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mc:AlternateContent xmlns:mc="http://schemas.openxmlformats.org/markup-compatibility/2006">
    <mc:Choice Requires="x15">
      <x15ac:absPath xmlns:x15ac="http://schemas.microsoft.com/office/spreadsheetml/2010/11/ac" url="E:\２３１th Ｒ５ＣＳ\231st  HP\"/>
    </mc:Choice>
  </mc:AlternateContent>
  <xr:revisionPtr revIDLastSave="0" documentId="8_{E9078671-D5F3-4CEB-BDF0-5E8179E7F4FB}" xr6:coauthVersionLast="47" xr6:coauthVersionMax="47" xr10:uidLastSave="{00000000-0000-0000-0000-000000000000}"/>
  <workbookProtection workbookAlgorithmName="SHA-512" workbookHashValue="ln44hO2DM+Tbr+i4BDPj6PVhAgTuI70IwXpQyJpam7DmVUIhYt2R3BdYyCgFzy25IUtHNwIp3bxcq4Iljn4KUQ==" workbookSaltValue="/8sXpm8wyzQYP48Zy2LKtg==" workbookSpinCount="100000" lockStructure="1"/>
  <bookViews>
    <workbookView xWindow="3026" yWindow="86" windowWidth="24085" windowHeight="17691"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FA1">データ!$E$41:$E$45</definedName>
    <definedName name="_FA2">データ!$F$41:$F$45</definedName>
    <definedName name="_FAR1">データ!$E$47</definedName>
    <definedName name="_FAR2">データ!$F$47</definedName>
    <definedName name="_FC1">データ!$E$51:$E$55</definedName>
    <definedName name="_FC2">データ!$F$51:$F$56</definedName>
    <definedName name="_FCR1">データ!$E$58</definedName>
    <definedName name="_FCR2">データ!$F$58</definedName>
    <definedName name="_FD1">データ!$E$61:$E$63</definedName>
    <definedName name="_FD2">データ!$F$61:$F$66</definedName>
    <definedName name="_FDR1">データ!$E$67</definedName>
    <definedName name="_FE1">データ!$E$70:$E$71</definedName>
    <definedName name="_MA1">データ!$A$41:$A$45</definedName>
    <definedName name="_MA2">データ!$B$41:$B$45</definedName>
    <definedName name="_MAR1">データ!$A$47</definedName>
    <definedName name="_MAR2">データ!$B$47</definedName>
    <definedName name="_MC1">データ!$A$51:$A$55</definedName>
    <definedName name="_MC2">データ!$B$51:$B$56</definedName>
    <definedName name="_MCR1">データ!$A$58</definedName>
    <definedName name="_MCR2">データ!$B$58</definedName>
    <definedName name="_MD1">データ!$A$61:$A$63</definedName>
    <definedName name="_MD2">データ!$B$61:$B$66</definedName>
    <definedName name="_MDR1">データ!$A$67</definedName>
    <definedName name="_ME1">データ!$A$70:$A$71</definedName>
    <definedName name="_xlnm.Print_Area" localSheetId="1">競技者データ入力シート!$B$2:$Z$57</definedName>
    <definedName name="_xlnm.Print_Area" localSheetId="2">'大会申込一覧表(印刷して提出)'!$B$2:$S$66</definedName>
    <definedName name="_xlnm.Print_Area" localSheetId="0">入力注意事項!$X$6:$AC$48,入力注意事項!$AN$6:$AP$35</definedName>
    <definedName name="_xlnm.Print_Titles" localSheetId="1">競技者データ入力シート!$2:$7</definedName>
    <definedName name="_xlnm.Print_Titles" localSheetId="2">'大会申込一覧表(印刷して提出)'!$16:$16</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3" i="3" l="1"/>
  <c r="P24" i="1"/>
  <c r="P23" i="1"/>
  <c r="P22" i="1"/>
  <c r="P21" i="1"/>
  <c r="P20" i="1"/>
  <c r="P19" i="1"/>
  <c r="P18" i="1"/>
  <c r="P17" i="1"/>
  <c r="P16" i="1"/>
  <c r="P15" i="1"/>
  <c r="P14" i="1"/>
  <c r="P13" i="1"/>
  <c r="P12" i="1"/>
  <c r="P11" i="1"/>
  <c r="P10" i="1"/>
  <c r="P9" i="1"/>
  <c r="P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Z11" i="1"/>
  <c r="Z10" i="1"/>
  <c r="Z9" i="1"/>
  <c r="Z8" i="1"/>
  <c r="CO2" i="4"/>
  <c r="CU2" i="4"/>
  <c r="CT2" i="4"/>
  <c r="CS2" i="4"/>
  <c r="CR2" i="4"/>
  <c r="CQ2" i="4"/>
  <c r="CP2" i="4"/>
  <c r="CN2" i="4"/>
  <c r="CM2" i="4"/>
  <c r="CL2" i="4"/>
  <c r="CK2" i="4"/>
  <c r="CJ2" i="4"/>
  <c r="CI2" i="4"/>
  <c r="CC2" i="4"/>
  <c r="Q2" i="1"/>
  <c r="S2" i="1"/>
  <c r="CY3" i="4" l="1"/>
  <c r="CZ3" i="4"/>
  <c r="DA3" i="4"/>
  <c r="CY4" i="4"/>
  <c r="CZ4" i="4"/>
  <c r="DA4" i="4"/>
  <c r="CY5" i="4"/>
  <c r="CZ5" i="4"/>
  <c r="DA5" i="4"/>
  <c r="CY6" i="4"/>
  <c r="CZ6" i="4"/>
  <c r="DA6" i="4"/>
  <c r="CY7" i="4"/>
  <c r="CZ7" i="4"/>
  <c r="DA7" i="4"/>
  <c r="CY8" i="4"/>
  <c r="CZ8" i="4"/>
  <c r="DA8" i="4"/>
  <c r="CY9" i="4"/>
  <c r="CZ9" i="4"/>
  <c r="DA9" i="4"/>
  <c r="CY10" i="4"/>
  <c r="CZ10" i="4"/>
  <c r="DA10" i="4"/>
  <c r="CY11" i="4"/>
  <c r="CZ11" i="4"/>
  <c r="DA11" i="4"/>
  <c r="CY12" i="4"/>
  <c r="CZ12" i="4"/>
  <c r="DA12" i="4"/>
  <c r="CY13" i="4"/>
  <c r="CZ13" i="4"/>
  <c r="DA13" i="4"/>
  <c r="CY14" i="4"/>
  <c r="CZ14" i="4"/>
  <c r="DA14" i="4"/>
  <c r="CY15" i="4"/>
  <c r="CZ15" i="4"/>
  <c r="DA15" i="4"/>
  <c r="CY16" i="4"/>
  <c r="CZ16" i="4"/>
  <c r="DA16" i="4"/>
  <c r="CY17" i="4"/>
  <c r="CZ17" i="4"/>
  <c r="DA17" i="4"/>
  <c r="CY18" i="4"/>
  <c r="CZ18" i="4"/>
  <c r="DA18" i="4"/>
  <c r="CY19" i="4"/>
  <c r="CZ19" i="4"/>
  <c r="DA19" i="4"/>
  <c r="CY20" i="4"/>
  <c r="CZ20" i="4"/>
  <c r="DA20" i="4"/>
  <c r="CY21" i="4"/>
  <c r="CZ21" i="4"/>
  <c r="DA21" i="4"/>
  <c r="CY22" i="4"/>
  <c r="CZ22" i="4"/>
  <c r="DA22" i="4"/>
  <c r="CY23" i="4"/>
  <c r="CZ23" i="4"/>
  <c r="DA23" i="4"/>
  <c r="CY24" i="4"/>
  <c r="CZ24" i="4"/>
  <c r="DA24" i="4"/>
  <c r="CY25" i="4"/>
  <c r="CZ25" i="4"/>
  <c r="DA25" i="4"/>
  <c r="CY26" i="4"/>
  <c r="CZ26" i="4"/>
  <c r="DA26" i="4"/>
  <c r="CY27" i="4"/>
  <c r="CZ27" i="4"/>
  <c r="DA27" i="4"/>
  <c r="CY28" i="4"/>
  <c r="CZ28" i="4"/>
  <c r="DA28" i="4"/>
  <c r="CY29" i="4"/>
  <c r="CZ29" i="4"/>
  <c r="DA29" i="4"/>
  <c r="CY30" i="4"/>
  <c r="CZ30" i="4"/>
  <c r="DA30" i="4"/>
  <c r="CY31" i="4"/>
  <c r="CZ31" i="4"/>
  <c r="DA31" i="4"/>
  <c r="CY32" i="4"/>
  <c r="CZ32" i="4"/>
  <c r="DA32" i="4"/>
  <c r="CY33" i="4"/>
  <c r="CZ33" i="4"/>
  <c r="DA33" i="4"/>
  <c r="CY34" i="4"/>
  <c r="CZ34" i="4"/>
  <c r="DA34" i="4"/>
  <c r="CY35" i="4"/>
  <c r="CZ35" i="4"/>
  <c r="DA35" i="4"/>
  <c r="CZ2" i="4"/>
  <c r="DA2" i="4"/>
  <c r="CY2" i="4"/>
  <c r="J42" i="3"/>
  <c r="DD12" i="4"/>
  <c r="DD10" i="4"/>
  <c r="DD8" i="4"/>
  <c r="DD6" i="4"/>
  <c r="DD4" i="4"/>
  <c r="DD5" i="4" s="1"/>
  <c r="DD2" i="4"/>
  <c r="DD3" i="4" s="1"/>
  <c r="BQ51" i="4"/>
  <c r="BO51" i="4"/>
  <c r="BL51" i="4"/>
  <c r="BF51" i="4"/>
  <c r="BD51" i="4"/>
  <c r="BC51" i="4"/>
  <c r="BA51" i="4"/>
  <c r="AX51" i="4"/>
  <c r="AR51" i="4"/>
  <c r="AP51" i="4"/>
  <c r="AO51" i="4"/>
  <c r="AH51" i="4"/>
  <c r="AD51" i="4"/>
  <c r="Z51" i="4"/>
  <c r="V51" i="4"/>
  <c r="T51" i="4"/>
  <c r="S51" i="4"/>
  <c r="R51" i="4"/>
  <c r="Q51" i="4"/>
  <c r="P51" i="4"/>
  <c r="O51" i="4"/>
  <c r="U51" i="4" s="1"/>
  <c r="BR51" i="4" s="1"/>
  <c r="M51" i="4"/>
  <c r="K51" i="4"/>
  <c r="J51" i="4"/>
  <c r="L51" i="4" s="1"/>
  <c r="I51" i="4"/>
  <c r="F51" i="4"/>
  <c r="B51" i="4"/>
  <c r="BQ50" i="4"/>
  <c r="BO50" i="4"/>
  <c r="BL50" i="4"/>
  <c r="BF50" i="4"/>
  <c r="BD50" i="4"/>
  <c r="BC50" i="4"/>
  <c r="BA50" i="4"/>
  <c r="AX50" i="4"/>
  <c r="AR50" i="4"/>
  <c r="AP50" i="4"/>
  <c r="AO50" i="4"/>
  <c r="AH50" i="4"/>
  <c r="AD50" i="4"/>
  <c r="Z50" i="4"/>
  <c r="V50" i="4"/>
  <c r="T50" i="4"/>
  <c r="S50" i="4"/>
  <c r="R50" i="4"/>
  <c r="Q50" i="4"/>
  <c r="P50" i="4"/>
  <c r="O50" i="4"/>
  <c r="AC50" i="4" s="1"/>
  <c r="BT50" i="4" s="1"/>
  <c r="M50" i="4"/>
  <c r="K50" i="4"/>
  <c r="J50" i="4"/>
  <c r="L50" i="4" s="1"/>
  <c r="I50" i="4"/>
  <c r="F50" i="4"/>
  <c r="B50" i="4"/>
  <c r="BQ49" i="4"/>
  <c r="BO49" i="4"/>
  <c r="BL49" i="4"/>
  <c r="BF49" i="4"/>
  <c r="BD49" i="4"/>
  <c r="BC49" i="4"/>
  <c r="BA49" i="4"/>
  <c r="AX49" i="4"/>
  <c r="AR49" i="4"/>
  <c r="AP49" i="4"/>
  <c r="AO49" i="4"/>
  <c r="AH49" i="4"/>
  <c r="AD49" i="4"/>
  <c r="Z49" i="4"/>
  <c r="V49" i="4"/>
  <c r="T49" i="4"/>
  <c r="S49" i="4"/>
  <c r="R49" i="4"/>
  <c r="Q49" i="4"/>
  <c r="P49" i="4"/>
  <c r="O49" i="4"/>
  <c r="AG49" i="4" s="1"/>
  <c r="BU49" i="4" s="1"/>
  <c r="M49" i="4"/>
  <c r="K49" i="4"/>
  <c r="J49" i="4"/>
  <c r="L49" i="4" s="1"/>
  <c r="I49" i="4"/>
  <c r="F49" i="4"/>
  <c r="B49" i="4"/>
  <c r="BQ48" i="4"/>
  <c r="BO48" i="4"/>
  <c r="BL48" i="4"/>
  <c r="BF48" i="4"/>
  <c r="BD48" i="4"/>
  <c r="BC48" i="4"/>
  <c r="BA48" i="4"/>
  <c r="AX48" i="4"/>
  <c r="AR48" i="4"/>
  <c r="AP48" i="4"/>
  <c r="AO48" i="4"/>
  <c r="AH48" i="4"/>
  <c r="AD48" i="4"/>
  <c r="Z48" i="4"/>
  <c r="V48" i="4"/>
  <c r="T48" i="4"/>
  <c r="S48" i="4"/>
  <c r="R48" i="4"/>
  <c r="Q48" i="4"/>
  <c r="P48" i="4"/>
  <c r="O48" i="4"/>
  <c r="U48" i="4" s="1"/>
  <c r="BR48" i="4" s="1"/>
  <c r="M48" i="4"/>
  <c r="K48" i="4"/>
  <c r="J48" i="4"/>
  <c r="L48" i="4" s="1"/>
  <c r="I48" i="4"/>
  <c r="F48" i="4"/>
  <c r="B48" i="4"/>
  <c r="BQ47" i="4"/>
  <c r="BO47" i="4"/>
  <c r="BL47" i="4"/>
  <c r="BF47" i="4"/>
  <c r="BD47" i="4"/>
  <c r="BC47" i="4"/>
  <c r="BA47" i="4"/>
  <c r="AX47" i="4"/>
  <c r="AR47" i="4"/>
  <c r="AP47" i="4"/>
  <c r="AO47" i="4"/>
  <c r="AH47" i="4"/>
  <c r="AD47" i="4"/>
  <c r="Z47" i="4"/>
  <c r="V47" i="4"/>
  <c r="T47" i="4"/>
  <c r="S47" i="4"/>
  <c r="R47" i="4"/>
  <c r="Q47" i="4"/>
  <c r="P47" i="4"/>
  <c r="O47" i="4"/>
  <c r="AG47" i="4" s="1"/>
  <c r="BU47" i="4" s="1"/>
  <c r="M47" i="4"/>
  <c r="K47" i="4"/>
  <c r="J47" i="4"/>
  <c r="L47" i="4" s="1"/>
  <c r="I47" i="4"/>
  <c r="F47" i="4"/>
  <c r="B47" i="4"/>
  <c r="BQ46" i="4"/>
  <c r="BO46" i="4"/>
  <c r="BL46" i="4"/>
  <c r="BF46" i="4"/>
  <c r="BC46" i="4"/>
  <c r="BA46" i="4"/>
  <c r="AX46" i="4"/>
  <c r="AR46" i="4"/>
  <c r="AP46" i="4"/>
  <c r="AO46" i="4"/>
  <c r="AH46" i="4"/>
  <c r="AD46" i="4"/>
  <c r="Z46" i="4"/>
  <c r="V46" i="4"/>
  <c r="T46" i="4"/>
  <c r="S46" i="4"/>
  <c r="R46" i="4"/>
  <c r="Q46" i="4"/>
  <c r="P46" i="4"/>
  <c r="O46" i="4"/>
  <c r="U46" i="4" s="1"/>
  <c r="BR46" i="4" s="1"/>
  <c r="M46" i="4"/>
  <c r="K46" i="4"/>
  <c r="J46" i="4"/>
  <c r="L46" i="4" s="1"/>
  <c r="I46" i="4"/>
  <c r="F46" i="4"/>
  <c r="B46" i="4"/>
  <c r="BQ45" i="4"/>
  <c r="BL45" i="4"/>
  <c r="BF45" i="4"/>
  <c r="BC45" i="4"/>
  <c r="BA45" i="4"/>
  <c r="AR45" i="4"/>
  <c r="AP45" i="4"/>
  <c r="AO45" i="4"/>
  <c r="AH45" i="4"/>
  <c r="AD45" i="4"/>
  <c r="Z45" i="4"/>
  <c r="V45" i="4"/>
  <c r="T45" i="4"/>
  <c r="S45" i="4"/>
  <c r="R45" i="4"/>
  <c r="Q45" i="4"/>
  <c r="P45" i="4"/>
  <c r="O45" i="4"/>
  <c r="AG45" i="4" s="1"/>
  <c r="BU45" i="4" s="1"/>
  <c r="M45" i="4"/>
  <c r="K45" i="4"/>
  <c r="J45" i="4"/>
  <c r="BO45" i="4" s="1"/>
  <c r="I45" i="4"/>
  <c r="F45" i="4"/>
  <c r="B45" i="4"/>
  <c r="BQ44" i="4"/>
  <c r="BO44" i="4"/>
  <c r="BL44" i="4"/>
  <c r="BC44" i="4"/>
  <c r="AP44" i="4"/>
  <c r="AO44" i="4"/>
  <c r="AH44" i="4"/>
  <c r="AD44" i="4"/>
  <c r="Z44" i="4"/>
  <c r="V44" i="4"/>
  <c r="T44" i="4"/>
  <c r="S44" i="4"/>
  <c r="R44" i="4"/>
  <c r="Q44" i="4"/>
  <c r="P44" i="4"/>
  <c r="O44" i="4"/>
  <c r="AG44" i="4" s="1"/>
  <c r="BU44" i="4" s="1"/>
  <c r="M44" i="4"/>
  <c r="K44" i="4"/>
  <c r="J44" i="4"/>
  <c r="L44" i="4" s="1"/>
  <c r="I44" i="4"/>
  <c r="F44" i="4"/>
  <c r="B44" i="4"/>
  <c r="BF44" i="4" s="1"/>
  <c r="BQ43" i="4"/>
  <c r="BL43" i="4"/>
  <c r="BF43" i="4"/>
  <c r="BC43" i="4"/>
  <c r="AP43" i="4"/>
  <c r="AO43" i="4"/>
  <c r="AH43" i="4"/>
  <c r="AD43" i="4"/>
  <c r="Z43" i="4"/>
  <c r="V43" i="4"/>
  <c r="T43" i="4"/>
  <c r="S43" i="4"/>
  <c r="R43" i="4"/>
  <c r="Q43" i="4"/>
  <c r="P43" i="4"/>
  <c r="O43" i="4"/>
  <c r="AC43" i="4" s="1"/>
  <c r="BT43" i="4" s="1"/>
  <c r="M43" i="4"/>
  <c r="K43" i="4"/>
  <c r="J43" i="4"/>
  <c r="BA43" i="4" s="1"/>
  <c r="I43" i="4"/>
  <c r="F43" i="4"/>
  <c r="B43" i="4"/>
  <c r="AR43" i="4" s="1"/>
  <c r="BQ42" i="4"/>
  <c r="BO42" i="4"/>
  <c r="BL42" i="4"/>
  <c r="BC42" i="4"/>
  <c r="AR42" i="4"/>
  <c r="AP42" i="4"/>
  <c r="AO42" i="4"/>
  <c r="AH42" i="4"/>
  <c r="AD42" i="4"/>
  <c r="Z42" i="4"/>
  <c r="V42" i="4"/>
  <c r="T42" i="4"/>
  <c r="S42" i="4"/>
  <c r="R42" i="4"/>
  <c r="Q42" i="4"/>
  <c r="P42" i="4"/>
  <c r="O42" i="4"/>
  <c r="AG42" i="4" s="1"/>
  <c r="BU42" i="4" s="1"/>
  <c r="M42" i="4"/>
  <c r="K42" i="4"/>
  <c r="J42" i="4"/>
  <c r="L42" i="4" s="1"/>
  <c r="I42" i="4"/>
  <c r="F42" i="4"/>
  <c r="B42" i="4"/>
  <c r="BF42" i="4" s="1"/>
  <c r="BQ41" i="4"/>
  <c r="BP41" i="4"/>
  <c r="BO41" i="4"/>
  <c r="BL41" i="4"/>
  <c r="BF41" i="4"/>
  <c r="BD41" i="4"/>
  <c r="BC41" i="4"/>
  <c r="AP41" i="4"/>
  <c r="AO41" i="4"/>
  <c r="AH41" i="4"/>
  <c r="AD41" i="4"/>
  <c r="Z41" i="4"/>
  <c r="V41" i="4"/>
  <c r="T41" i="4"/>
  <c r="S41" i="4"/>
  <c r="R41" i="4"/>
  <c r="Q41" i="4"/>
  <c r="P41" i="4"/>
  <c r="O41" i="4"/>
  <c r="AG41" i="4" s="1"/>
  <c r="BU41" i="4" s="1"/>
  <c r="M41" i="4"/>
  <c r="K41" i="4"/>
  <c r="J41" i="4"/>
  <c r="L41" i="4" s="1"/>
  <c r="I41" i="4"/>
  <c r="F41" i="4"/>
  <c r="B41" i="4"/>
  <c r="AR41" i="4" s="1"/>
  <c r="BQ40" i="4"/>
  <c r="BO40" i="4"/>
  <c r="BL40" i="4"/>
  <c r="BF40" i="4"/>
  <c r="BD40" i="4"/>
  <c r="BC40" i="4"/>
  <c r="AP40" i="4"/>
  <c r="AO40" i="4"/>
  <c r="AH40" i="4"/>
  <c r="AD40" i="4"/>
  <c r="Z40" i="4"/>
  <c r="V40" i="4"/>
  <c r="T40" i="4"/>
  <c r="S40" i="4"/>
  <c r="R40" i="4"/>
  <c r="Q40" i="4"/>
  <c r="P40" i="4"/>
  <c r="O40" i="4"/>
  <c r="U40" i="4" s="1"/>
  <c r="BR40" i="4" s="1"/>
  <c r="M40" i="4"/>
  <c r="K40" i="4"/>
  <c r="J40" i="4"/>
  <c r="L40" i="4" s="1"/>
  <c r="I40" i="4"/>
  <c r="F40" i="4"/>
  <c r="B40" i="4"/>
  <c r="AR40" i="4" s="1"/>
  <c r="BQ39" i="4"/>
  <c r="BO39" i="4"/>
  <c r="BL39" i="4"/>
  <c r="BF39" i="4"/>
  <c r="BD39" i="4"/>
  <c r="BC39" i="4"/>
  <c r="AP39" i="4"/>
  <c r="AO39" i="4"/>
  <c r="AH39" i="4"/>
  <c r="AD39" i="4"/>
  <c r="Z39" i="4"/>
  <c r="V39" i="4"/>
  <c r="T39" i="4"/>
  <c r="S39" i="4"/>
  <c r="R39" i="4"/>
  <c r="Q39" i="4"/>
  <c r="P39" i="4"/>
  <c r="O39" i="4"/>
  <c r="AG39" i="4" s="1"/>
  <c r="BU39" i="4" s="1"/>
  <c r="M39" i="4"/>
  <c r="K39" i="4"/>
  <c r="J39" i="4"/>
  <c r="L39" i="4" s="1"/>
  <c r="I39" i="4"/>
  <c r="F39" i="4"/>
  <c r="B39" i="4"/>
  <c r="AR39" i="4" s="1"/>
  <c r="BQ38" i="4"/>
  <c r="BO38" i="4"/>
  <c r="BL38" i="4"/>
  <c r="BF38" i="4"/>
  <c r="BD38" i="4"/>
  <c r="BC38" i="4"/>
  <c r="AP38" i="4"/>
  <c r="AO38" i="4"/>
  <c r="AH38" i="4"/>
  <c r="AD38" i="4"/>
  <c r="Z38" i="4"/>
  <c r="V38" i="4"/>
  <c r="T38" i="4"/>
  <c r="S38" i="4"/>
  <c r="R38" i="4"/>
  <c r="Q38" i="4"/>
  <c r="P38" i="4"/>
  <c r="O38" i="4"/>
  <c r="AG38" i="4" s="1"/>
  <c r="BU38" i="4" s="1"/>
  <c r="M38" i="4"/>
  <c r="K38" i="4"/>
  <c r="J38" i="4"/>
  <c r="BA38" i="4" s="1"/>
  <c r="I38" i="4"/>
  <c r="F38" i="4"/>
  <c r="B38" i="4"/>
  <c r="AR38" i="4" s="1"/>
  <c r="BQ37" i="4"/>
  <c r="BO37" i="4"/>
  <c r="BL37" i="4"/>
  <c r="BF37" i="4"/>
  <c r="BD37" i="4"/>
  <c r="BC37" i="4"/>
  <c r="AP37" i="4"/>
  <c r="AO37" i="4"/>
  <c r="AH37" i="4"/>
  <c r="AD37" i="4"/>
  <c r="Z37" i="4"/>
  <c r="V37" i="4"/>
  <c r="T37" i="4"/>
  <c r="S37" i="4"/>
  <c r="R37" i="4"/>
  <c r="Q37" i="4"/>
  <c r="P37" i="4"/>
  <c r="O37" i="4"/>
  <c r="AG37" i="4" s="1"/>
  <c r="BU37" i="4" s="1"/>
  <c r="M37" i="4"/>
  <c r="K37" i="4"/>
  <c r="J37" i="4"/>
  <c r="BA37" i="4" s="1"/>
  <c r="I37" i="4"/>
  <c r="F37" i="4"/>
  <c r="B37" i="4"/>
  <c r="AR37" i="4" s="1"/>
  <c r="BQ36" i="4"/>
  <c r="BO36" i="4"/>
  <c r="BL36" i="4"/>
  <c r="BF36" i="4"/>
  <c r="BD36" i="4"/>
  <c r="BC36" i="4"/>
  <c r="AP36" i="4"/>
  <c r="AO36" i="4"/>
  <c r="AH36" i="4"/>
  <c r="AD36" i="4"/>
  <c r="Z36" i="4"/>
  <c r="V36" i="4"/>
  <c r="T36" i="4"/>
  <c r="S36" i="4"/>
  <c r="R36" i="4"/>
  <c r="Q36" i="4"/>
  <c r="P36" i="4"/>
  <c r="O36" i="4"/>
  <c r="AG36" i="4" s="1"/>
  <c r="BU36" i="4" s="1"/>
  <c r="M36" i="4"/>
  <c r="K36" i="4"/>
  <c r="J36" i="4"/>
  <c r="L36" i="4" s="1"/>
  <c r="I36" i="4"/>
  <c r="F36" i="4"/>
  <c r="B36" i="4"/>
  <c r="AR36" i="4" s="1"/>
  <c r="BQ35" i="4"/>
  <c r="BO35" i="4"/>
  <c r="BL35" i="4"/>
  <c r="BF35" i="4"/>
  <c r="BD35" i="4"/>
  <c r="BC35" i="4"/>
  <c r="AP35" i="4"/>
  <c r="AO35" i="4"/>
  <c r="AH35" i="4"/>
  <c r="AD35" i="4"/>
  <c r="Z35" i="4"/>
  <c r="V35" i="4"/>
  <c r="T35" i="4"/>
  <c r="S35" i="4"/>
  <c r="R35" i="4"/>
  <c r="Q35" i="4"/>
  <c r="P35" i="4"/>
  <c r="O35" i="4"/>
  <c r="AG35" i="4" s="1"/>
  <c r="BU35" i="4" s="1"/>
  <c r="M35" i="4"/>
  <c r="K35" i="4"/>
  <c r="J35" i="4"/>
  <c r="I35" i="4"/>
  <c r="F35" i="4"/>
  <c r="B35" i="4"/>
  <c r="AR35" i="4" s="1"/>
  <c r="BQ34" i="4"/>
  <c r="BO34" i="4"/>
  <c r="BL34" i="4"/>
  <c r="BF34" i="4"/>
  <c r="BD34" i="4"/>
  <c r="BC34" i="4"/>
  <c r="AP34" i="4"/>
  <c r="AO34" i="4"/>
  <c r="AH34" i="4"/>
  <c r="AD34" i="4"/>
  <c r="Z34" i="4"/>
  <c r="V34" i="4"/>
  <c r="T34" i="4"/>
  <c r="S34" i="4"/>
  <c r="R34" i="4"/>
  <c r="Q34" i="4"/>
  <c r="P34" i="4"/>
  <c r="O34" i="4"/>
  <c r="AG34" i="4" s="1"/>
  <c r="BU34" i="4" s="1"/>
  <c r="M34" i="4"/>
  <c r="K34" i="4"/>
  <c r="J34" i="4"/>
  <c r="L34" i="4" s="1"/>
  <c r="I34" i="4"/>
  <c r="F34" i="4"/>
  <c r="B34" i="4"/>
  <c r="AR34" i="4" s="1"/>
  <c r="BQ33" i="4"/>
  <c r="BO33" i="4"/>
  <c r="BL33" i="4"/>
  <c r="BF33" i="4"/>
  <c r="BD33" i="4"/>
  <c r="BC33" i="4"/>
  <c r="AP33" i="4"/>
  <c r="AO33" i="4"/>
  <c r="AH33" i="4"/>
  <c r="AD33" i="4"/>
  <c r="Z33" i="4"/>
  <c r="V33" i="4"/>
  <c r="T33" i="4"/>
  <c r="S33" i="4"/>
  <c r="R33" i="4"/>
  <c r="Q33" i="4"/>
  <c r="P33" i="4"/>
  <c r="O33" i="4"/>
  <c r="AG33" i="4" s="1"/>
  <c r="BU33" i="4" s="1"/>
  <c r="M33" i="4"/>
  <c r="K33" i="4"/>
  <c r="J33" i="4"/>
  <c r="L33" i="4" s="1"/>
  <c r="I33" i="4"/>
  <c r="F33" i="4"/>
  <c r="B33" i="4"/>
  <c r="AR33" i="4" s="1"/>
  <c r="BQ32" i="4"/>
  <c r="BO32" i="4"/>
  <c r="BL32" i="4"/>
  <c r="BF32" i="4"/>
  <c r="BD32" i="4"/>
  <c r="BC32" i="4"/>
  <c r="AP32" i="4"/>
  <c r="AO32" i="4"/>
  <c r="AH32" i="4"/>
  <c r="AD32" i="4"/>
  <c r="Z32" i="4"/>
  <c r="V32" i="4"/>
  <c r="T32" i="4"/>
  <c r="S32" i="4"/>
  <c r="R32" i="4"/>
  <c r="Q32" i="4"/>
  <c r="P32" i="4"/>
  <c r="O32" i="4"/>
  <c r="U32" i="4" s="1"/>
  <c r="BR32" i="4" s="1"/>
  <c r="M32" i="4"/>
  <c r="K32" i="4"/>
  <c r="J32" i="4"/>
  <c r="L32" i="4" s="1"/>
  <c r="I32" i="4"/>
  <c r="F32" i="4"/>
  <c r="B32" i="4"/>
  <c r="AR32" i="4" s="1"/>
  <c r="BQ31" i="4"/>
  <c r="BD31" i="4"/>
  <c r="BC31" i="4"/>
  <c r="AP31" i="4"/>
  <c r="AO31" i="4"/>
  <c r="AH31" i="4"/>
  <c r="AD31" i="4"/>
  <c r="Z31" i="4"/>
  <c r="V31" i="4"/>
  <c r="T31" i="4"/>
  <c r="S31" i="4"/>
  <c r="R31" i="4"/>
  <c r="Q31" i="4"/>
  <c r="P31" i="4"/>
  <c r="O31" i="4"/>
  <c r="AG31" i="4" s="1"/>
  <c r="BU31" i="4" s="1"/>
  <c r="M31" i="4"/>
  <c r="K31" i="4"/>
  <c r="J31" i="4"/>
  <c r="BA31" i="4" s="1"/>
  <c r="I31" i="4"/>
  <c r="F31" i="4"/>
  <c r="B31" i="4"/>
  <c r="BF31" i="4" s="1"/>
  <c r="BQ30" i="4"/>
  <c r="BD30" i="4"/>
  <c r="BC30" i="4"/>
  <c r="AP30" i="4"/>
  <c r="AO30" i="4"/>
  <c r="AH30" i="4"/>
  <c r="AD30" i="4"/>
  <c r="Z30" i="4"/>
  <c r="V30" i="4"/>
  <c r="T30" i="4"/>
  <c r="S30" i="4"/>
  <c r="R30" i="4"/>
  <c r="Q30" i="4"/>
  <c r="P30" i="4"/>
  <c r="O30" i="4"/>
  <c r="Y30" i="4" s="1"/>
  <c r="BS30" i="4" s="1"/>
  <c r="M30" i="4"/>
  <c r="K30" i="4"/>
  <c r="J30" i="4"/>
  <c r="BO30" i="4" s="1"/>
  <c r="I30" i="4"/>
  <c r="F30" i="4"/>
  <c r="B30" i="4"/>
  <c r="AR30" i="4" s="1"/>
  <c r="BQ29" i="4"/>
  <c r="BD29" i="4"/>
  <c r="BC29" i="4"/>
  <c r="AP29" i="4"/>
  <c r="AO29" i="4"/>
  <c r="AH29" i="4"/>
  <c r="AD29" i="4"/>
  <c r="Z29" i="4"/>
  <c r="V29" i="4"/>
  <c r="T29" i="4"/>
  <c r="S29" i="4"/>
  <c r="R29" i="4"/>
  <c r="Q29" i="4"/>
  <c r="P29" i="4"/>
  <c r="O29" i="4"/>
  <c r="AG29" i="4" s="1"/>
  <c r="BU29" i="4" s="1"/>
  <c r="M29" i="4"/>
  <c r="K29" i="4"/>
  <c r="J29" i="4"/>
  <c r="BO29" i="4" s="1"/>
  <c r="I29" i="4"/>
  <c r="F29" i="4"/>
  <c r="B29" i="4"/>
  <c r="BF29" i="4" s="1"/>
  <c r="BQ28" i="4"/>
  <c r="BD28" i="4"/>
  <c r="BC28" i="4"/>
  <c r="AP28" i="4"/>
  <c r="AO28" i="4"/>
  <c r="AH28" i="4"/>
  <c r="AD28" i="4"/>
  <c r="Z28" i="4"/>
  <c r="V28" i="4"/>
  <c r="T28" i="4"/>
  <c r="S28" i="4"/>
  <c r="R28" i="4"/>
  <c r="Q28" i="4"/>
  <c r="P28" i="4"/>
  <c r="O28" i="4"/>
  <c r="AG28" i="4" s="1"/>
  <c r="BU28" i="4" s="1"/>
  <c r="M28" i="4"/>
  <c r="K28" i="4"/>
  <c r="J28" i="4"/>
  <c r="L28" i="4" s="1"/>
  <c r="I28" i="4"/>
  <c r="F28" i="4"/>
  <c r="B28" i="4"/>
  <c r="BQ27" i="4"/>
  <c r="BD27" i="4"/>
  <c r="BC27" i="4"/>
  <c r="AP27" i="4"/>
  <c r="AO27" i="4"/>
  <c r="AH27" i="4"/>
  <c r="AD27" i="4"/>
  <c r="Z27" i="4"/>
  <c r="V27" i="4"/>
  <c r="T27" i="4"/>
  <c r="S27" i="4"/>
  <c r="R27" i="4"/>
  <c r="Q27" i="4"/>
  <c r="P27" i="4"/>
  <c r="O27" i="4"/>
  <c r="Y27" i="4" s="1"/>
  <c r="M27" i="4"/>
  <c r="K27" i="4"/>
  <c r="J27" i="4"/>
  <c r="I27" i="4"/>
  <c r="F27" i="4"/>
  <c r="B27" i="4"/>
  <c r="BF27" i="4" s="1"/>
  <c r="BQ26" i="4"/>
  <c r="BD26" i="4"/>
  <c r="BC26" i="4"/>
  <c r="AP26" i="4"/>
  <c r="AO26" i="4"/>
  <c r="AH26" i="4"/>
  <c r="AD26" i="4"/>
  <c r="Z26" i="4"/>
  <c r="V26" i="4"/>
  <c r="T26" i="4"/>
  <c r="S26" i="4"/>
  <c r="R26" i="4"/>
  <c r="Q26" i="4"/>
  <c r="P26" i="4"/>
  <c r="O26" i="4"/>
  <c r="AG26" i="4" s="1"/>
  <c r="BU26" i="4" s="1"/>
  <c r="M26" i="4"/>
  <c r="K26" i="4"/>
  <c r="J26" i="4"/>
  <c r="L26" i="4" s="1"/>
  <c r="I26" i="4"/>
  <c r="F26" i="4"/>
  <c r="B26" i="4"/>
  <c r="BF26" i="4" s="1"/>
  <c r="BQ25" i="4"/>
  <c r="BD25" i="4"/>
  <c r="BC25" i="4"/>
  <c r="AP25" i="4"/>
  <c r="AO25" i="4"/>
  <c r="AH25" i="4"/>
  <c r="AD25" i="4"/>
  <c r="Z25" i="4"/>
  <c r="V25" i="4"/>
  <c r="T25" i="4"/>
  <c r="S25" i="4"/>
  <c r="R25" i="4"/>
  <c r="Q25" i="4"/>
  <c r="P25" i="4"/>
  <c r="O25" i="4"/>
  <c r="AG25" i="4" s="1"/>
  <c r="BU25" i="4" s="1"/>
  <c r="M25" i="4"/>
  <c r="K25" i="4"/>
  <c r="J25" i="4"/>
  <c r="L25" i="4" s="1"/>
  <c r="I25" i="4"/>
  <c r="F25" i="4"/>
  <c r="B25" i="4"/>
  <c r="BF25" i="4" s="1"/>
  <c r="BQ24" i="4"/>
  <c r="BD24" i="4"/>
  <c r="BC24" i="4"/>
  <c r="AP24" i="4"/>
  <c r="AO24" i="4"/>
  <c r="AH24" i="4"/>
  <c r="AD24" i="4"/>
  <c r="Z24" i="4"/>
  <c r="V24" i="4"/>
  <c r="T24" i="4"/>
  <c r="S24" i="4"/>
  <c r="R24" i="4"/>
  <c r="Q24" i="4"/>
  <c r="P24" i="4"/>
  <c r="O24" i="4"/>
  <c r="Y24" i="4" s="1"/>
  <c r="BS24" i="4" s="1"/>
  <c r="M24" i="4"/>
  <c r="K24" i="4"/>
  <c r="J24" i="4"/>
  <c r="BO24" i="4" s="1"/>
  <c r="I24" i="4"/>
  <c r="F24" i="4"/>
  <c r="B24" i="4"/>
  <c r="AR24" i="4" s="1"/>
  <c r="BQ23" i="4"/>
  <c r="BD23" i="4"/>
  <c r="BC23" i="4"/>
  <c r="AP23" i="4"/>
  <c r="AO23" i="4"/>
  <c r="AH23" i="4"/>
  <c r="AD23" i="4"/>
  <c r="Z23" i="4"/>
  <c r="V23" i="4"/>
  <c r="T23" i="4"/>
  <c r="S23" i="4"/>
  <c r="R23" i="4"/>
  <c r="Q23" i="4"/>
  <c r="P23" i="4"/>
  <c r="O23" i="4"/>
  <c r="AG23" i="4" s="1"/>
  <c r="BU23" i="4" s="1"/>
  <c r="M23" i="4"/>
  <c r="K23" i="4"/>
  <c r="J23" i="4"/>
  <c r="BA23" i="4" s="1"/>
  <c r="I23" i="4"/>
  <c r="F23" i="4"/>
  <c r="B23" i="4"/>
  <c r="AR23" i="4" s="1"/>
  <c r="BQ22" i="4"/>
  <c r="BD22" i="4"/>
  <c r="BC22" i="4"/>
  <c r="AP22" i="4"/>
  <c r="AO22" i="4"/>
  <c r="AH22" i="4"/>
  <c r="AD22" i="4"/>
  <c r="Z22" i="4"/>
  <c r="V22" i="4"/>
  <c r="T22" i="4"/>
  <c r="S22" i="4"/>
  <c r="R22" i="4"/>
  <c r="Q22" i="4"/>
  <c r="P22" i="4"/>
  <c r="O22" i="4"/>
  <c r="AG22" i="4" s="1"/>
  <c r="BU22" i="4" s="1"/>
  <c r="M22" i="4"/>
  <c r="K22" i="4"/>
  <c r="J22" i="4"/>
  <c r="L22" i="4" s="1"/>
  <c r="I22" i="4"/>
  <c r="F22" i="4"/>
  <c r="B22" i="4"/>
  <c r="AR22" i="4" s="1"/>
  <c r="BQ21" i="4"/>
  <c r="BF21" i="4"/>
  <c r="BD21" i="4"/>
  <c r="BC21" i="4"/>
  <c r="BA21" i="4"/>
  <c r="AX21" i="4"/>
  <c r="AR21" i="4"/>
  <c r="AO21" i="4"/>
  <c r="AH21" i="4"/>
  <c r="AD21" i="4"/>
  <c r="Z21" i="4"/>
  <c r="V21" i="4"/>
  <c r="T21" i="4"/>
  <c r="S21" i="4"/>
  <c r="R21" i="4"/>
  <c r="Q21" i="4"/>
  <c r="P21" i="4"/>
  <c r="O21" i="4"/>
  <c r="AG21" i="4" s="1"/>
  <c r="BU21" i="4" s="1"/>
  <c r="M21" i="4"/>
  <c r="K21" i="4"/>
  <c r="J21" i="4"/>
  <c r="L21" i="4" s="1"/>
  <c r="I21" i="4"/>
  <c r="F21" i="4"/>
  <c r="B21" i="4"/>
  <c r="BQ20" i="4"/>
  <c r="BO20" i="4"/>
  <c r="BL20" i="4"/>
  <c r="BF20" i="4"/>
  <c r="BD20" i="4"/>
  <c r="BC20" i="4"/>
  <c r="BA20" i="4"/>
  <c r="AX20" i="4"/>
  <c r="AR20" i="4"/>
  <c r="AO20" i="4"/>
  <c r="AH20" i="4"/>
  <c r="AD20" i="4"/>
  <c r="Z20" i="4"/>
  <c r="V20" i="4"/>
  <c r="T20" i="4"/>
  <c r="S20" i="4"/>
  <c r="R20" i="4"/>
  <c r="Q20" i="4"/>
  <c r="P20" i="4"/>
  <c r="O20" i="4"/>
  <c r="AG20" i="4" s="1"/>
  <c r="BU20" i="4" s="1"/>
  <c r="M20" i="4"/>
  <c r="K20" i="4"/>
  <c r="J20" i="4"/>
  <c r="L20" i="4" s="1"/>
  <c r="I20" i="4"/>
  <c r="F20" i="4"/>
  <c r="B20" i="4"/>
  <c r="BQ19" i="4"/>
  <c r="BO19" i="4"/>
  <c r="BL19" i="4"/>
  <c r="BF19" i="4"/>
  <c r="BD19" i="4"/>
  <c r="BC19" i="4"/>
  <c r="AR19" i="4"/>
  <c r="AO19" i="4"/>
  <c r="AH19" i="4"/>
  <c r="AD19" i="4"/>
  <c r="Z19" i="4"/>
  <c r="V19" i="4"/>
  <c r="T19" i="4"/>
  <c r="S19" i="4"/>
  <c r="R19" i="4"/>
  <c r="Q19" i="4"/>
  <c r="P19" i="4"/>
  <c r="O19" i="4"/>
  <c r="AG19" i="4" s="1"/>
  <c r="BU19" i="4" s="1"/>
  <c r="M19" i="4"/>
  <c r="K19" i="4"/>
  <c r="J19" i="4"/>
  <c r="L19" i="4" s="1"/>
  <c r="I19" i="4"/>
  <c r="F19" i="4"/>
  <c r="B19" i="4"/>
  <c r="BQ18" i="4"/>
  <c r="BO18" i="4"/>
  <c r="BL18" i="4"/>
  <c r="BF18" i="4"/>
  <c r="BD18" i="4"/>
  <c r="BC18" i="4"/>
  <c r="BA18" i="4"/>
  <c r="AX18" i="4"/>
  <c r="AR18" i="4"/>
  <c r="AO18" i="4"/>
  <c r="AH18" i="4"/>
  <c r="AD18" i="4"/>
  <c r="Z18" i="4"/>
  <c r="V18" i="4"/>
  <c r="T18" i="4"/>
  <c r="S18" i="4"/>
  <c r="R18" i="4"/>
  <c r="Q18" i="4"/>
  <c r="P18" i="4"/>
  <c r="O18" i="4"/>
  <c r="AG18" i="4" s="1"/>
  <c r="BU18" i="4" s="1"/>
  <c r="M18" i="4"/>
  <c r="K18" i="4"/>
  <c r="J18" i="4"/>
  <c r="L18" i="4" s="1"/>
  <c r="I18" i="4"/>
  <c r="F18" i="4"/>
  <c r="B18" i="4"/>
  <c r="BQ17" i="4"/>
  <c r="BL17" i="4"/>
  <c r="BD17" i="4"/>
  <c r="BC17" i="4"/>
  <c r="BA17" i="4"/>
  <c r="AX17" i="4"/>
  <c r="AR17" i="4"/>
  <c r="AO17" i="4"/>
  <c r="AH17" i="4"/>
  <c r="AD17" i="4"/>
  <c r="Z17" i="4"/>
  <c r="V17" i="4"/>
  <c r="T17" i="4"/>
  <c r="S17" i="4"/>
  <c r="R17" i="4"/>
  <c r="Q17" i="4"/>
  <c r="P17" i="4"/>
  <c r="O17" i="4"/>
  <c r="AG17" i="4" s="1"/>
  <c r="BU17" i="4" s="1"/>
  <c r="M17" i="4"/>
  <c r="K17" i="4"/>
  <c r="J17" i="4"/>
  <c r="L17" i="4" s="1"/>
  <c r="I17" i="4"/>
  <c r="F17" i="4"/>
  <c r="B17" i="4"/>
  <c r="BF17" i="4" s="1"/>
  <c r="BQ16" i="4"/>
  <c r="BL16" i="4"/>
  <c r="BF16" i="4"/>
  <c r="BD16" i="4"/>
  <c r="BC16" i="4"/>
  <c r="AX16" i="4"/>
  <c r="AR16" i="4"/>
  <c r="AO16" i="4"/>
  <c r="AH16" i="4"/>
  <c r="AD16" i="4"/>
  <c r="Z16" i="4"/>
  <c r="V16" i="4"/>
  <c r="T16" i="4"/>
  <c r="S16" i="4"/>
  <c r="R16" i="4"/>
  <c r="Q16" i="4"/>
  <c r="P16" i="4"/>
  <c r="O16" i="4"/>
  <c r="Y16" i="4" s="1"/>
  <c r="BS16" i="4" s="1"/>
  <c r="M16" i="4"/>
  <c r="K16" i="4"/>
  <c r="J16" i="4"/>
  <c r="L16" i="4" s="1"/>
  <c r="I16" i="4"/>
  <c r="F16" i="4"/>
  <c r="B16" i="4"/>
  <c r="BQ15" i="4"/>
  <c r="BL15" i="4"/>
  <c r="BD15" i="4"/>
  <c r="BC15" i="4"/>
  <c r="BA15" i="4"/>
  <c r="AX15" i="4"/>
  <c r="AR15" i="4"/>
  <c r="AO15" i="4"/>
  <c r="AH15" i="4"/>
  <c r="AD15" i="4"/>
  <c r="Z15" i="4"/>
  <c r="V15" i="4"/>
  <c r="T15" i="4"/>
  <c r="S15" i="4"/>
  <c r="R15" i="4"/>
  <c r="Q15" i="4"/>
  <c r="P15" i="4"/>
  <c r="O15" i="4"/>
  <c r="AG15" i="4" s="1"/>
  <c r="BU15" i="4" s="1"/>
  <c r="M15" i="4"/>
  <c r="K15" i="4"/>
  <c r="J15" i="4"/>
  <c r="L15" i="4" s="1"/>
  <c r="I15" i="4"/>
  <c r="F15" i="4"/>
  <c r="B15" i="4"/>
  <c r="BF15" i="4" s="1"/>
  <c r="BQ14" i="4"/>
  <c r="BO14" i="4"/>
  <c r="BL14" i="4"/>
  <c r="BF14" i="4"/>
  <c r="BD14" i="4"/>
  <c r="BC14" i="4"/>
  <c r="AX14" i="4"/>
  <c r="AO14" i="4"/>
  <c r="AH14" i="4"/>
  <c r="AD14" i="4"/>
  <c r="Z14" i="4"/>
  <c r="V14" i="4"/>
  <c r="T14" i="4"/>
  <c r="S14" i="4"/>
  <c r="R14" i="4"/>
  <c r="Q14" i="4"/>
  <c r="P14" i="4"/>
  <c r="O14" i="4"/>
  <c r="Y14" i="4" s="1"/>
  <c r="BS14" i="4" s="1"/>
  <c r="M14" i="4"/>
  <c r="K14" i="4"/>
  <c r="J14" i="4"/>
  <c r="L14" i="4" s="1"/>
  <c r="I14" i="4"/>
  <c r="F14" i="4"/>
  <c r="B14" i="4"/>
  <c r="AR14" i="4" s="1"/>
  <c r="BQ13" i="4"/>
  <c r="BO13" i="4"/>
  <c r="BL13" i="4"/>
  <c r="BF13" i="4"/>
  <c r="BD13" i="4"/>
  <c r="BC13" i="4"/>
  <c r="AO13" i="4"/>
  <c r="AH13" i="4"/>
  <c r="AD13" i="4"/>
  <c r="Z13" i="4"/>
  <c r="V13" i="4"/>
  <c r="T13" i="4"/>
  <c r="S13" i="4"/>
  <c r="R13" i="4"/>
  <c r="Q13" i="4"/>
  <c r="P13" i="4"/>
  <c r="O13" i="4"/>
  <c r="AG13" i="4" s="1"/>
  <c r="BU13" i="4" s="1"/>
  <c r="M13" i="4"/>
  <c r="K13" i="4"/>
  <c r="J13" i="4"/>
  <c r="L13" i="4" s="1"/>
  <c r="I13" i="4"/>
  <c r="F13" i="4"/>
  <c r="B13" i="4"/>
  <c r="AR13" i="4" s="1"/>
  <c r="BQ12" i="4"/>
  <c r="BO12" i="4"/>
  <c r="BL12" i="4"/>
  <c r="BD12" i="4"/>
  <c r="BC12" i="4"/>
  <c r="AX12" i="4"/>
  <c r="AO12" i="4"/>
  <c r="AH12" i="4"/>
  <c r="AD12" i="4"/>
  <c r="Z12" i="4"/>
  <c r="V12" i="4"/>
  <c r="T12" i="4"/>
  <c r="S12" i="4"/>
  <c r="R12" i="4"/>
  <c r="Q12" i="4"/>
  <c r="P12" i="4"/>
  <c r="O12" i="4"/>
  <c r="AG12" i="4" s="1"/>
  <c r="M12" i="4"/>
  <c r="K12" i="4"/>
  <c r="J12" i="4"/>
  <c r="L12" i="4" s="1"/>
  <c r="I12" i="4"/>
  <c r="F12" i="4"/>
  <c r="B12" i="4"/>
  <c r="BF12" i="4" s="1"/>
  <c r="BQ11" i="4"/>
  <c r="BD11" i="4"/>
  <c r="BC11" i="4"/>
  <c r="AP11" i="4"/>
  <c r="AO11" i="4"/>
  <c r="AH11" i="4"/>
  <c r="AD11" i="4"/>
  <c r="Z11" i="4"/>
  <c r="V11" i="4"/>
  <c r="T11" i="4"/>
  <c r="S11" i="4"/>
  <c r="R11" i="4"/>
  <c r="Q11" i="4"/>
  <c r="P11" i="4"/>
  <c r="O11" i="4"/>
  <c r="Y11" i="4" s="1"/>
  <c r="M11" i="4"/>
  <c r="K11" i="4"/>
  <c r="J11" i="4"/>
  <c r="I11" i="4"/>
  <c r="F11" i="4"/>
  <c r="B11" i="4"/>
  <c r="AR11" i="4" s="1"/>
  <c r="BQ10" i="4"/>
  <c r="BD10" i="4"/>
  <c r="BC10" i="4"/>
  <c r="AP10" i="4"/>
  <c r="AO10" i="4"/>
  <c r="AH10" i="4"/>
  <c r="AD10" i="4"/>
  <c r="Z10" i="4"/>
  <c r="V10" i="4"/>
  <c r="T10" i="4"/>
  <c r="S10" i="4"/>
  <c r="R10" i="4"/>
  <c r="Q10" i="4"/>
  <c r="P10" i="4"/>
  <c r="O10" i="4"/>
  <c r="M10" i="4"/>
  <c r="K10" i="4"/>
  <c r="J10" i="4"/>
  <c r="L10" i="4" s="1"/>
  <c r="I10" i="4"/>
  <c r="F10" i="4"/>
  <c r="B10" i="4"/>
  <c r="BF10" i="4" s="1"/>
  <c r="BQ9" i="4"/>
  <c r="BD9" i="4"/>
  <c r="BC9" i="4"/>
  <c r="AP9" i="4"/>
  <c r="AO9" i="4"/>
  <c r="AH9" i="4"/>
  <c r="AD9" i="4"/>
  <c r="Z9" i="4"/>
  <c r="V9" i="4"/>
  <c r="T9" i="4"/>
  <c r="S9" i="4"/>
  <c r="R9" i="4"/>
  <c r="Q9" i="4"/>
  <c r="P9" i="4"/>
  <c r="O9" i="4"/>
  <c r="AG9" i="4" s="1"/>
  <c r="BU9" i="4" s="1"/>
  <c r="M9" i="4"/>
  <c r="K9" i="4"/>
  <c r="J9" i="4"/>
  <c r="L9" i="4" s="1"/>
  <c r="I9" i="4"/>
  <c r="F9" i="4"/>
  <c r="B9" i="4"/>
  <c r="BF9" i="4" s="1"/>
  <c r="BQ8" i="4"/>
  <c r="BD8" i="4"/>
  <c r="BC8" i="4"/>
  <c r="AP8" i="4"/>
  <c r="AO8" i="4"/>
  <c r="AH8" i="4"/>
  <c r="AD8" i="4"/>
  <c r="Z8" i="4"/>
  <c r="V8" i="4"/>
  <c r="T8" i="4"/>
  <c r="S8" i="4"/>
  <c r="R8" i="4"/>
  <c r="Q8" i="4"/>
  <c r="P8" i="4"/>
  <c r="O8" i="4"/>
  <c r="U8" i="4" s="1"/>
  <c r="BR8" i="4" s="1"/>
  <c r="M8" i="4"/>
  <c r="K8" i="4"/>
  <c r="J8" i="4"/>
  <c r="BO8" i="4" s="1"/>
  <c r="I8" i="4"/>
  <c r="F8" i="4"/>
  <c r="B8" i="4"/>
  <c r="BF8" i="4" s="1"/>
  <c r="BQ7" i="4"/>
  <c r="BD7" i="4"/>
  <c r="BC7" i="4"/>
  <c r="AP7" i="4"/>
  <c r="AO7" i="4"/>
  <c r="AH7" i="4"/>
  <c r="AD7" i="4"/>
  <c r="Z7" i="4"/>
  <c r="V7" i="4"/>
  <c r="T7" i="4"/>
  <c r="S7" i="4"/>
  <c r="R7" i="4"/>
  <c r="Q7" i="4"/>
  <c r="P7" i="4"/>
  <c r="O7" i="4"/>
  <c r="U7" i="4" s="1"/>
  <c r="BR7" i="4" s="1"/>
  <c r="M7" i="4"/>
  <c r="K7" i="4"/>
  <c r="J7" i="4"/>
  <c r="BA7" i="4" s="1"/>
  <c r="I7" i="4"/>
  <c r="F7" i="4"/>
  <c r="B7" i="4"/>
  <c r="AR7" i="4" s="1"/>
  <c r="BQ6" i="4"/>
  <c r="BD6" i="4"/>
  <c r="BC6" i="4"/>
  <c r="AP6" i="4"/>
  <c r="AO6" i="4"/>
  <c r="AH6" i="4"/>
  <c r="AD6" i="4"/>
  <c r="Z6" i="4"/>
  <c r="V6" i="4"/>
  <c r="T6" i="4"/>
  <c r="S6" i="4"/>
  <c r="R6" i="4"/>
  <c r="Q6" i="4"/>
  <c r="P6" i="4"/>
  <c r="O6" i="4"/>
  <c r="AG6" i="4" s="1"/>
  <c r="BU6" i="4" s="1"/>
  <c r="M6" i="4"/>
  <c r="K6" i="4"/>
  <c r="J6" i="4"/>
  <c r="BA6" i="4" s="1"/>
  <c r="I6" i="4"/>
  <c r="F6" i="4"/>
  <c r="B6" i="4"/>
  <c r="AR6" i="4" s="1"/>
  <c r="BQ5" i="4"/>
  <c r="BD5" i="4"/>
  <c r="BC5" i="4"/>
  <c r="AP5" i="4"/>
  <c r="AO5" i="4"/>
  <c r="AH5" i="4"/>
  <c r="AD5" i="4"/>
  <c r="Z5" i="4"/>
  <c r="V5" i="4"/>
  <c r="T5" i="4"/>
  <c r="S5" i="4"/>
  <c r="R5" i="4"/>
  <c r="Q5" i="4"/>
  <c r="P5" i="4"/>
  <c r="O5" i="4"/>
  <c r="AC5" i="4" s="1"/>
  <c r="BT5" i="4" s="1"/>
  <c r="M5" i="4"/>
  <c r="K5" i="4"/>
  <c r="J5" i="4"/>
  <c r="L5" i="4" s="1"/>
  <c r="I5" i="4"/>
  <c r="F5" i="4"/>
  <c r="B5" i="4"/>
  <c r="BF5" i="4" s="1"/>
  <c r="BQ4" i="4"/>
  <c r="BD4" i="4"/>
  <c r="BC4" i="4"/>
  <c r="AP4" i="4"/>
  <c r="AO4" i="4"/>
  <c r="AH4" i="4"/>
  <c r="AD4" i="4"/>
  <c r="Z4" i="4"/>
  <c r="V4" i="4"/>
  <c r="T4" i="4"/>
  <c r="S4" i="4"/>
  <c r="R4" i="4"/>
  <c r="Q4" i="4"/>
  <c r="P4" i="4"/>
  <c r="O4" i="4"/>
  <c r="Y4" i="4" s="1"/>
  <c r="BS4" i="4" s="1"/>
  <c r="M4" i="4"/>
  <c r="K4" i="4"/>
  <c r="J4" i="4"/>
  <c r="L4" i="4" s="1"/>
  <c r="I4" i="4"/>
  <c r="F4" i="4"/>
  <c r="B4" i="4"/>
  <c r="BQ3" i="4"/>
  <c r="BD3" i="4"/>
  <c r="BC3" i="4"/>
  <c r="AP3" i="4"/>
  <c r="AO3" i="4"/>
  <c r="AH3" i="4"/>
  <c r="AD3" i="4"/>
  <c r="Z3" i="4"/>
  <c r="V3" i="4"/>
  <c r="T3" i="4"/>
  <c r="S3" i="4"/>
  <c r="R3" i="4"/>
  <c r="Q3" i="4"/>
  <c r="P3" i="4"/>
  <c r="O3" i="4"/>
  <c r="AG3" i="4" s="1"/>
  <c r="BU3" i="4" s="1"/>
  <c r="M3" i="4"/>
  <c r="K3" i="4"/>
  <c r="J3" i="4"/>
  <c r="I3" i="4"/>
  <c r="F3" i="4"/>
  <c r="B3" i="4"/>
  <c r="AR3" i="4" s="1"/>
  <c r="BM19" i="1"/>
  <c r="BM20" i="1"/>
  <c r="BM24" i="1"/>
  <c r="BM25" i="1"/>
  <c r="BM26" i="1"/>
  <c r="BM38" i="1"/>
  <c r="BM39" i="1"/>
  <c r="BM40" i="1"/>
  <c r="BM41" i="1"/>
  <c r="BM42" i="1"/>
  <c r="BM43" i="1"/>
  <c r="BM44" i="1"/>
  <c r="BM45" i="1"/>
  <c r="BM46" i="1"/>
  <c r="BM47" i="1"/>
  <c r="BM48" i="1"/>
  <c r="BM49" i="1"/>
  <c r="BM50" i="1"/>
  <c r="BM51" i="1"/>
  <c r="BM52" i="1"/>
  <c r="BM53" i="1"/>
  <c r="BM54" i="1"/>
  <c r="BM55" i="1"/>
  <c r="BM56" i="1"/>
  <c r="BM57" i="1"/>
  <c r="BL23" i="1"/>
  <c r="BL24" i="1"/>
  <c r="BL26" i="1"/>
  <c r="BL27" i="1"/>
  <c r="BL52" i="1"/>
  <c r="BL53" i="1"/>
  <c r="BL54" i="1"/>
  <c r="BL55" i="1"/>
  <c r="BL56" i="1"/>
  <c r="BL57" i="1"/>
  <c r="BQ2" i="4"/>
  <c r="BC2" i="4"/>
  <c r="AO2" i="4"/>
  <c r="BA14" i="4" l="1"/>
  <c r="BB27" i="4"/>
  <c r="BS27" i="4"/>
  <c r="BA42" i="4"/>
  <c r="BA44" i="4"/>
  <c r="BB11" i="4"/>
  <c r="BS11" i="4"/>
  <c r="BO16" i="4"/>
  <c r="BO15" i="4"/>
  <c r="AR12" i="4"/>
  <c r="AR44" i="4"/>
  <c r="BP12" i="4"/>
  <c r="BU12" i="4"/>
  <c r="BP39" i="4"/>
  <c r="BP35" i="4"/>
  <c r="BP33" i="4"/>
  <c r="BE39" i="4"/>
  <c r="BE49" i="4"/>
  <c r="BE47" i="4"/>
  <c r="BP49" i="4"/>
  <c r="BP47" i="4"/>
  <c r="BE37" i="4"/>
  <c r="BE36" i="4"/>
  <c r="BE35" i="4"/>
  <c r="BE34" i="4"/>
  <c r="BP38" i="4"/>
  <c r="BE33" i="4"/>
  <c r="BE38" i="4"/>
  <c r="BP37" i="4"/>
  <c r="BP36" i="4"/>
  <c r="BP34" i="4"/>
  <c r="BE41" i="4"/>
  <c r="BP20" i="4"/>
  <c r="BA19" i="4"/>
  <c r="DD7" i="4"/>
  <c r="DD9" i="4" s="1"/>
  <c r="DD11" i="4" s="1"/>
  <c r="BA12" i="4"/>
  <c r="BB14" i="4"/>
  <c r="BA16" i="4"/>
  <c r="Y35" i="4"/>
  <c r="AG32" i="4"/>
  <c r="BU32" i="4" s="1"/>
  <c r="BE9" i="4"/>
  <c r="U11" i="4"/>
  <c r="BR11" i="4" s="1"/>
  <c r="BE23" i="4"/>
  <c r="BE6" i="4"/>
  <c r="Y25" i="4"/>
  <c r="BS25" i="4" s="1"/>
  <c r="BE25" i="4"/>
  <c r="AG43" i="4"/>
  <c r="BU43" i="4" s="1"/>
  <c r="U44" i="4"/>
  <c r="BR44" i="4" s="1"/>
  <c r="AQ4" i="4"/>
  <c r="BE22" i="4"/>
  <c r="AC11" i="4"/>
  <c r="BT11" i="4" s="1"/>
  <c r="AQ11" i="4"/>
  <c r="BE26" i="4"/>
  <c r="Y33" i="4"/>
  <c r="BA13" i="4"/>
  <c r="AC32" i="4"/>
  <c r="BT32" i="4" s="1"/>
  <c r="U36" i="4"/>
  <c r="BR36" i="4" s="1"/>
  <c r="BE3" i="4"/>
  <c r="AC14" i="4"/>
  <c r="BT14" i="4" s="1"/>
  <c r="L23" i="4"/>
  <c r="AQ27" i="4"/>
  <c r="BA34" i="4"/>
  <c r="BF7" i="4"/>
  <c r="BO21" i="4"/>
  <c r="AQ24" i="4"/>
  <c r="BF6" i="4"/>
  <c r="BF23" i="4"/>
  <c r="AQ30" i="4"/>
  <c r="BA32" i="4"/>
  <c r="AQ35" i="4"/>
  <c r="Y43" i="4"/>
  <c r="BS43" i="4" s="1"/>
  <c r="BE17" i="4"/>
  <c r="BP15" i="4"/>
  <c r="BP21" i="4"/>
  <c r="BE21" i="4"/>
  <c r="BP18" i="4"/>
  <c r="BE20" i="4"/>
  <c r="BE19" i="4"/>
  <c r="BP13" i="4"/>
  <c r="BE18" i="4"/>
  <c r="BP19" i="4"/>
  <c r="BE15" i="4"/>
  <c r="BE13" i="4"/>
  <c r="BE12" i="4"/>
  <c r="BB16" i="4"/>
  <c r="DD13" i="4"/>
  <c r="BE31" i="4" s="1"/>
  <c r="AC40" i="4"/>
  <c r="BT40" i="4" s="1"/>
  <c r="AG14" i="4"/>
  <c r="BU14" i="4" s="1"/>
  <c r="U17" i="4"/>
  <c r="BR17" i="4" s="1"/>
  <c r="U27" i="4"/>
  <c r="BR27" i="4" s="1"/>
  <c r="AR8" i="4"/>
  <c r="AG11" i="4"/>
  <c r="BO22" i="4"/>
  <c r="BA36" i="4"/>
  <c r="U38" i="4"/>
  <c r="BR38" i="4" s="1"/>
  <c r="Y41" i="4"/>
  <c r="AC17" i="4"/>
  <c r="BT17" i="4" s="1"/>
  <c r="AC27" i="4"/>
  <c r="BT27" i="4" s="1"/>
  <c r="AC30" i="4"/>
  <c r="BT30" i="4" s="1"/>
  <c r="U22" i="4"/>
  <c r="BR22" i="4" s="1"/>
  <c r="AC38" i="4"/>
  <c r="BT38" i="4" s="1"/>
  <c r="L24" i="4"/>
  <c r="AC22" i="4"/>
  <c r="BT22" i="4" s="1"/>
  <c r="BF24" i="4"/>
  <c r="Y32" i="4"/>
  <c r="U14" i="4"/>
  <c r="BR14" i="4" s="1"/>
  <c r="L30" i="4"/>
  <c r="BP6" i="4"/>
  <c r="BP22" i="4"/>
  <c r="Y22" i="4"/>
  <c r="BA40" i="4"/>
  <c r="BO23" i="4"/>
  <c r="U25" i="4"/>
  <c r="BR25" i="4" s="1"/>
  <c r="AG27" i="4"/>
  <c r="BU27" i="4" s="1"/>
  <c r="AC35" i="4"/>
  <c r="BT35" i="4" s="1"/>
  <c r="AC41" i="4"/>
  <c r="BT41" i="4" s="1"/>
  <c r="AG30" i="4"/>
  <c r="Y9" i="4"/>
  <c r="AC25" i="4"/>
  <c r="BT25" i="4" s="1"/>
  <c r="L31" i="4"/>
  <c r="BO6" i="4"/>
  <c r="BO7" i="4"/>
  <c r="U6" i="4"/>
  <c r="BR6" i="4" s="1"/>
  <c r="AC9" i="4"/>
  <c r="BT9" i="4" s="1"/>
  <c r="AG24" i="4"/>
  <c r="BA4" i="4"/>
  <c r="U43" i="4"/>
  <c r="BR43" i="4" s="1"/>
  <c r="Y6" i="4"/>
  <c r="Y17" i="4"/>
  <c r="BS17" i="4" s="1"/>
  <c r="BA22" i="4"/>
  <c r="U28" i="4"/>
  <c r="BR28" i="4" s="1"/>
  <c r="AG8" i="4"/>
  <c r="U12" i="4"/>
  <c r="BR12" i="4" s="1"/>
  <c r="BO26" i="4"/>
  <c r="BO31" i="4"/>
  <c r="Y46" i="4"/>
  <c r="BS46" i="4" s="1"/>
  <c r="AC6" i="4"/>
  <c r="BT6" i="4" s="1"/>
  <c r="AC16" i="4"/>
  <c r="BT16" i="4" s="1"/>
  <c r="BO4" i="4"/>
  <c r="L45" i="4"/>
  <c r="AC46" i="4"/>
  <c r="BT46" i="4" s="1"/>
  <c r="AG16" i="4"/>
  <c r="BU16" i="4" s="1"/>
  <c r="BF22" i="4"/>
  <c r="U35" i="4"/>
  <c r="BR35" i="4" s="1"/>
  <c r="Y38" i="4"/>
  <c r="BS38" i="4" s="1"/>
  <c r="U41" i="4"/>
  <c r="BR41" i="4" s="1"/>
  <c r="BB30" i="4"/>
  <c r="AG5" i="4"/>
  <c r="L6" i="4"/>
  <c r="BA8" i="4"/>
  <c r="AR9" i="4"/>
  <c r="BA24" i="4"/>
  <c r="AR26" i="4"/>
  <c r="BA30" i="4"/>
  <c r="AR31" i="4"/>
  <c r="AG46" i="4"/>
  <c r="BU46" i="4" s="1"/>
  <c r="Y40" i="4"/>
  <c r="U49" i="4"/>
  <c r="BR49" i="4" s="1"/>
  <c r="Y51" i="4"/>
  <c r="BS51" i="4" s="1"/>
  <c r="BO17" i="4"/>
  <c r="BA9" i="4"/>
  <c r="BA28" i="4"/>
  <c r="BA33" i="4"/>
  <c r="Y48" i="4"/>
  <c r="BS48" i="4" s="1"/>
  <c r="Y49" i="4"/>
  <c r="BS49" i="4" s="1"/>
  <c r="AC51" i="4"/>
  <c r="BT51" i="4" s="1"/>
  <c r="AR10" i="4"/>
  <c r="U19" i="4"/>
  <c r="BR19" i="4" s="1"/>
  <c r="Y19" i="4"/>
  <c r="BS19" i="4" s="1"/>
  <c r="Y20" i="4"/>
  <c r="BS20" i="4" s="1"/>
  <c r="Y8" i="4"/>
  <c r="BF30" i="4"/>
  <c r="BA41" i="4"/>
  <c r="U3" i="4"/>
  <c r="BR3" i="4" s="1"/>
  <c r="U20" i="4"/>
  <c r="BR20" i="4" s="1"/>
  <c r="AR25" i="4"/>
  <c r="Y3" i="4"/>
  <c r="BS3" i="4" s="1"/>
  <c r="AC3" i="4"/>
  <c r="BT3" i="4" s="1"/>
  <c r="AC19" i="4"/>
  <c r="BT19" i="4" s="1"/>
  <c r="AR27" i="4"/>
  <c r="U30" i="4"/>
  <c r="BR30" i="4" s="1"/>
  <c r="AG40" i="4"/>
  <c r="BU40" i="4" s="1"/>
  <c r="AC48" i="4"/>
  <c r="BT48" i="4" s="1"/>
  <c r="AC49" i="4"/>
  <c r="BT49" i="4" s="1"/>
  <c r="AG50" i="4"/>
  <c r="BU50" i="4" s="1"/>
  <c r="AG51" i="4"/>
  <c r="BU51" i="4" s="1"/>
  <c r="BA25" i="4"/>
  <c r="L38" i="4"/>
  <c r="L7" i="4"/>
  <c r="AC8" i="4"/>
  <c r="BT8" i="4" s="1"/>
  <c r="BO28" i="4"/>
  <c r="U9" i="4"/>
  <c r="BR9" i="4" s="1"/>
  <c r="BO9" i="4"/>
  <c r="BO10" i="4"/>
  <c r="AC24" i="4"/>
  <c r="BT24" i="4" s="1"/>
  <c r="BO25" i="4"/>
  <c r="U33" i="4"/>
  <c r="BR33" i="4" s="1"/>
  <c r="AG48" i="4"/>
  <c r="BU48" i="4" s="1"/>
  <c r="L8" i="4"/>
  <c r="AC33" i="4"/>
  <c r="BT33" i="4" s="1"/>
  <c r="L37" i="4"/>
  <c r="U4" i="4"/>
  <c r="BR4" i="4" s="1"/>
  <c r="L29" i="4"/>
  <c r="BA29" i="4"/>
  <c r="BP9" i="4"/>
  <c r="BP23" i="4"/>
  <c r="AR28" i="4"/>
  <c r="BF28" i="4"/>
  <c r="AG10" i="4"/>
  <c r="AC10" i="4"/>
  <c r="BT10" i="4" s="1"/>
  <c r="Y10" i="4"/>
  <c r="U10" i="4"/>
  <c r="BR10" i="4" s="1"/>
  <c r="AR4" i="4"/>
  <c r="BF4" i="4"/>
  <c r="BB24" i="4"/>
  <c r="BP42" i="4"/>
  <c r="BP25" i="4"/>
  <c r="BA27" i="4"/>
  <c r="BO27" i="4"/>
  <c r="L27" i="4"/>
  <c r="BA11" i="4"/>
  <c r="BO11" i="4"/>
  <c r="L11" i="4"/>
  <c r="BO3" i="4"/>
  <c r="L3" i="4"/>
  <c r="BP3" i="4"/>
  <c r="BA35" i="4"/>
  <c r="L35" i="4"/>
  <c r="BO43" i="4"/>
  <c r="L43" i="4"/>
  <c r="BP17" i="4"/>
  <c r="BP29" i="4"/>
  <c r="BP26" i="4"/>
  <c r="BP31" i="4"/>
  <c r="BP45" i="4"/>
  <c r="BA3" i="4"/>
  <c r="BB4" i="4"/>
  <c r="BP28" i="4"/>
  <c r="BP44" i="4"/>
  <c r="BF3" i="4"/>
  <c r="AR5" i="4"/>
  <c r="BF11" i="4"/>
  <c r="AR29" i="4"/>
  <c r="Y12" i="4"/>
  <c r="BS12" i="4" s="1"/>
  <c r="U15" i="4"/>
  <c r="BR15" i="4" s="1"/>
  <c r="U23" i="4"/>
  <c r="BR23" i="4" s="1"/>
  <c r="Y28" i="4"/>
  <c r="U31" i="4"/>
  <c r="BR31" i="4" s="1"/>
  <c r="Y36" i="4"/>
  <c r="U39" i="4"/>
  <c r="BR39" i="4" s="1"/>
  <c r="Y44" i="4"/>
  <c r="BS44" i="4" s="1"/>
  <c r="U47" i="4"/>
  <c r="BR47" i="4" s="1"/>
  <c r="AC4" i="4"/>
  <c r="BT4" i="4" s="1"/>
  <c r="BO5" i="4"/>
  <c r="Y7" i="4"/>
  <c r="AC12" i="4"/>
  <c r="BT12" i="4" s="1"/>
  <c r="Y15" i="4"/>
  <c r="BS15" i="4" s="1"/>
  <c r="U18" i="4"/>
  <c r="BR18" i="4" s="1"/>
  <c r="AC20" i="4"/>
  <c r="BT20" i="4" s="1"/>
  <c r="Y23" i="4"/>
  <c r="U26" i="4"/>
  <c r="BR26" i="4" s="1"/>
  <c r="AC28" i="4"/>
  <c r="BT28" i="4" s="1"/>
  <c r="Y31" i="4"/>
  <c r="U34" i="4"/>
  <c r="BR34" i="4" s="1"/>
  <c r="AC36" i="4"/>
  <c r="BT36" i="4" s="1"/>
  <c r="Y39" i="4"/>
  <c r="BA39" i="4"/>
  <c r="U42" i="4"/>
  <c r="BR42" i="4" s="1"/>
  <c r="AC44" i="4"/>
  <c r="BT44" i="4" s="1"/>
  <c r="Y47" i="4"/>
  <c r="BS47" i="4" s="1"/>
  <c r="U50" i="4"/>
  <c r="BR50" i="4" s="1"/>
  <c r="AG4" i="4"/>
  <c r="U5" i="4"/>
  <c r="BR5" i="4" s="1"/>
  <c r="AC7" i="4"/>
  <c r="BT7" i="4" s="1"/>
  <c r="BA10" i="4"/>
  <c r="U13" i="4"/>
  <c r="BR13" i="4" s="1"/>
  <c r="AC15" i="4"/>
  <c r="BT15" i="4" s="1"/>
  <c r="Y18" i="4"/>
  <c r="BS18" i="4" s="1"/>
  <c r="U21" i="4"/>
  <c r="BR21" i="4" s="1"/>
  <c r="AC23" i="4"/>
  <c r="BT23" i="4" s="1"/>
  <c r="Y26" i="4"/>
  <c r="BA26" i="4"/>
  <c r="U29" i="4"/>
  <c r="BR29" i="4" s="1"/>
  <c r="AC31" i="4"/>
  <c r="BT31" i="4" s="1"/>
  <c r="Y34" i="4"/>
  <c r="U37" i="4"/>
  <c r="BR37" i="4" s="1"/>
  <c r="AC39" i="4"/>
  <c r="BT39" i="4" s="1"/>
  <c r="Y42" i="4"/>
  <c r="BS42" i="4" s="1"/>
  <c r="U45" i="4"/>
  <c r="BR45" i="4" s="1"/>
  <c r="AC47" i="4"/>
  <c r="BT47" i="4" s="1"/>
  <c r="Y50" i="4"/>
  <c r="BS50" i="4" s="1"/>
  <c r="Y5" i="4"/>
  <c r="BA5" i="4"/>
  <c r="AG7" i="4"/>
  <c r="Y13" i="4"/>
  <c r="BS13" i="4" s="1"/>
  <c r="U16" i="4"/>
  <c r="BR16" i="4" s="1"/>
  <c r="AC18" i="4"/>
  <c r="BT18" i="4" s="1"/>
  <c r="Y21" i="4"/>
  <c r="BS21" i="4" s="1"/>
  <c r="U24" i="4"/>
  <c r="BR24" i="4" s="1"/>
  <c r="AC26" i="4"/>
  <c r="BT26" i="4" s="1"/>
  <c r="Y29" i="4"/>
  <c r="AC34" i="4"/>
  <c r="BT34" i="4" s="1"/>
  <c r="Y37" i="4"/>
  <c r="AC42" i="4"/>
  <c r="BT42" i="4" s="1"/>
  <c r="Y45" i="4"/>
  <c r="BS45" i="4" s="1"/>
  <c r="AC13" i="4"/>
  <c r="BT13" i="4" s="1"/>
  <c r="AC21" i="4"/>
  <c r="BT21" i="4" s="1"/>
  <c r="AC29" i="4"/>
  <c r="BT29" i="4" s="1"/>
  <c r="AC37" i="4"/>
  <c r="BT37" i="4" s="1"/>
  <c r="AC45" i="4"/>
  <c r="BT45" i="4" s="1"/>
  <c r="BX2" i="4"/>
  <c r="AH2" i="4"/>
  <c r="AD2" i="4"/>
  <c r="Z2" i="4"/>
  <c r="V2" i="4"/>
  <c r="F2" i="4"/>
  <c r="B2" i="4"/>
  <c r="BF2" i="4" s="1"/>
  <c r="AP9" i="1"/>
  <c r="AQ9" i="1"/>
  <c r="AS9" i="1"/>
  <c r="AT9" i="1"/>
  <c r="AP10" i="1"/>
  <c r="AQ10" i="1"/>
  <c r="AS10" i="1"/>
  <c r="AT10" i="1"/>
  <c r="AP11" i="1"/>
  <c r="AQ11" i="1"/>
  <c r="AS11" i="1"/>
  <c r="AT11" i="1"/>
  <c r="AP12" i="1"/>
  <c r="AQ12" i="1"/>
  <c r="AS12" i="1"/>
  <c r="AT12" i="1"/>
  <c r="AP13" i="1"/>
  <c r="AQ13" i="1"/>
  <c r="AS13" i="1"/>
  <c r="AT13" i="1"/>
  <c r="AP14" i="1"/>
  <c r="AQ14" i="1"/>
  <c r="AS14" i="1"/>
  <c r="AT14" i="1"/>
  <c r="AP15" i="1"/>
  <c r="AQ15" i="1"/>
  <c r="AS15" i="1"/>
  <c r="AT15" i="1"/>
  <c r="AP16" i="1"/>
  <c r="AQ16" i="1"/>
  <c r="AS16" i="1"/>
  <c r="AT16" i="1"/>
  <c r="AP17" i="1"/>
  <c r="AQ17" i="1"/>
  <c r="AS17" i="1"/>
  <c r="AT17" i="1"/>
  <c r="AP18" i="1"/>
  <c r="AQ18" i="1"/>
  <c r="AS18" i="1"/>
  <c r="AT18" i="1"/>
  <c r="AP19" i="1"/>
  <c r="AQ19" i="1"/>
  <c r="AS19" i="1"/>
  <c r="AT19" i="1"/>
  <c r="AP20" i="1"/>
  <c r="AQ20" i="1"/>
  <c r="AS20" i="1"/>
  <c r="AT20" i="1"/>
  <c r="AP21" i="1"/>
  <c r="AQ21" i="1"/>
  <c r="AS21" i="1"/>
  <c r="AT21" i="1"/>
  <c r="AP22" i="1"/>
  <c r="AQ22" i="1"/>
  <c r="AS22" i="1"/>
  <c r="AT22" i="1"/>
  <c r="AP23" i="1"/>
  <c r="AQ23" i="1"/>
  <c r="AS23" i="1"/>
  <c r="AT23" i="1"/>
  <c r="AP24" i="1"/>
  <c r="AQ24" i="1"/>
  <c r="AS24" i="1"/>
  <c r="AT24" i="1"/>
  <c r="AP25" i="1"/>
  <c r="AQ25" i="1"/>
  <c r="AS25" i="1"/>
  <c r="AT25" i="1"/>
  <c r="AP26" i="1"/>
  <c r="AQ26" i="1"/>
  <c r="AS26" i="1"/>
  <c r="AT26" i="1"/>
  <c r="AP27" i="1"/>
  <c r="AQ27" i="1"/>
  <c r="AS27" i="1"/>
  <c r="AT27" i="1"/>
  <c r="AP28" i="1"/>
  <c r="AQ28" i="1"/>
  <c r="AS28" i="1"/>
  <c r="AT28" i="1"/>
  <c r="AP29" i="1"/>
  <c r="AQ29" i="1"/>
  <c r="AS29" i="1"/>
  <c r="AT29" i="1"/>
  <c r="AP30" i="1"/>
  <c r="AQ30" i="1"/>
  <c r="AS30" i="1"/>
  <c r="AT30" i="1"/>
  <c r="AP31" i="1"/>
  <c r="AQ31" i="1"/>
  <c r="AS31" i="1"/>
  <c r="AT31" i="1"/>
  <c r="AP32" i="1"/>
  <c r="AQ32" i="1"/>
  <c r="AS32" i="1"/>
  <c r="AT32" i="1"/>
  <c r="AP33" i="1"/>
  <c r="AQ33" i="1"/>
  <c r="AS33" i="1"/>
  <c r="AT33" i="1"/>
  <c r="AP34" i="1"/>
  <c r="AQ34" i="1"/>
  <c r="AS34" i="1"/>
  <c r="AT34" i="1"/>
  <c r="AP35" i="1"/>
  <c r="AQ35" i="1"/>
  <c r="AS35" i="1"/>
  <c r="AT35" i="1"/>
  <c r="AP36" i="1"/>
  <c r="AQ36" i="1"/>
  <c r="AS36" i="1"/>
  <c r="AT36" i="1"/>
  <c r="AP37" i="1"/>
  <c r="AQ37" i="1"/>
  <c r="AS37" i="1"/>
  <c r="AT37" i="1"/>
  <c r="AP38" i="1"/>
  <c r="AQ38" i="1"/>
  <c r="AS38" i="1"/>
  <c r="AT38" i="1"/>
  <c r="AP39" i="1"/>
  <c r="AQ39" i="1"/>
  <c r="AS39" i="1"/>
  <c r="AT39" i="1"/>
  <c r="AP40" i="1"/>
  <c r="AQ40" i="1"/>
  <c r="AS40" i="1"/>
  <c r="AT40" i="1"/>
  <c r="AP41" i="1"/>
  <c r="AQ41" i="1"/>
  <c r="AS41" i="1"/>
  <c r="AT41" i="1"/>
  <c r="AP42" i="1"/>
  <c r="AQ42" i="1"/>
  <c r="AS42" i="1"/>
  <c r="AT42" i="1"/>
  <c r="AP43" i="1"/>
  <c r="AQ43" i="1"/>
  <c r="AS43" i="1"/>
  <c r="AT43" i="1"/>
  <c r="AP44" i="1"/>
  <c r="AQ44" i="1"/>
  <c r="AS44" i="1"/>
  <c r="AT44" i="1"/>
  <c r="AP45" i="1"/>
  <c r="AQ45" i="1"/>
  <c r="AS45" i="1"/>
  <c r="AT45" i="1"/>
  <c r="AP46" i="1"/>
  <c r="AQ46" i="1"/>
  <c r="AS46" i="1"/>
  <c r="AT46" i="1"/>
  <c r="AP47" i="1"/>
  <c r="AQ47" i="1"/>
  <c r="AS47" i="1"/>
  <c r="AT47" i="1"/>
  <c r="AP48" i="1"/>
  <c r="AQ48" i="1"/>
  <c r="AS48" i="1"/>
  <c r="AT48" i="1"/>
  <c r="AP49" i="1"/>
  <c r="AQ49" i="1"/>
  <c r="AS49" i="1"/>
  <c r="AT49" i="1"/>
  <c r="AP50" i="1"/>
  <c r="AQ50" i="1"/>
  <c r="AS50" i="1"/>
  <c r="AT50" i="1"/>
  <c r="AP51" i="1"/>
  <c r="AQ51" i="1"/>
  <c r="AS51" i="1"/>
  <c r="AT51" i="1"/>
  <c r="AP52" i="1"/>
  <c r="AQ52" i="1"/>
  <c r="AS52" i="1"/>
  <c r="AT52" i="1"/>
  <c r="AP53" i="1"/>
  <c r="AQ53" i="1"/>
  <c r="AS53" i="1"/>
  <c r="AT53" i="1"/>
  <c r="AP54" i="1"/>
  <c r="AQ54" i="1"/>
  <c r="AS54" i="1"/>
  <c r="AT54" i="1"/>
  <c r="AP55" i="1"/>
  <c r="AQ55" i="1"/>
  <c r="AS55" i="1"/>
  <c r="AT55" i="1"/>
  <c r="AP56" i="1"/>
  <c r="AQ56" i="1"/>
  <c r="AS56" i="1"/>
  <c r="AT56" i="1"/>
  <c r="AP57" i="1"/>
  <c r="AQ57" i="1"/>
  <c r="AS57" i="1"/>
  <c r="AT57" i="1"/>
  <c r="AT8" i="1"/>
  <c r="AS8" i="1"/>
  <c r="AQ8" i="1"/>
  <c r="AP8" i="1"/>
  <c r="AQ5" i="4" l="1"/>
  <c r="BS5" i="4"/>
  <c r="AQ23" i="4"/>
  <c r="BS23" i="4"/>
  <c r="BE8" i="4"/>
  <c r="BU8" i="4"/>
  <c r="AQ31" i="4"/>
  <c r="BS31" i="4"/>
  <c r="AQ7" i="4"/>
  <c r="BS7" i="4"/>
  <c r="AQ28" i="4"/>
  <c r="BS28" i="4"/>
  <c r="AQ10" i="4"/>
  <c r="BS10" i="4"/>
  <c r="BB35" i="4"/>
  <c r="BS35" i="4"/>
  <c r="AQ22" i="4"/>
  <c r="BS22" i="4"/>
  <c r="BB33" i="4"/>
  <c r="BS33" i="4"/>
  <c r="AQ29" i="4"/>
  <c r="BS29" i="4"/>
  <c r="AQ34" i="4"/>
  <c r="BS34" i="4"/>
  <c r="BB32" i="4"/>
  <c r="BS32" i="4"/>
  <c r="BE24" i="4"/>
  <c r="BU24" i="4"/>
  <c r="BE30" i="4"/>
  <c r="BU30" i="4"/>
  <c r="BE10" i="4"/>
  <c r="BU10" i="4"/>
  <c r="BP11" i="4"/>
  <c r="BU11" i="4"/>
  <c r="BE5" i="4"/>
  <c r="BU5" i="4"/>
  <c r="AU13" i="1"/>
  <c r="BE4" i="4"/>
  <c r="BU4" i="4"/>
  <c r="BE7" i="4"/>
  <c r="BU7" i="4"/>
  <c r="BB41" i="4"/>
  <c r="BS41" i="4"/>
  <c r="AQ36" i="4"/>
  <c r="BS36" i="4"/>
  <c r="AQ37" i="4"/>
  <c r="BS37" i="4"/>
  <c r="BB40" i="4"/>
  <c r="BS40" i="4"/>
  <c r="AQ39" i="4"/>
  <c r="BS39" i="4"/>
  <c r="AQ26" i="4"/>
  <c r="BS26" i="4"/>
  <c r="BB8" i="4"/>
  <c r="BS8" i="4"/>
  <c r="AQ9" i="4"/>
  <c r="BS9" i="4"/>
  <c r="BB6" i="4"/>
  <c r="BS6" i="4"/>
  <c r="BB25" i="4"/>
  <c r="AQ25" i="4"/>
  <c r="AQ50" i="4"/>
  <c r="BB50" i="4"/>
  <c r="AQ49" i="4"/>
  <c r="BB49" i="4"/>
  <c r="AQ48" i="4"/>
  <c r="BB48" i="4"/>
  <c r="BP48" i="4"/>
  <c r="BE48" i="4"/>
  <c r="BP51" i="4"/>
  <c r="BE51" i="4"/>
  <c r="BB47" i="4"/>
  <c r="AQ47" i="4"/>
  <c r="BP50" i="4"/>
  <c r="BE50" i="4"/>
  <c r="AQ51" i="4"/>
  <c r="BB51" i="4"/>
  <c r="AQ46" i="4"/>
  <c r="BB46" i="4"/>
  <c r="BP46" i="4"/>
  <c r="AQ44" i="4"/>
  <c r="BB44" i="4"/>
  <c r="AQ43" i="4"/>
  <c r="BB43" i="4"/>
  <c r="BP43" i="4"/>
  <c r="AQ42" i="4"/>
  <c r="BB42" i="4"/>
  <c r="AQ45" i="4"/>
  <c r="BB45" i="4"/>
  <c r="BE32" i="4"/>
  <c r="BP32" i="4"/>
  <c r="BP27" i="4"/>
  <c r="BE40" i="4"/>
  <c r="BP40" i="4"/>
  <c r="AU34" i="1"/>
  <c r="BP5" i="4"/>
  <c r="AU15" i="1"/>
  <c r="AU49" i="1"/>
  <c r="AR17" i="1"/>
  <c r="AR13" i="1"/>
  <c r="AR9" i="1"/>
  <c r="AR11" i="1"/>
  <c r="AR10" i="1"/>
  <c r="AR29" i="1"/>
  <c r="AU57" i="1"/>
  <c r="AU18" i="1"/>
  <c r="AU10" i="1"/>
  <c r="AQ33" i="4"/>
  <c r="BP24" i="4"/>
  <c r="BP8" i="4"/>
  <c r="BE11" i="4"/>
  <c r="AQ41" i="4"/>
  <c r="BE29" i="4"/>
  <c r="BB9" i="4"/>
  <c r="AQ3" i="4"/>
  <c r="BE27" i="4"/>
  <c r="AQ40" i="4"/>
  <c r="BE28" i="4"/>
  <c r="AQ8" i="4"/>
  <c r="AQ6" i="4"/>
  <c r="AQ38" i="4"/>
  <c r="AQ32" i="4"/>
  <c r="AU27" i="1"/>
  <c r="BE14" i="4"/>
  <c r="BP14" i="4"/>
  <c r="AU21" i="1"/>
  <c r="BE16" i="4"/>
  <c r="BP16" i="4"/>
  <c r="BB18" i="4"/>
  <c r="BB17" i="4"/>
  <c r="BB12" i="4"/>
  <c r="AR25" i="1"/>
  <c r="AR21" i="1"/>
  <c r="BB15" i="4"/>
  <c r="BB13" i="4"/>
  <c r="BB21" i="4"/>
  <c r="BB20" i="4"/>
  <c r="BB19" i="4"/>
  <c r="BB38" i="4"/>
  <c r="BP30" i="4"/>
  <c r="BB22" i="4"/>
  <c r="BB3" i="4"/>
  <c r="BB26" i="4"/>
  <c r="BB39" i="4"/>
  <c r="BP10" i="4"/>
  <c r="BB28" i="4"/>
  <c r="BB37" i="4"/>
  <c r="BB5" i="4"/>
  <c r="BB31" i="4"/>
  <c r="BP7" i="4"/>
  <c r="BB7" i="4"/>
  <c r="BB29" i="4"/>
  <c r="BB34" i="4"/>
  <c r="BB36" i="4"/>
  <c r="BP4" i="4"/>
  <c r="BB10" i="4"/>
  <c r="BB23" i="4"/>
  <c r="AU29" i="1"/>
  <c r="AU31" i="1"/>
  <c r="AR53" i="1"/>
  <c r="AU50" i="1"/>
  <c r="AR55" i="1"/>
  <c r="AR51" i="1"/>
  <c r="AU45" i="1"/>
  <c r="AU37" i="1"/>
  <c r="AU56" i="1"/>
  <c r="AR49" i="1"/>
  <c r="AU48" i="1"/>
  <c r="AU40" i="1"/>
  <c r="AR12" i="1"/>
  <c r="AU47" i="1"/>
  <c r="AU43" i="1"/>
  <c r="AU39" i="1"/>
  <c r="AU35" i="1"/>
  <c r="AR33" i="1"/>
  <c r="AR31" i="1"/>
  <c r="AU54" i="1"/>
  <c r="AR35" i="1"/>
  <c r="AR27" i="1"/>
  <c r="AR23" i="1"/>
  <c r="AR19" i="1"/>
  <c r="AR15" i="1"/>
  <c r="AU42" i="1"/>
  <c r="AR50" i="1"/>
  <c r="AU26" i="1"/>
  <c r="AU22" i="1"/>
  <c r="AU14" i="1"/>
  <c r="AU46" i="1"/>
  <c r="AR42" i="1"/>
  <c r="AR54" i="1"/>
  <c r="AU38" i="1"/>
  <c r="AU30" i="1"/>
  <c r="AU53" i="1"/>
  <c r="AR46" i="1"/>
  <c r="AR57" i="1"/>
  <c r="AR34" i="1"/>
  <c r="AR26" i="1"/>
  <c r="AR18" i="1"/>
  <c r="AR14" i="1"/>
  <c r="AU52" i="1"/>
  <c r="AR37" i="1"/>
  <c r="AU9" i="1"/>
  <c r="AR56" i="1"/>
  <c r="AU44" i="1"/>
  <c r="AU32" i="1"/>
  <c r="AU28" i="1"/>
  <c r="AU55" i="1"/>
  <c r="AU51" i="1"/>
  <c r="AR48" i="1"/>
  <c r="AR36" i="1"/>
  <c r="AR8" i="1"/>
  <c r="AR32" i="1"/>
  <c r="AR28" i="1"/>
  <c r="AR24" i="1"/>
  <c r="AR20" i="1"/>
  <c r="AR52" i="1"/>
  <c r="AU36" i="1"/>
  <c r="AU16" i="1"/>
  <c r="AU11" i="1"/>
  <c r="AU12" i="1"/>
  <c r="AU41" i="1"/>
  <c r="AU33" i="1"/>
  <c r="AU25" i="1"/>
  <c r="AU24" i="1"/>
  <c r="AU17" i="1"/>
  <c r="AR45" i="1"/>
  <c r="AR44" i="1"/>
  <c r="AR47" i="1"/>
  <c r="AR43" i="1"/>
  <c r="AR41" i="1"/>
  <c r="AR40" i="1"/>
  <c r="AR39" i="1"/>
  <c r="AR16" i="1"/>
  <c r="AR2" i="4"/>
  <c r="AU23" i="1"/>
  <c r="AU20" i="1"/>
  <c r="AU19" i="1"/>
  <c r="AR38" i="1"/>
  <c r="AR30" i="1"/>
  <c r="AR22" i="1"/>
  <c r="AU8" i="1"/>
  <c r="W150" i="6"/>
  <c r="S3" i="1" s="1"/>
  <c r="C51" i="4" l="1"/>
  <c r="C50" i="4"/>
  <c r="C49" i="4"/>
  <c r="C48" i="4"/>
  <c r="C47" i="4"/>
  <c r="C42" i="4"/>
  <c r="C38" i="4"/>
  <c r="C34" i="4"/>
  <c r="C31" i="4"/>
  <c r="C29" i="4"/>
  <c r="C27" i="4"/>
  <c r="C25" i="4"/>
  <c r="C23" i="4"/>
  <c r="C21" i="4"/>
  <c r="C46" i="4"/>
  <c r="C39" i="4"/>
  <c r="C35" i="4"/>
  <c r="C45" i="4"/>
  <c r="C44" i="4"/>
  <c r="C43" i="4"/>
  <c r="C40" i="4"/>
  <c r="C36" i="4"/>
  <c r="C32" i="4"/>
  <c r="C30" i="4"/>
  <c r="C28" i="4"/>
  <c r="C26" i="4"/>
  <c r="C24" i="4"/>
  <c r="C22" i="4"/>
  <c r="C20" i="4"/>
  <c r="C41" i="4"/>
  <c r="C37" i="4"/>
  <c r="C33" i="4"/>
  <c r="C19" i="4"/>
  <c r="C10" i="4"/>
  <c r="C14" i="4"/>
  <c r="C18" i="4"/>
  <c r="C7" i="4"/>
  <c r="C15" i="4"/>
  <c r="C12" i="4"/>
  <c r="C4" i="4"/>
  <c r="C9" i="4"/>
  <c r="C16" i="4"/>
  <c r="C6" i="4"/>
  <c r="C11" i="4"/>
  <c r="C13" i="4"/>
  <c r="C3" i="4"/>
  <c r="C17" i="4"/>
  <c r="C8" i="4"/>
  <c r="C5" i="4"/>
  <c r="AR58" i="1"/>
  <c r="AU58" i="1"/>
  <c r="C2" i="4"/>
  <c r="C1" i="1"/>
  <c r="D1" i="1" s="1"/>
  <c r="E1" i="1" s="1"/>
  <c r="F1" i="1" s="1"/>
  <c r="G1" i="1" s="1"/>
  <c r="H1" i="1" s="1"/>
  <c r="I1" i="1" s="1"/>
  <c r="J1" i="1" s="1"/>
  <c r="K1" i="1" s="1"/>
  <c r="L1" i="1" s="1"/>
  <c r="M1" i="1" s="1"/>
  <c r="N1" i="1" s="1"/>
  <c r="O1" i="1" s="1"/>
  <c r="P1" i="1" s="1"/>
  <c r="Q1" i="1" s="1"/>
  <c r="R1" i="1" s="1"/>
  <c r="S1" i="1" s="1"/>
  <c r="T1" i="1" s="1"/>
  <c r="U1" i="1" s="1"/>
  <c r="V1" i="1" s="1"/>
  <c r="W1" i="1" s="1"/>
  <c r="X1" i="1" s="1"/>
  <c r="Y1" i="1" s="1"/>
  <c r="Z1" i="1" s="1"/>
  <c r="AA1" i="1" s="1"/>
  <c r="AW9" i="1"/>
  <c r="AX9" i="1"/>
  <c r="AW10" i="1"/>
  <c r="AX10" i="1"/>
  <c r="AW11" i="1"/>
  <c r="AX11" i="1"/>
  <c r="AW12" i="1"/>
  <c r="AX12" i="1"/>
  <c r="AW13" i="1"/>
  <c r="AX13" i="1"/>
  <c r="AW14" i="1"/>
  <c r="AX14" i="1"/>
  <c r="AW15" i="1"/>
  <c r="AX15" i="1"/>
  <c r="AW16" i="1"/>
  <c r="AX16" i="1"/>
  <c r="AW17" i="1"/>
  <c r="AX17" i="1"/>
  <c r="AW18" i="1"/>
  <c r="AX18" i="1"/>
  <c r="AW19" i="1"/>
  <c r="AX19" i="1"/>
  <c r="AW20" i="1"/>
  <c r="AX20" i="1"/>
  <c r="AW21" i="1"/>
  <c r="AX21" i="1"/>
  <c r="AW22" i="1"/>
  <c r="BM22" i="1" s="1"/>
  <c r="AX22" i="1"/>
  <c r="AW23" i="1"/>
  <c r="AX23" i="1"/>
  <c r="AW24" i="1"/>
  <c r="AX24" i="1"/>
  <c r="AW25" i="1"/>
  <c r="AX25" i="1"/>
  <c r="BL25" i="1" s="1"/>
  <c r="AW26" i="1"/>
  <c r="AX26" i="1"/>
  <c r="AW27" i="1"/>
  <c r="AX27" i="1"/>
  <c r="AW28" i="1"/>
  <c r="AX28" i="1"/>
  <c r="AW29" i="1"/>
  <c r="AX29" i="1"/>
  <c r="AW30" i="1"/>
  <c r="AX30" i="1"/>
  <c r="AW31" i="1"/>
  <c r="AX31" i="1"/>
  <c r="AW32" i="1"/>
  <c r="AX32" i="1"/>
  <c r="AW33" i="1"/>
  <c r="AX33" i="1"/>
  <c r="AW34" i="1"/>
  <c r="AX34" i="1"/>
  <c r="AW35" i="1"/>
  <c r="AX35" i="1"/>
  <c r="AW36" i="1"/>
  <c r="AX36" i="1"/>
  <c r="AW37" i="1"/>
  <c r="AX37" i="1"/>
  <c r="AW38" i="1"/>
  <c r="AX38" i="1"/>
  <c r="AW39" i="1"/>
  <c r="AX39" i="1"/>
  <c r="AW40" i="1"/>
  <c r="AX40" i="1"/>
  <c r="AW41" i="1"/>
  <c r="AX41" i="1"/>
  <c r="AW42" i="1"/>
  <c r="AX42" i="1"/>
  <c r="AW43" i="1"/>
  <c r="AX43" i="1"/>
  <c r="AW44" i="1"/>
  <c r="AX44" i="1"/>
  <c r="AW45" i="1"/>
  <c r="AX45" i="1"/>
  <c r="AW46" i="1"/>
  <c r="AX46" i="1"/>
  <c r="AW47" i="1"/>
  <c r="AX47" i="1"/>
  <c r="AW48" i="1"/>
  <c r="AX48" i="1"/>
  <c r="AW49" i="1"/>
  <c r="AX49" i="1"/>
  <c r="AW50" i="1"/>
  <c r="AX50" i="1"/>
  <c r="AW51" i="1"/>
  <c r="AX51" i="1"/>
  <c r="AW52" i="1"/>
  <c r="AX52" i="1"/>
  <c r="AW53" i="1"/>
  <c r="AX53" i="1"/>
  <c r="AW54" i="1"/>
  <c r="AX54" i="1"/>
  <c r="AW55" i="1"/>
  <c r="AX55" i="1"/>
  <c r="AW56" i="1"/>
  <c r="AX56" i="1"/>
  <c r="AW57" i="1"/>
  <c r="AX57" i="1"/>
  <c r="BD46" i="4"/>
  <c r="BE46" i="4" s="1"/>
  <c r="BD45" i="4"/>
  <c r="BE45" i="4" s="1"/>
  <c r="BD44" i="4"/>
  <c r="BE44" i="4" s="1"/>
  <c r="BD43" i="4"/>
  <c r="BE43" i="4" s="1"/>
  <c r="BD42" i="4"/>
  <c r="BE42" i="4" s="1"/>
  <c r="BD2" i="4"/>
  <c r="AP21" i="4"/>
  <c r="AP20" i="4"/>
  <c r="AP19" i="4"/>
  <c r="AP18" i="4"/>
  <c r="AP17" i="4"/>
  <c r="AP16" i="4"/>
  <c r="AP15" i="4"/>
  <c r="AP14" i="4"/>
  <c r="AP13" i="4"/>
  <c r="AP12" i="4"/>
  <c r="AP2" i="4"/>
  <c r="AW8" i="1"/>
  <c r="BL51" i="1" l="1"/>
  <c r="BL49" i="1"/>
  <c r="BL50" i="1"/>
  <c r="BL48" i="1"/>
  <c r="BL20" i="1"/>
  <c r="BL18" i="1"/>
  <c r="BL22" i="1"/>
  <c r="BM21" i="1"/>
  <c r="BL21" i="1"/>
  <c r="BJ9" i="4"/>
  <c r="BI9" i="4"/>
  <c r="BG9" i="4"/>
  <c r="AS34" i="4"/>
  <c r="BG34" i="4"/>
  <c r="AU34" i="4"/>
  <c r="BI34" i="4"/>
  <c r="BJ34" i="4"/>
  <c r="AV34" i="4"/>
  <c r="BI32" i="4"/>
  <c r="BJ32" i="4"/>
  <c r="AS32" i="4"/>
  <c r="AV32" i="4"/>
  <c r="AU32" i="4"/>
  <c r="BG32" i="4"/>
  <c r="BJ36" i="4"/>
  <c r="BI36" i="4"/>
  <c r="BG36" i="4"/>
  <c r="AS36" i="4"/>
  <c r="AV36" i="4"/>
  <c r="AU36" i="4"/>
  <c r="BI40" i="4"/>
  <c r="BG40" i="4"/>
  <c r="AV40" i="4"/>
  <c r="AU40" i="4"/>
  <c r="AS40" i="4"/>
  <c r="BJ40" i="4"/>
  <c r="AV43" i="4"/>
  <c r="AU43" i="4"/>
  <c r="BI43" i="4"/>
  <c r="AS43" i="4"/>
  <c r="BG43" i="4"/>
  <c r="BJ43" i="4"/>
  <c r="AV48" i="4"/>
  <c r="BI48" i="4"/>
  <c r="BJ48" i="4"/>
  <c r="AS48" i="4"/>
  <c r="AU48" i="4"/>
  <c r="BG48" i="4"/>
  <c r="BJ44" i="4"/>
  <c r="AV44" i="4"/>
  <c r="BG44" i="4"/>
  <c r="AU44" i="4"/>
  <c r="BI44" i="4"/>
  <c r="AS44" i="4"/>
  <c r="BG49" i="4"/>
  <c r="AS49" i="4"/>
  <c r="AV49" i="4"/>
  <c r="AU49" i="4"/>
  <c r="BI49" i="4"/>
  <c r="BJ49" i="4"/>
  <c r="BG10" i="4"/>
  <c r="BI10" i="4"/>
  <c r="BJ10" i="4"/>
  <c r="BI45" i="4"/>
  <c r="BJ45" i="4"/>
  <c r="AV45" i="4"/>
  <c r="AS45" i="4"/>
  <c r="AU45" i="4"/>
  <c r="BG45" i="4"/>
  <c r="AS50" i="4"/>
  <c r="AV50" i="4"/>
  <c r="BJ50" i="4"/>
  <c r="AU50" i="4"/>
  <c r="BG50" i="4"/>
  <c r="BI50" i="4"/>
  <c r="BJ28" i="4"/>
  <c r="AV28" i="4"/>
  <c r="BI28" i="4"/>
  <c r="AS28" i="4"/>
  <c r="AU28" i="4"/>
  <c r="BG28" i="4"/>
  <c r="AS30" i="4"/>
  <c r="BG30" i="4"/>
  <c r="BI30" i="4"/>
  <c r="BJ30" i="4"/>
  <c r="AU30" i="4"/>
  <c r="AV30" i="4"/>
  <c r="BJ38" i="4"/>
  <c r="BI38" i="4"/>
  <c r="AS38" i="4"/>
  <c r="BG38" i="4"/>
  <c r="AU38" i="4"/>
  <c r="AV38" i="4"/>
  <c r="AV5" i="4"/>
  <c r="AS5" i="4"/>
  <c r="AU5" i="4"/>
  <c r="BG35" i="4"/>
  <c r="AU35" i="4"/>
  <c r="BI35" i="4"/>
  <c r="BJ35" i="4"/>
  <c r="AV35" i="4"/>
  <c r="AS35" i="4"/>
  <c r="BJ51" i="4"/>
  <c r="AS51" i="4"/>
  <c r="BI51" i="4"/>
  <c r="AU51" i="4"/>
  <c r="BG51" i="4"/>
  <c r="AV51" i="4"/>
  <c r="BI8" i="4"/>
  <c r="BG8" i="4"/>
  <c r="BJ8" i="4"/>
  <c r="BI33" i="4"/>
  <c r="AS33" i="4"/>
  <c r="AV33" i="4"/>
  <c r="AU33" i="4"/>
  <c r="BG33" i="4"/>
  <c r="BJ33" i="4"/>
  <c r="BI39" i="4"/>
  <c r="BJ39" i="4"/>
  <c r="BG39" i="4"/>
  <c r="AU39" i="4"/>
  <c r="AS39" i="4"/>
  <c r="AV39" i="4"/>
  <c r="BG37" i="4"/>
  <c r="BI37" i="4"/>
  <c r="BJ37" i="4"/>
  <c r="AU37" i="4"/>
  <c r="AV37" i="4"/>
  <c r="AS37" i="4"/>
  <c r="BJ46" i="4"/>
  <c r="AV46" i="4"/>
  <c r="BG46" i="4"/>
  <c r="BI46" i="4"/>
  <c r="AS46" i="4"/>
  <c r="AU46" i="4"/>
  <c r="AS41" i="4"/>
  <c r="BJ41" i="4"/>
  <c r="AU41" i="4"/>
  <c r="BG41" i="4"/>
  <c r="AV41" i="4"/>
  <c r="BI41" i="4"/>
  <c r="BI23" i="4"/>
  <c r="AV23" i="4"/>
  <c r="BJ23" i="4"/>
  <c r="AS23" i="4"/>
  <c r="AU23" i="4"/>
  <c r="BG23" i="4"/>
  <c r="BJ31" i="4"/>
  <c r="AV31" i="4"/>
  <c r="AS31" i="4"/>
  <c r="AU31" i="4"/>
  <c r="BG31" i="4"/>
  <c r="BI31" i="4"/>
  <c r="BI11" i="4"/>
  <c r="BJ11" i="4"/>
  <c r="BG11" i="4"/>
  <c r="BI22" i="4"/>
  <c r="AU22" i="4"/>
  <c r="AS22" i="4"/>
  <c r="AV22" i="4"/>
  <c r="BG22" i="4"/>
  <c r="BJ22" i="4"/>
  <c r="AV25" i="4"/>
  <c r="BI25" i="4"/>
  <c r="BG25" i="4"/>
  <c r="AU25" i="4"/>
  <c r="BJ25" i="4"/>
  <c r="AS25" i="4"/>
  <c r="BI24" i="4"/>
  <c r="BJ24" i="4"/>
  <c r="BG24" i="4"/>
  <c r="AU24" i="4"/>
  <c r="AV24" i="4"/>
  <c r="AS24" i="4"/>
  <c r="BI27" i="4"/>
  <c r="AU27" i="4"/>
  <c r="BJ27" i="4"/>
  <c r="AS27" i="4"/>
  <c r="AV27" i="4"/>
  <c r="BG27" i="4"/>
  <c r="AU26" i="4"/>
  <c r="AV26" i="4"/>
  <c r="BJ26" i="4"/>
  <c r="AS26" i="4"/>
  <c r="BG26" i="4"/>
  <c r="BI26" i="4"/>
  <c r="BI29" i="4"/>
  <c r="BG29" i="4"/>
  <c r="AS29" i="4"/>
  <c r="BJ29" i="4"/>
  <c r="AU29" i="4"/>
  <c r="AV29" i="4"/>
  <c r="AV42" i="4"/>
  <c r="BI42" i="4"/>
  <c r="BG42" i="4"/>
  <c r="BJ42" i="4"/>
  <c r="AS42" i="4"/>
  <c r="AU42" i="4"/>
  <c r="BG47" i="4"/>
  <c r="BI47" i="4"/>
  <c r="BJ47" i="4"/>
  <c r="AS47" i="4"/>
  <c r="AV47" i="4"/>
  <c r="AU47" i="4"/>
  <c r="AU9" i="4"/>
  <c r="AV9" i="4"/>
  <c r="AS9" i="4"/>
  <c r="BJ6" i="4"/>
  <c r="BI6" i="4"/>
  <c r="BG6" i="4"/>
  <c r="BJ4" i="4"/>
  <c r="BI4" i="4"/>
  <c r="BG4" i="4"/>
  <c r="BJ3" i="4"/>
  <c r="BI3" i="4"/>
  <c r="BG3" i="4"/>
  <c r="BG7" i="4"/>
  <c r="BJ7" i="4"/>
  <c r="BI7" i="4"/>
  <c r="BG5" i="4"/>
  <c r="BI5" i="4"/>
  <c r="BJ5" i="4"/>
  <c r="AY34" i="1"/>
  <c r="BA34" i="1" s="1"/>
  <c r="AS7" i="4"/>
  <c r="AU7" i="4"/>
  <c r="AV7" i="4"/>
  <c r="AU10" i="4"/>
  <c r="AS10" i="4"/>
  <c r="AV10" i="4"/>
  <c r="AU8" i="4"/>
  <c r="AV8" i="4"/>
  <c r="AS8" i="4"/>
  <c r="AU3" i="4"/>
  <c r="AV3" i="4"/>
  <c r="AS3" i="4"/>
  <c r="AU11" i="4"/>
  <c r="AV11" i="4"/>
  <c r="AS11" i="4"/>
  <c r="AV6" i="4"/>
  <c r="AS6" i="4"/>
  <c r="AU6" i="4"/>
  <c r="AU4" i="4"/>
  <c r="AV4" i="4"/>
  <c r="AS4" i="4"/>
  <c r="AY17" i="1"/>
  <c r="AZ17" i="1" s="1"/>
  <c r="AY44" i="1"/>
  <c r="AZ44" i="1" s="1"/>
  <c r="BM37" i="1"/>
  <c r="BM35" i="1"/>
  <c r="BM33" i="1"/>
  <c r="BM31" i="1"/>
  <c r="BM29" i="1"/>
  <c r="BM27" i="1"/>
  <c r="BL19" i="1"/>
  <c r="BM11" i="1"/>
  <c r="BM36" i="1"/>
  <c r="BM34" i="1"/>
  <c r="BL32" i="1"/>
  <c r="BM32" i="1"/>
  <c r="BM30" i="1"/>
  <c r="BL28" i="1"/>
  <c r="BM28" i="1"/>
  <c r="BM16" i="1"/>
  <c r="BM12" i="1"/>
  <c r="BJ20" i="4"/>
  <c r="BI20" i="4"/>
  <c r="BG20" i="4"/>
  <c r="BJ13" i="4"/>
  <c r="BI13" i="4"/>
  <c r="BG13" i="4"/>
  <c r="BG14" i="4"/>
  <c r="BI14" i="4"/>
  <c r="BJ14" i="4"/>
  <c r="BJ16" i="4"/>
  <c r="BI16" i="4"/>
  <c r="BG16" i="4"/>
  <c r="BJ21" i="4"/>
  <c r="BI21" i="4"/>
  <c r="BG21" i="4"/>
  <c r="BJ18" i="4"/>
  <c r="BI18" i="4"/>
  <c r="BG18" i="4"/>
  <c r="BI15" i="4"/>
  <c r="BJ15" i="4"/>
  <c r="BG15" i="4"/>
  <c r="BJ19" i="4"/>
  <c r="BI19" i="4"/>
  <c r="BG19" i="4"/>
  <c r="AV15" i="4"/>
  <c r="AU15" i="4"/>
  <c r="AS15" i="4"/>
  <c r="AQ15" i="4"/>
  <c r="AV18" i="4"/>
  <c r="AU18" i="4"/>
  <c r="AS18" i="4"/>
  <c r="AQ18" i="4"/>
  <c r="AV17" i="4"/>
  <c r="AU17" i="4"/>
  <c r="AS17" i="4"/>
  <c r="BI17" i="4"/>
  <c r="BG17" i="4"/>
  <c r="BJ17" i="4"/>
  <c r="AQ17" i="4"/>
  <c r="AV19" i="4"/>
  <c r="AU19" i="4"/>
  <c r="AS19" i="4"/>
  <c r="AQ19" i="4"/>
  <c r="AV14" i="4"/>
  <c r="AU14" i="4"/>
  <c r="AS14" i="4"/>
  <c r="AQ14" i="4"/>
  <c r="AV21" i="4"/>
  <c r="AU21" i="4"/>
  <c r="AS21" i="4"/>
  <c r="AQ21" i="4"/>
  <c r="AV20" i="4"/>
  <c r="AS20" i="4"/>
  <c r="AU20" i="4"/>
  <c r="AQ20" i="4"/>
  <c r="AS16" i="4"/>
  <c r="AV16" i="4"/>
  <c r="AU16" i="4"/>
  <c r="AQ16" i="4"/>
  <c r="AU12" i="4"/>
  <c r="AS12" i="4"/>
  <c r="AV12" i="4"/>
  <c r="BI12" i="4"/>
  <c r="BJ12" i="4"/>
  <c r="BG12" i="4"/>
  <c r="AQ12" i="4"/>
  <c r="AV13" i="4"/>
  <c r="AU13" i="4"/>
  <c r="AS13" i="4"/>
  <c r="AQ13" i="4"/>
  <c r="AY56" i="1"/>
  <c r="AZ56" i="1" s="1"/>
  <c r="AY48" i="1"/>
  <c r="BL30" i="1"/>
  <c r="BM14" i="1"/>
  <c r="BL37" i="1"/>
  <c r="AY43" i="1"/>
  <c r="BC43" i="1" s="1"/>
  <c r="AY50" i="1"/>
  <c r="BA50" i="1" s="1"/>
  <c r="BL31" i="1"/>
  <c r="BM23" i="1"/>
  <c r="BM15" i="1"/>
  <c r="AY32" i="1"/>
  <c r="AZ32" i="1" s="1"/>
  <c r="AY37" i="1"/>
  <c r="BA37" i="1" s="1"/>
  <c r="BL29" i="1"/>
  <c r="BM13" i="1"/>
  <c r="AY47" i="1"/>
  <c r="BB47" i="1" s="1"/>
  <c r="BL36" i="1"/>
  <c r="BL35" i="1"/>
  <c r="AY28" i="1"/>
  <c r="AZ28" i="1" s="1"/>
  <c r="BL34" i="1"/>
  <c r="BM18" i="1"/>
  <c r="BM10" i="1"/>
  <c r="BL33" i="1"/>
  <c r="BM17" i="1"/>
  <c r="BM9" i="1"/>
  <c r="AY29" i="1"/>
  <c r="BB29" i="1" s="1"/>
  <c r="AY51" i="1"/>
  <c r="AZ51" i="1" s="1"/>
  <c r="BF28" i="1"/>
  <c r="BI28" i="1"/>
  <c r="BH28" i="1"/>
  <c r="BG28" i="1"/>
  <c r="BI20" i="1"/>
  <c r="BH20" i="1"/>
  <c r="BG20" i="1"/>
  <c r="BF20" i="1"/>
  <c r="BF12" i="1"/>
  <c r="BL12" i="1"/>
  <c r="BI12" i="1"/>
  <c r="BH12" i="1"/>
  <c r="BG12" i="1"/>
  <c r="BF13" i="1"/>
  <c r="BL13" i="1"/>
  <c r="BI13" i="1"/>
  <c r="BH13" i="1"/>
  <c r="BG13" i="1"/>
  <c r="BF44" i="1"/>
  <c r="BL44" i="1"/>
  <c r="BI44" i="1"/>
  <c r="BH44" i="1"/>
  <c r="BG44" i="1"/>
  <c r="BL43" i="1"/>
  <c r="BI43" i="1"/>
  <c r="BH43" i="1"/>
  <c r="BG43" i="1"/>
  <c r="BF43" i="1"/>
  <c r="BI35" i="1"/>
  <c r="BH35" i="1"/>
  <c r="BG35" i="1"/>
  <c r="BF35" i="1"/>
  <c r="BF29" i="1"/>
  <c r="BI29" i="1"/>
  <c r="BH29" i="1"/>
  <c r="BG29" i="1"/>
  <c r="BI36" i="1"/>
  <c r="BH36" i="1"/>
  <c r="BG36" i="1"/>
  <c r="BF36" i="1"/>
  <c r="BI27" i="1"/>
  <c r="BF27" i="1"/>
  <c r="BH27" i="1"/>
  <c r="BG27" i="1"/>
  <c r="BH50" i="1"/>
  <c r="BG50" i="1"/>
  <c r="BF50" i="1"/>
  <c r="BI50" i="1"/>
  <c r="AY57" i="1"/>
  <c r="AZ57" i="1" s="1"/>
  <c r="BI57" i="1"/>
  <c r="BH57" i="1"/>
  <c r="BG57" i="1"/>
  <c r="BF57" i="1"/>
  <c r="BL42" i="1"/>
  <c r="BI42" i="1"/>
  <c r="BH42" i="1"/>
  <c r="BG42" i="1"/>
  <c r="BF42" i="1"/>
  <c r="AY27" i="1"/>
  <c r="BC27" i="1" s="1"/>
  <c r="BI21" i="1"/>
  <c r="BH21" i="1"/>
  <c r="BG21" i="1"/>
  <c r="BF21" i="1"/>
  <c r="BI51" i="1"/>
  <c r="BH51" i="1"/>
  <c r="BG51" i="1"/>
  <c r="BF51" i="1"/>
  <c r="BI19" i="1"/>
  <c r="BH19" i="1"/>
  <c r="BG19" i="1"/>
  <c r="BF19" i="1"/>
  <c r="BH49" i="1"/>
  <c r="BG49" i="1"/>
  <c r="BF49" i="1"/>
  <c r="BI49" i="1"/>
  <c r="AY42" i="1"/>
  <c r="BA42" i="1" s="1"/>
  <c r="BH34" i="1"/>
  <c r="BG34" i="1"/>
  <c r="BF34" i="1"/>
  <c r="BI34" i="1"/>
  <c r="BI26" i="1"/>
  <c r="BH26" i="1"/>
  <c r="BG26" i="1"/>
  <c r="BF26" i="1"/>
  <c r="BH18" i="1"/>
  <c r="BG18" i="1"/>
  <c r="BF18" i="1"/>
  <c r="BI18" i="1"/>
  <c r="BL10" i="1"/>
  <c r="BI10" i="1"/>
  <c r="BH10" i="1"/>
  <c r="BG10" i="1"/>
  <c r="BF10" i="1"/>
  <c r="AY11" i="1"/>
  <c r="BA11" i="1" s="1"/>
  <c r="BL11" i="1"/>
  <c r="BF11" i="1"/>
  <c r="BI11" i="1"/>
  <c r="BH11" i="1"/>
  <c r="BG11" i="1"/>
  <c r="BI56" i="1"/>
  <c r="BH56" i="1"/>
  <c r="BG56" i="1"/>
  <c r="BF56" i="1"/>
  <c r="AY41" i="1"/>
  <c r="BC41" i="1" s="1"/>
  <c r="BL41" i="1"/>
  <c r="BI41" i="1"/>
  <c r="BH41" i="1"/>
  <c r="BG41" i="1"/>
  <c r="BF41" i="1"/>
  <c r="BG48" i="1"/>
  <c r="BF48" i="1"/>
  <c r="BI48" i="1"/>
  <c r="BH48" i="1"/>
  <c r="BH33" i="1"/>
  <c r="BG33" i="1"/>
  <c r="BF33" i="1"/>
  <c r="BI33" i="1"/>
  <c r="BI25" i="1"/>
  <c r="BH25" i="1"/>
  <c r="BG25" i="1"/>
  <c r="BF25" i="1"/>
  <c r="BH17" i="1"/>
  <c r="BG17" i="1"/>
  <c r="BF17" i="1"/>
  <c r="BL17" i="1"/>
  <c r="BI17" i="1"/>
  <c r="BL9" i="1"/>
  <c r="BI9" i="1"/>
  <c r="BH9" i="1"/>
  <c r="BG9" i="1"/>
  <c r="BF9" i="1"/>
  <c r="BI55" i="1"/>
  <c r="BH55" i="1"/>
  <c r="BG55" i="1"/>
  <c r="BF55" i="1"/>
  <c r="BI40" i="1"/>
  <c r="BH40" i="1"/>
  <c r="BG40" i="1"/>
  <c r="BL40" i="1"/>
  <c r="BF40" i="1"/>
  <c r="BG47" i="1"/>
  <c r="BF47" i="1"/>
  <c r="BL47" i="1"/>
  <c r="BI47" i="1"/>
  <c r="BH47" i="1"/>
  <c r="BG32" i="1"/>
  <c r="BF32" i="1"/>
  <c r="BI32" i="1"/>
  <c r="BH32" i="1"/>
  <c r="BI24" i="1"/>
  <c r="BH24" i="1"/>
  <c r="BG24" i="1"/>
  <c r="BF24" i="1"/>
  <c r="BG16" i="1"/>
  <c r="BF16" i="1"/>
  <c r="BL16" i="1"/>
  <c r="BH16" i="1"/>
  <c r="BI16" i="1"/>
  <c r="BI54" i="1"/>
  <c r="BH54" i="1"/>
  <c r="BG54" i="1"/>
  <c r="BF54" i="1"/>
  <c r="BF46" i="1"/>
  <c r="BL46" i="1"/>
  <c r="BI46" i="1"/>
  <c r="BH46" i="1"/>
  <c r="BG46" i="1"/>
  <c r="BG31" i="1"/>
  <c r="BF31" i="1"/>
  <c r="BI31" i="1"/>
  <c r="BH31" i="1"/>
  <c r="BI53" i="1"/>
  <c r="BH53" i="1"/>
  <c r="BG53" i="1"/>
  <c r="BF53" i="1"/>
  <c r="BI38" i="1"/>
  <c r="BH38" i="1"/>
  <c r="BG38" i="1"/>
  <c r="BF38" i="1"/>
  <c r="BL38" i="1"/>
  <c r="AY23" i="1"/>
  <c r="BC23" i="1" s="1"/>
  <c r="AY15" i="1"/>
  <c r="BC15" i="1" s="1"/>
  <c r="BI39" i="1"/>
  <c r="BH39" i="1"/>
  <c r="BG39" i="1"/>
  <c r="BF39" i="1"/>
  <c r="BL39" i="1"/>
  <c r="AY39" i="1"/>
  <c r="AZ39" i="1" s="1"/>
  <c r="BI23" i="1"/>
  <c r="BH23" i="1"/>
  <c r="BG23" i="1"/>
  <c r="BF23" i="1"/>
  <c r="BG15" i="1"/>
  <c r="BF15" i="1"/>
  <c r="BL15" i="1"/>
  <c r="BI15" i="1"/>
  <c r="BH15" i="1"/>
  <c r="BF45" i="1"/>
  <c r="BL45" i="1"/>
  <c r="BI45" i="1"/>
  <c r="BH45" i="1"/>
  <c r="BG45" i="1"/>
  <c r="AY38" i="1"/>
  <c r="BB38" i="1" s="1"/>
  <c r="BF30" i="1"/>
  <c r="BI30" i="1"/>
  <c r="BH30" i="1"/>
  <c r="BG30" i="1"/>
  <c r="BI22" i="1"/>
  <c r="BH22" i="1"/>
  <c r="BG22" i="1"/>
  <c r="BF22" i="1"/>
  <c r="BF14" i="1"/>
  <c r="BL14" i="1"/>
  <c r="BG14" i="1"/>
  <c r="BI14" i="1"/>
  <c r="BH14" i="1"/>
  <c r="AY54" i="1"/>
  <c r="AZ54" i="1" s="1"/>
  <c r="BI52" i="1"/>
  <c r="BH52" i="1"/>
  <c r="BG52" i="1"/>
  <c r="BF52" i="1"/>
  <c r="AY45" i="1"/>
  <c r="BC45" i="1" s="1"/>
  <c r="BI37" i="1"/>
  <c r="BH37" i="1"/>
  <c r="BG37" i="1"/>
  <c r="BF37" i="1"/>
  <c r="BI2" i="4"/>
  <c r="AV2" i="4"/>
  <c r="BJ2" i="4"/>
  <c r="BG2" i="4"/>
  <c r="AU2" i="4"/>
  <c r="AS2" i="4"/>
  <c r="AY14" i="1"/>
  <c r="BB14" i="1" s="1"/>
  <c r="AY35" i="1"/>
  <c r="BB35" i="1" s="1"/>
  <c r="AY33" i="1"/>
  <c r="BA33" i="1" s="1"/>
  <c r="AY31" i="1"/>
  <c r="AZ31" i="1" s="1"/>
  <c r="AY36" i="1"/>
  <c r="BC36" i="1" s="1"/>
  <c r="BB43" i="1"/>
  <c r="AZ43" i="1"/>
  <c r="BA38" i="1"/>
  <c r="BC38" i="1"/>
  <c r="AY40" i="1"/>
  <c r="AZ40" i="1" s="1"/>
  <c r="AY46" i="1"/>
  <c r="AZ46" i="1" s="1"/>
  <c r="AY52" i="1"/>
  <c r="BC52" i="1" s="1"/>
  <c r="AY53" i="1"/>
  <c r="BB53" i="1" s="1"/>
  <c r="AY49" i="1"/>
  <c r="BC49" i="1" s="1"/>
  <c r="AY55" i="1"/>
  <c r="BB55" i="1" s="1"/>
  <c r="AZ29" i="1"/>
  <c r="BA29" i="1"/>
  <c r="AY30" i="1"/>
  <c r="AZ30" i="1" s="1"/>
  <c r="AY26" i="1"/>
  <c r="BC26" i="1" s="1"/>
  <c r="AY24" i="1"/>
  <c r="AZ24" i="1" s="1"/>
  <c r="AY25" i="1"/>
  <c r="AZ25" i="1" s="1"/>
  <c r="AY20" i="1"/>
  <c r="BB20" i="1" s="1"/>
  <c r="AY18" i="1"/>
  <c r="BA18" i="1" s="1"/>
  <c r="BC17" i="1"/>
  <c r="AY16" i="1"/>
  <c r="BA16" i="1" s="1"/>
  <c r="AY13" i="1"/>
  <c r="BB13" i="1" s="1"/>
  <c r="AY12" i="1"/>
  <c r="BA12" i="1" s="1"/>
  <c r="AY10" i="1"/>
  <c r="BB10" i="1" s="1"/>
  <c r="AY9" i="1"/>
  <c r="AZ9" i="1" s="1"/>
  <c r="AY19" i="1"/>
  <c r="BA19" i="1" s="1"/>
  <c r="AY22" i="1"/>
  <c r="BC22" i="1" s="1"/>
  <c r="AY21" i="1"/>
  <c r="AZ21" i="1" s="1"/>
  <c r="AZ48" i="1"/>
  <c r="BA48" i="1"/>
  <c r="BB48" i="1"/>
  <c r="BC48" i="1"/>
  <c r="BC31" i="1"/>
  <c r="BA31" i="1"/>
  <c r="AZ41" i="1"/>
  <c r="BA41" i="1"/>
  <c r="BB41" i="1"/>
  <c r="BB57" i="1"/>
  <c r="BA43" i="1"/>
  <c r="BA27" i="1"/>
  <c r="BB28" i="1"/>
  <c r="BA44" i="1"/>
  <c r="BA28" i="1"/>
  <c r="BA10" i="1"/>
  <c r="C52" i="4"/>
  <c r="D52" i="4"/>
  <c r="E52" i="4"/>
  <c r="F52" i="4"/>
  <c r="I52" i="4"/>
  <c r="J52" i="4"/>
  <c r="L52" i="4" s="1"/>
  <c r="K52" i="4"/>
  <c r="M52" i="4"/>
  <c r="N52" i="4"/>
  <c r="O52" i="4"/>
  <c r="U52" i="4" s="1"/>
  <c r="BR52" i="4" s="1"/>
  <c r="P52" i="4"/>
  <c r="Q52" i="4"/>
  <c r="R52" i="4"/>
  <c r="S52" i="4"/>
  <c r="T52" i="4"/>
  <c r="V52" i="4"/>
  <c r="BS52" i="4"/>
  <c r="C53" i="4"/>
  <c r="D53" i="4"/>
  <c r="E53" i="4"/>
  <c r="F53" i="4"/>
  <c r="I53" i="4"/>
  <c r="J53" i="4"/>
  <c r="L53" i="4" s="1"/>
  <c r="K53" i="4"/>
  <c r="M53" i="4"/>
  <c r="N53" i="4"/>
  <c r="O53" i="4"/>
  <c r="U53" i="4" s="1"/>
  <c r="BR53" i="4" s="1"/>
  <c r="P53" i="4"/>
  <c r="Q53" i="4"/>
  <c r="R53" i="4"/>
  <c r="S53" i="4"/>
  <c r="T53" i="4"/>
  <c r="V53" i="4"/>
  <c r="BS53" i="4"/>
  <c r="BA9" i="1" l="1"/>
  <c r="BB9" i="1"/>
  <c r="BC9" i="1"/>
  <c r="BC50" i="1"/>
  <c r="BB50" i="1"/>
  <c r="BA55" i="1"/>
  <c r="AZ50" i="1"/>
  <c r="BB44" i="1"/>
  <c r="BC28" i="1"/>
  <c r="BC44" i="1"/>
  <c r="AZ37" i="1"/>
  <c r="BC29" i="1"/>
  <c r="AZ34" i="1"/>
  <c r="AZ42" i="1"/>
  <c r="AZ27" i="1"/>
  <c r="BB27" i="1"/>
  <c r="BC37" i="1"/>
  <c r="BB23" i="1"/>
  <c r="AZ11" i="1"/>
  <c r="BB34" i="1"/>
  <c r="BC34" i="1"/>
  <c r="BC32" i="1"/>
  <c r="BB17" i="1"/>
  <c r="BA17" i="1"/>
  <c r="BB15" i="1"/>
  <c r="AZ10" i="1"/>
  <c r="BC57" i="1"/>
  <c r="BA54" i="1"/>
  <c r="BA23" i="1"/>
  <c r="AZ38" i="1"/>
  <c r="BC54" i="1"/>
  <c r="AZ23" i="1"/>
  <c r="BB54" i="1"/>
  <c r="AZ15" i="1"/>
  <c r="BC47" i="1"/>
  <c r="BA47" i="1"/>
  <c r="BA15" i="1"/>
  <c r="BA51" i="1"/>
  <c r="BC35" i="1"/>
  <c r="AZ47" i="1"/>
  <c r="AZ16" i="1"/>
  <c r="BB36" i="1"/>
  <c r="AZ35" i="1"/>
  <c r="BB32" i="1"/>
  <c r="BA36" i="1"/>
  <c r="BB51" i="1"/>
  <c r="BA32" i="1"/>
  <c r="AZ12" i="1"/>
  <c r="BA56" i="1"/>
  <c r="BC51" i="1"/>
  <c r="BB56" i="1"/>
  <c r="BA35" i="1"/>
  <c r="BC56" i="1"/>
  <c r="BB31" i="1"/>
  <c r="BC53" i="1"/>
  <c r="AZ55" i="1"/>
  <c r="AZ33" i="1"/>
  <c r="BA57" i="1"/>
  <c r="BC42" i="1"/>
  <c r="BB42" i="1"/>
  <c r="BB39" i="1"/>
  <c r="BC16" i="1"/>
  <c r="BC39" i="1"/>
  <c r="BB49" i="1"/>
  <c r="BA39" i="1"/>
  <c r="BC10" i="1"/>
  <c r="BC55" i="1"/>
  <c r="BB37" i="1"/>
  <c r="BA49" i="1"/>
  <c r="BB12" i="1"/>
  <c r="AZ49" i="1"/>
  <c r="BC12" i="1"/>
  <c r="BA45" i="1"/>
  <c r="BB45" i="1"/>
  <c r="BC33" i="1"/>
  <c r="AZ45" i="1"/>
  <c r="BB33" i="1"/>
  <c r="BA53" i="1"/>
  <c r="BC24" i="1"/>
  <c r="BC11" i="1"/>
  <c r="AZ53" i="1"/>
  <c r="BB24" i="1"/>
  <c r="BB11" i="1"/>
  <c r="BB30" i="1"/>
  <c r="BA52" i="1"/>
  <c r="AZ52" i="1"/>
  <c r="BB52" i="1"/>
  <c r="BA40" i="1"/>
  <c r="BA14" i="1"/>
  <c r="BC14" i="1"/>
  <c r="AZ36" i="1"/>
  <c r="AZ14" i="1"/>
  <c r="BB16" i="1"/>
  <c r="BC20" i="1"/>
  <c r="AZ20" i="1"/>
  <c r="BC19" i="1"/>
  <c r="BA20" i="1"/>
  <c r="AZ19" i="1"/>
  <c r="BC21" i="1"/>
  <c r="BA24" i="1"/>
  <c r="BB21" i="1"/>
  <c r="BB26" i="1"/>
  <c r="BB19" i="1"/>
  <c r="BA26" i="1"/>
  <c r="BA22" i="1"/>
  <c r="BC25" i="1"/>
  <c r="AZ26" i="1"/>
  <c r="AZ22" i="1"/>
  <c r="BB25" i="1"/>
  <c r="BB22" i="1"/>
  <c r="BA25" i="1"/>
  <c r="BC40" i="1"/>
  <c r="BB40" i="1"/>
  <c r="BC46" i="1"/>
  <c r="BB46" i="1"/>
  <c r="BA46" i="1"/>
  <c r="BC30" i="1"/>
  <c r="BA30" i="1"/>
  <c r="AZ18" i="1"/>
  <c r="BB18" i="1"/>
  <c r="BC18" i="1"/>
  <c r="BA13" i="1"/>
  <c r="AZ13" i="1"/>
  <c r="BC13" i="1"/>
  <c r="BA21" i="1"/>
  <c r="N12" i="4"/>
  <c r="N14" i="4"/>
  <c r="N15" i="4"/>
  <c r="N16" i="4"/>
  <c r="N17" i="4"/>
  <c r="N18" i="4"/>
  <c r="P25" i="1"/>
  <c r="P26" i="1"/>
  <c r="N20" i="4" s="1"/>
  <c r="P27" i="1"/>
  <c r="P28" i="1"/>
  <c r="P29" i="1"/>
  <c r="P30" i="1"/>
  <c r="P31" i="1"/>
  <c r="P32" i="1"/>
  <c r="P33" i="1"/>
  <c r="P34" i="1"/>
  <c r="P35" i="1"/>
  <c r="P36" i="1"/>
  <c r="P37" i="1"/>
  <c r="P38" i="1"/>
  <c r="P39" i="1"/>
  <c r="P40" i="1"/>
  <c r="P41" i="1"/>
  <c r="P42" i="1"/>
  <c r="P43" i="1"/>
  <c r="P44" i="1"/>
  <c r="P45" i="1"/>
  <c r="P46" i="1"/>
  <c r="P47" i="1"/>
  <c r="P48" i="1"/>
  <c r="P49" i="1"/>
  <c r="P50" i="1"/>
  <c r="P51" i="1"/>
  <c r="P52" i="1"/>
  <c r="N46" i="4" s="1"/>
  <c r="P53" i="1"/>
  <c r="N47" i="4" s="1"/>
  <c r="P54" i="1"/>
  <c r="N48" i="4" s="1"/>
  <c r="P55" i="1"/>
  <c r="N49" i="4" s="1"/>
  <c r="P56" i="1"/>
  <c r="N50" i="4" s="1"/>
  <c r="P57" i="1"/>
  <c r="N51" i="4" s="1"/>
  <c r="N42" i="4" l="1"/>
  <c r="AX42" i="4"/>
  <c r="N43" i="4"/>
  <c r="AX43" i="4"/>
  <c r="N45" i="4"/>
  <c r="AX45" i="4"/>
  <c r="N44" i="4"/>
  <c r="AX44" i="4"/>
  <c r="N19" i="4"/>
  <c r="AX19" i="4"/>
  <c r="AX8" i="4"/>
  <c r="BL8" i="4"/>
  <c r="N8" i="4"/>
  <c r="AX35" i="4"/>
  <c r="N35" i="4"/>
  <c r="AX31" i="4"/>
  <c r="BL31" i="4"/>
  <c r="N31" i="4"/>
  <c r="AX27" i="4"/>
  <c r="BL27" i="4"/>
  <c r="N27" i="4"/>
  <c r="AX23" i="4"/>
  <c r="BL23" i="4"/>
  <c r="N23" i="4"/>
  <c r="BL5" i="4"/>
  <c r="AX5" i="4"/>
  <c r="N5" i="4"/>
  <c r="N9" i="4"/>
  <c r="AX9" i="4"/>
  <c r="BL9" i="4"/>
  <c r="N38" i="4"/>
  <c r="AX38" i="4"/>
  <c r="AX34" i="4"/>
  <c r="N34" i="4"/>
  <c r="BL30" i="4"/>
  <c r="N30" i="4"/>
  <c r="AX30" i="4"/>
  <c r="BL26" i="4"/>
  <c r="N26" i="4"/>
  <c r="AX26" i="4"/>
  <c r="BL22" i="4"/>
  <c r="N22" i="4"/>
  <c r="AX22" i="4"/>
  <c r="AX41" i="4"/>
  <c r="N41" i="4"/>
  <c r="AX37" i="4"/>
  <c r="N37" i="4"/>
  <c r="N33" i="4"/>
  <c r="AX33" i="4"/>
  <c r="AX29" i="4"/>
  <c r="BL29" i="4"/>
  <c r="N29" i="4"/>
  <c r="AX25" i="4"/>
  <c r="BL25" i="4"/>
  <c r="N25" i="4"/>
  <c r="N21" i="4"/>
  <c r="BL21" i="4"/>
  <c r="AX13" i="4"/>
  <c r="N13" i="4"/>
  <c r="AX4" i="4"/>
  <c r="BL4" i="4"/>
  <c r="N4" i="4"/>
  <c r="AX39" i="4"/>
  <c r="N39" i="4"/>
  <c r="AX6" i="4"/>
  <c r="BL6" i="4"/>
  <c r="N6" i="4"/>
  <c r="AX10" i="4"/>
  <c r="BL10" i="4"/>
  <c r="N10" i="4"/>
  <c r="N3" i="4"/>
  <c r="BL3" i="4"/>
  <c r="AX3" i="4"/>
  <c r="N7" i="4"/>
  <c r="AX7" i="4"/>
  <c r="BL7" i="4"/>
  <c r="BL11" i="4"/>
  <c r="AX11" i="4"/>
  <c r="N11" i="4"/>
  <c r="N40" i="4"/>
  <c r="AX40" i="4"/>
  <c r="N36" i="4"/>
  <c r="AX36" i="4"/>
  <c r="N32" i="4"/>
  <c r="AX32" i="4"/>
  <c r="AX28" i="4"/>
  <c r="BL28" i="4"/>
  <c r="N28" i="4"/>
  <c r="BL24" i="4"/>
  <c r="N24" i="4"/>
  <c r="AX24" i="4"/>
  <c r="BL2" i="4"/>
  <c r="AX2" i="4"/>
  <c r="N2" i="4"/>
  <c r="X150" i="6"/>
  <c r="X6" i="3" l="1"/>
  <c r="AX8" i="1"/>
  <c r="BM8" i="1" s="1"/>
  <c r="BM59" i="1" l="1"/>
  <c r="BM60" i="1"/>
  <c r="BM61" i="1"/>
  <c r="BM62" i="1"/>
  <c r="BM63" i="1"/>
  <c r="BM64" i="1"/>
  <c r="AY8" i="1"/>
  <c r="BB8" i="1" s="1"/>
  <c r="BL8" i="1"/>
  <c r="BI8" i="1"/>
  <c r="BH8" i="1"/>
  <c r="BG8" i="1"/>
  <c r="BF8" i="1"/>
  <c r="F2" i="1"/>
  <c r="BA8" i="1" l="1"/>
  <c r="BC8" i="1"/>
  <c r="AZ8" i="1"/>
  <c r="BL60" i="1"/>
  <c r="BL61" i="1"/>
  <c r="BL62" i="1"/>
  <c r="BN62" i="1" s="1"/>
  <c r="AC45" i="3" s="1"/>
  <c r="BL63" i="1"/>
  <c r="BL59" i="1"/>
  <c r="BL66" i="1" s="1"/>
  <c r="BL64" i="1"/>
  <c r="BF60" i="1"/>
  <c r="BF61" i="1"/>
  <c r="Y47" i="3" s="1"/>
  <c r="BF62" i="1"/>
  <c r="Y48" i="3" s="1"/>
  <c r="BF59" i="1"/>
  <c r="BH62" i="1"/>
  <c r="Z48" i="3" s="1"/>
  <c r="BH59" i="1"/>
  <c r="BH61" i="1"/>
  <c r="Z47" i="3" s="1"/>
  <c r="BH60" i="1"/>
  <c r="BL67" i="1" l="1"/>
  <c r="BL69" i="1" s="1"/>
  <c r="AB39" i="3" s="1"/>
  <c r="BM67" i="1"/>
  <c r="BN61" i="1"/>
  <c r="AB46" i="3" s="1"/>
  <c r="BN59" i="1"/>
  <c r="AB45" i="3" s="1"/>
  <c r="BM66" i="1"/>
  <c r="BN64" i="1"/>
  <c r="AC46" i="3" s="1"/>
  <c r="BH67" i="1"/>
  <c r="Z46" i="3"/>
  <c r="BF66" i="1"/>
  <c r="Y45" i="3"/>
  <c r="BH66" i="1"/>
  <c r="Z45" i="3"/>
  <c r="BF67" i="1"/>
  <c r="Y46" i="3"/>
  <c r="H43" i="3"/>
  <c r="E43" i="3"/>
  <c r="H42" i="3"/>
  <c r="E42" i="3"/>
  <c r="BM69" i="1" l="1"/>
  <c r="AB40" i="3" s="1"/>
  <c r="AB41" i="3" s="1"/>
  <c r="BH69" i="1"/>
  <c r="Y40" i="3" s="1"/>
  <c r="BF69" i="1"/>
  <c r="Y39" i="3" s="1"/>
  <c r="AH10" i="3"/>
  <c r="AJ11" i="3"/>
  <c r="AH12" i="3"/>
  <c r="AJ13" i="3"/>
  <c r="AJ10" i="3"/>
  <c r="AH13" i="3"/>
  <c r="AJ12" i="3"/>
  <c r="AH11" i="3"/>
  <c r="B8" i="1" l="1"/>
  <c r="B9" i="1" l="1"/>
  <c r="D3" i="4" s="1"/>
  <c r="E3" i="4" s="1"/>
  <c r="AZ3" i="4" l="1"/>
  <c r="BN3" i="4"/>
  <c r="B10" i="1"/>
  <c r="D4" i="4" s="1"/>
  <c r="E4" i="4" s="1"/>
  <c r="AZ4" i="4" l="1"/>
  <c r="BN4" i="4"/>
  <c r="B11" i="1"/>
  <c r="D5" i="4" s="1"/>
  <c r="E5" i="4" s="1"/>
  <c r="BN5" i="4" l="1"/>
  <c r="AZ5" i="4"/>
  <c r="B12" i="1"/>
  <c r="D6" i="4" s="1"/>
  <c r="E6" i="4" s="1"/>
  <c r="B13" i="1" l="1"/>
  <c r="D7" i="4" s="1"/>
  <c r="E7" i="4" s="1"/>
  <c r="AZ6" i="4"/>
  <c r="BN6" i="4"/>
  <c r="B14" i="1" l="1"/>
  <c r="D8" i="4" s="1"/>
  <c r="E8" i="4" s="1"/>
  <c r="AZ8" i="4" s="1"/>
  <c r="BN7" i="4"/>
  <c r="AZ7" i="4"/>
  <c r="B15" i="1"/>
  <c r="D9" i="4" s="1"/>
  <c r="E9" i="4" s="1"/>
  <c r="BN8" i="4" l="1"/>
  <c r="BN9" i="4"/>
  <c r="AZ9" i="4"/>
  <c r="B16" i="1"/>
  <c r="D10" i="4" s="1"/>
  <c r="E10" i="4" s="1"/>
  <c r="AZ10" i="4" l="1"/>
  <c r="BN10" i="4"/>
  <c r="B17" i="1"/>
  <c r="D11" i="4" s="1"/>
  <c r="E11" i="4" s="1"/>
  <c r="K2" i="4"/>
  <c r="J2" i="4"/>
  <c r="AZ11" i="4" l="1"/>
  <c r="BN11" i="4"/>
  <c r="BA2" i="4"/>
  <c r="BO2" i="4"/>
  <c r="B18" i="1"/>
  <c r="D12" i="4" s="1"/>
  <c r="E12" i="4" s="1"/>
  <c r="BN12" i="4" l="1"/>
  <c r="AZ12" i="4"/>
  <c r="B19" i="1"/>
  <c r="D13" i="4" s="1"/>
  <c r="E13" i="4" s="1"/>
  <c r="AZ13" i="4" l="1"/>
  <c r="BN13" i="4"/>
  <c r="B20" i="1"/>
  <c r="D14" i="4" s="1"/>
  <c r="E14" i="4" s="1"/>
  <c r="AZ14" i="4" l="1"/>
  <c r="BN14" i="4"/>
  <c r="B21" i="1"/>
  <c r="D15" i="4" s="1"/>
  <c r="E15" i="4" s="1"/>
  <c r="AZ15" i="4" l="1"/>
  <c r="BN15" i="4"/>
  <c r="B22" i="1"/>
  <c r="D16" i="4" s="1"/>
  <c r="E16" i="4" s="1"/>
  <c r="CE2" i="4"/>
  <c r="CD2" i="4"/>
  <c r="AZ16" i="4" l="1"/>
  <c r="BN16" i="4"/>
  <c r="B23" i="1"/>
  <c r="D17" i="4" s="1"/>
  <c r="E17" i="4" s="1"/>
  <c r="AF54" i="3"/>
  <c r="BN17" i="4" l="1"/>
  <c r="AZ17" i="4"/>
  <c r="B24" i="1"/>
  <c r="D18" i="4" s="1"/>
  <c r="E18" i="4" s="1"/>
  <c r="CB2" i="4"/>
  <c r="CH2" i="4"/>
  <c r="CG2" i="4"/>
  <c r="CF2" i="4"/>
  <c r="CA2" i="4"/>
  <c r="BZ2" i="4"/>
  <c r="AZ18" i="4" l="1"/>
  <c r="BN18" i="4"/>
  <c r="B25" i="1"/>
  <c r="D19" i="4" s="1"/>
  <c r="E19" i="4" s="1"/>
  <c r="T2" i="4"/>
  <c r="S2" i="4"/>
  <c r="R2" i="4"/>
  <c r="Q2" i="4"/>
  <c r="P2" i="4"/>
  <c r="O2" i="4"/>
  <c r="M2" i="4"/>
  <c r="AZ19" i="4" l="1"/>
  <c r="BN19" i="4"/>
  <c r="AG2" i="4"/>
  <c r="BU2" i="4" s="1"/>
  <c r="AC2" i="4"/>
  <c r="BT2" i="4" s="1"/>
  <c r="Y2" i="4"/>
  <c r="BS2" i="4" s="1"/>
  <c r="B26" i="1"/>
  <c r="D20" i="4" s="1"/>
  <c r="E20" i="4" s="1"/>
  <c r="U2" i="4"/>
  <c r="BR2" i="4" s="1"/>
  <c r="L2" i="4"/>
  <c r="I2" i="4"/>
  <c r="AB33" i="3" l="1"/>
  <c r="Y33" i="3"/>
  <c r="BN20" i="4"/>
  <c r="AZ20" i="4"/>
  <c r="BB2" i="4"/>
  <c r="AQ2" i="4"/>
  <c r="BP2" i="4"/>
  <c r="BE2" i="4"/>
  <c r="Y11" i="3"/>
  <c r="AB11" i="3"/>
  <c r="B27" i="1"/>
  <c r="D21" i="4" s="1"/>
  <c r="E21" i="4" s="1"/>
  <c r="D2" i="4"/>
  <c r="AY19" i="4" l="1"/>
  <c r="AY42" i="4"/>
  <c r="AY46" i="4"/>
  <c r="AY47" i="4"/>
  <c r="AY49" i="4"/>
  <c r="AY48" i="4"/>
  <c r="AY45" i="4"/>
  <c r="AY51" i="4"/>
  <c r="AY43" i="4"/>
  <c r="AY50" i="4"/>
  <c r="AY44" i="4"/>
  <c r="AY18" i="4"/>
  <c r="AY20" i="4"/>
  <c r="AY15" i="4"/>
  <c r="AY17" i="4"/>
  <c r="AY21" i="4"/>
  <c r="BM47" i="4"/>
  <c r="BM49" i="4"/>
  <c r="BM39" i="4"/>
  <c r="BM48" i="4"/>
  <c r="BM36" i="4"/>
  <c r="BM33" i="4"/>
  <c r="BM35" i="4"/>
  <c r="BM32" i="4"/>
  <c r="BM50" i="4"/>
  <c r="BM37" i="4"/>
  <c r="BM34" i="4"/>
  <c r="BM38" i="4"/>
  <c r="BM51" i="4"/>
  <c r="BM40" i="4"/>
  <c r="BM41" i="4"/>
  <c r="BM45" i="4"/>
  <c r="BM44" i="4"/>
  <c r="BM19" i="4"/>
  <c r="BM16" i="4"/>
  <c r="BM46" i="4"/>
  <c r="BM14" i="4"/>
  <c r="BM43" i="4"/>
  <c r="BM18" i="4"/>
  <c r="BM42" i="4"/>
  <c r="BM15" i="4"/>
  <c r="BM20" i="4"/>
  <c r="BN21" i="4"/>
  <c r="AZ21" i="4"/>
  <c r="Y30" i="3"/>
  <c r="AB30" i="3"/>
  <c r="AY13" i="4"/>
  <c r="AY12" i="4"/>
  <c r="AY16" i="4"/>
  <c r="AY14" i="4"/>
  <c r="AB18" i="3"/>
  <c r="BM13" i="4"/>
  <c r="BM21" i="4"/>
  <c r="Y12" i="3"/>
  <c r="Y28" i="3"/>
  <c r="AB27" i="3"/>
  <c r="AY8" i="4"/>
  <c r="AY37" i="4"/>
  <c r="AY26" i="4"/>
  <c r="AY5" i="4"/>
  <c r="AY22" i="4"/>
  <c r="AY32" i="4"/>
  <c r="AY36" i="4"/>
  <c r="AY23" i="4"/>
  <c r="AY25" i="4"/>
  <c r="AY30" i="4"/>
  <c r="AY38" i="4"/>
  <c r="AY27" i="4"/>
  <c r="AY34" i="4"/>
  <c r="AY41" i="4"/>
  <c r="AY6" i="4"/>
  <c r="AY40" i="4"/>
  <c r="AY31" i="4"/>
  <c r="AY24" i="4"/>
  <c r="AY11" i="4"/>
  <c r="AY39" i="4"/>
  <c r="AY29" i="4"/>
  <c r="AY9" i="4"/>
  <c r="AY33" i="4"/>
  <c r="AY4" i="4"/>
  <c r="AY35" i="4"/>
  <c r="AY7" i="4"/>
  <c r="AY28" i="4"/>
  <c r="AY3" i="4"/>
  <c r="AY10" i="4"/>
  <c r="BM31" i="4"/>
  <c r="BM10" i="4"/>
  <c r="BM4" i="4"/>
  <c r="BM22" i="4"/>
  <c r="BM24" i="4"/>
  <c r="BM11" i="4"/>
  <c r="BM17" i="4"/>
  <c r="BM3" i="4"/>
  <c r="BM5" i="4"/>
  <c r="BM9" i="4"/>
  <c r="BM12" i="4"/>
  <c r="BM25" i="4"/>
  <c r="BM23" i="4"/>
  <c r="BM8" i="4"/>
  <c r="BM26" i="4"/>
  <c r="BM6" i="4"/>
  <c r="BM29" i="4"/>
  <c r="BM7" i="4"/>
  <c r="BM27" i="4"/>
  <c r="BM30" i="4"/>
  <c r="BM28" i="4"/>
  <c r="Y32" i="3"/>
  <c r="Y18" i="3"/>
  <c r="AB15" i="3"/>
  <c r="AB10" i="3"/>
  <c r="Y34" i="3"/>
  <c r="AB31" i="3"/>
  <c r="Y22" i="3"/>
  <c r="Y26" i="3"/>
  <c r="Y15" i="3"/>
  <c r="Y16" i="3"/>
  <c r="Y36" i="3"/>
  <c r="AB17" i="3"/>
  <c r="AB22" i="3"/>
  <c r="AB36" i="3"/>
  <c r="AB29" i="3"/>
  <c r="Y25" i="3"/>
  <c r="Y13" i="3"/>
  <c r="Y24" i="3"/>
  <c r="Y35" i="3"/>
  <c r="AB26" i="3"/>
  <c r="AB35" i="3"/>
  <c r="Y31" i="3"/>
  <c r="Y17" i="3"/>
  <c r="AB13" i="3"/>
  <c r="AB32" i="3"/>
  <c r="Y29" i="3"/>
  <c r="Y19" i="3"/>
  <c r="AB14" i="3"/>
  <c r="Y20" i="3"/>
  <c r="AB28" i="3"/>
  <c r="AB16" i="3"/>
  <c r="Y14" i="3"/>
  <c r="Y27" i="3"/>
  <c r="Y23" i="3"/>
  <c r="AB34" i="3"/>
  <c r="AB12" i="3"/>
  <c r="Y10" i="3"/>
  <c r="AB19" i="3"/>
  <c r="AB24" i="3"/>
  <c r="Y21" i="3"/>
  <c r="AB23" i="3"/>
  <c r="AY2" i="4"/>
  <c r="BM2" i="4"/>
  <c r="B28" i="1"/>
  <c r="D22" i="4" s="1"/>
  <c r="E22" i="4" s="1"/>
  <c r="E2" i="4"/>
  <c r="AZ22" i="4" l="1"/>
  <c r="BN22" i="4"/>
  <c r="AZ2" i="4"/>
  <c r="BN2" i="4"/>
  <c r="B29" i="1"/>
  <c r="D23" i="4" s="1"/>
  <c r="E23" i="4" s="1"/>
  <c r="BN23" i="4" l="1"/>
  <c r="AZ23" i="4"/>
  <c r="Y41" i="3"/>
  <c r="B30" i="1"/>
  <c r="D24" i="4" s="1"/>
  <c r="E24" i="4" s="1"/>
  <c r="AZ24" i="4" l="1"/>
  <c r="BN24" i="4"/>
  <c r="AB42" i="3"/>
  <c r="BY2" i="4" s="1"/>
  <c r="B31" i="1"/>
  <c r="D25" i="4" s="1"/>
  <c r="E25" i="4" s="1"/>
  <c r="BN25" i="4" l="1"/>
  <c r="AZ25" i="4"/>
  <c r="B32" i="1"/>
  <c r="D26" i="4" s="1"/>
  <c r="E26" i="4" s="1"/>
  <c r="AZ26" i="4" l="1"/>
  <c r="BN26" i="4"/>
  <c r="B33" i="1"/>
  <c r="D27" i="4" s="1"/>
  <c r="E27" i="4" s="1"/>
  <c r="AZ27" i="4" l="1"/>
  <c r="BN27" i="4"/>
  <c r="B34" i="1"/>
  <c r="D28" i="4" s="1"/>
  <c r="E28" i="4" s="1"/>
  <c r="BN28" i="4" l="1"/>
  <c r="AZ28" i="4"/>
  <c r="B35" i="1"/>
  <c r="D29" i="4" s="1"/>
  <c r="E29" i="4" s="1"/>
  <c r="AZ29" i="4" l="1"/>
  <c r="BN29" i="4"/>
  <c r="B36" i="1"/>
  <c r="D30" i="4" s="1"/>
  <c r="E30" i="4" s="1"/>
  <c r="AZ30" i="4" l="1"/>
  <c r="BN30" i="4"/>
  <c r="B37" i="1"/>
  <c r="D31" i="4" s="1"/>
  <c r="E31" i="4" s="1"/>
  <c r="AZ31" i="4" l="1"/>
  <c r="BN31" i="4"/>
  <c r="B38" i="1"/>
  <c r="D32" i="4" s="1"/>
  <c r="E32" i="4" s="1"/>
  <c r="AZ32" i="4" l="1"/>
  <c r="BN32" i="4"/>
  <c r="B39" i="1"/>
  <c r="D33" i="4" s="1"/>
  <c r="E33" i="4" s="1"/>
  <c r="AZ33" i="4" l="1"/>
  <c r="BN33" i="4"/>
  <c r="B40" i="1"/>
  <c r="D34" i="4" s="1"/>
  <c r="E34" i="4" s="1"/>
  <c r="AZ34" i="4" l="1"/>
  <c r="BN34" i="4"/>
  <c r="B41" i="1"/>
  <c r="D35" i="4" s="1"/>
  <c r="E35" i="4" s="1"/>
  <c r="AZ35" i="4" l="1"/>
  <c r="BN35" i="4"/>
  <c r="B42" i="1"/>
  <c r="D36" i="4" s="1"/>
  <c r="E36" i="4" s="1"/>
  <c r="AZ36" i="4" l="1"/>
  <c r="BN36" i="4"/>
  <c r="B43" i="1"/>
  <c r="D37" i="4" s="1"/>
  <c r="E37" i="4" s="1"/>
  <c r="AZ37" i="4" l="1"/>
  <c r="BN37" i="4"/>
  <c r="B44" i="1"/>
  <c r="D38" i="4" s="1"/>
  <c r="E38" i="4" s="1"/>
  <c r="AZ38" i="4" l="1"/>
  <c r="BN38" i="4"/>
  <c r="B45" i="1"/>
  <c r="D39" i="4" s="1"/>
  <c r="E39" i="4" s="1"/>
  <c r="AZ39" i="4" l="1"/>
  <c r="BN39" i="4"/>
  <c r="B46" i="1"/>
  <c r="D40" i="4" s="1"/>
  <c r="E40" i="4" s="1"/>
  <c r="AZ40" i="4" l="1"/>
  <c r="BN40" i="4"/>
  <c r="B47" i="1"/>
  <c r="D41" i="4" s="1"/>
  <c r="E41" i="4" s="1"/>
  <c r="AZ41" i="4" l="1"/>
  <c r="BN41" i="4"/>
  <c r="B48" i="1"/>
  <c r="D42" i="4" s="1"/>
  <c r="E42" i="4" s="1"/>
  <c r="BN42" i="4" l="1"/>
  <c r="AZ42" i="4"/>
  <c r="B49" i="1"/>
  <c r="D43" i="4" s="1"/>
  <c r="E43" i="4" s="1"/>
  <c r="B50" i="1"/>
  <c r="D44" i="4" s="1"/>
  <c r="BN43" i="4" l="1"/>
  <c r="AZ43" i="4"/>
  <c r="E44" i="4"/>
  <c r="B51" i="1"/>
  <c r="D45" i="4" s="1"/>
  <c r="E45" i="4" s="1"/>
  <c r="BN45" i="4" l="1"/>
  <c r="AZ45" i="4"/>
  <c r="BN44" i="4"/>
  <c r="AZ44" i="4"/>
  <c r="B52" i="1"/>
  <c r="D46" i="4" s="1"/>
  <c r="E46" i="4" s="1"/>
  <c r="BN46" i="4" l="1"/>
  <c r="AZ46" i="4"/>
  <c r="B53" i="1"/>
  <c r="D47" i="4" s="1"/>
  <c r="E47" i="4" l="1"/>
  <c r="B54" i="1"/>
  <c r="D48" i="4" s="1"/>
  <c r="AZ47" i="4" l="1"/>
  <c r="BN47" i="4"/>
  <c r="E48" i="4"/>
  <c r="B55" i="1"/>
  <c r="D49" i="4" s="1"/>
  <c r="AZ48" i="4" l="1"/>
  <c r="BN48" i="4"/>
  <c r="E49" i="4"/>
  <c r="B56" i="1"/>
  <c r="D50" i="4" s="1"/>
  <c r="AZ49" i="4" l="1"/>
  <c r="BN49" i="4"/>
  <c r="E50" i="4"/>
  <c r="B57" i="1"/>
  <c r="AZ50" i="4" l="1"/>
  <c r="BN50" i="4"/>
  <c r="H57" i="2"/>
  <c r="D51" i="4"/>
  <c r="L60" i="2"/>
  <c r="J57" i="2"/>
  <c r="N59" i="2"/>
  <c r="H55" i="2"/>
  <c r="P55" i="2"/>
  <c r="H58" i="2"/>
  <c r="J60" i="2"/>
  <c r="P57" i="2"/>
  <c r="P58" i="2"/>
  <c r="H59" i="2"/>
  <c r="L56" i="2"/>
  <c r="J62" i="2"/>
  <c r="N17" i="2"/>
  <c r="P17" i="2"/>
  <c r="J19" i="2"/>
  <c r="L18" i="2"/>
  <c r="L19" i="2"/>
  <c r="N18" i="2"/>
  <c r="P18" i="2"/>
  <c r="N19" i="2"/>
  <c r="J18" i="2"/>
  <c r="P19" i="2"/>
  <c r="H17" i="2"/>
  <c r="J48" i="2"/>
  <c r="P20" i="2"/>
  <c r="N41" i="2"/>
  <c r="H47" i="2"/>
  <c r="H45" i="2"/>
  <c r="P24" i="2"/>
  <c r="H23" i="2"/>
  <c r="P30" i="2"/>
  <c r="J24" i="2"/>
  <c r="N23" i="2"/>
  <c r="H32" i="2"/>
  <c r="L52" i="2"/>
  <c r="N46" i="2"/>
  <c r="J44" i="2"/>
  <c r="P43" i="2"/>
  <c r="H26" i="2"/>
  <c r="J32" i="2"/>
  <c r="J37" i="2"/>
  <c r="P31" i="2"/>
  <c r="H40" i="2"/>
  <c r="P22" i="2"/>
  <c r="N22" i="2"/>
  <c r="L20" i="2"/>
  <c r="P21" i="2"/>
  <c r="J35" i="2"/>
  <c r="H19" i="2"/>
  <c r="P44" i="2"/>
  <c r="P39" i="2"/>
  <c r="P48" i="2"/>
  <c r="J51" i="2"/>
  <c r="L45" i="2"/>
  <c r="H28" i="2"/>
  <c r="H36" i="2"/>
  <c r="N26" i="2"/>
  <c r="N47" i="2"/>
  <c r="H38" i="2"/>
  <c r="P49" i="2"/>
  <c r="J33" i="2"/>
  <c r="J47" i="2"/>
  <c r="L22" i="2"/>
  <c r="J22" i="2"/>
  <c r="H41" i="2"/>
  <c r="N24" i="2"/>
  <c r="L35" i="2"/>
  <c r="N51" i="2"/>
  <c r="H49" i="2"/>
  <c r="P32" i="2"/>
  <c r="H44" i="2"/>
  <c r="H46" i="2"/>
  <c r="L34" i="2"/>
  <c r="P36" i="2"/>
  <c r="J45" i="2"/>
  <c r="L29" i="2"/>
  <c r="H43" i="2"/>
  <c r="H22" i="2"/>
  <c r="H31" i="2"/>
  <c r="N36" i="2"/>
  <c r="L44" i="2"/>
  <c r="N45" i="2"/>
  <c r="P29" i="2"/>
  <c r="N42" i="2"/>
  <c r="N48" i="2"/>
  <c r="J31" i="2"/>
  <c r="J43" i="2"/>
  <c r="L42" i="2"/>
  <c r="N52" i="2"/>
  <c r="L25" i="2"/>
  <c r="P23" i="2"/>
  <c r="H39" i="2"/>
  <c r="N28" i="2"/>
  <c r="N43" i="2"/>
  <c r="P41" i="2"/>
  <c r="L48" i="2"/>
  <c r="H21" i="2"/>
  <c r="J36" i="2"/>
  <c r="H51" i="2"/>
  <c r="J41" i="2"/>
  <c r="N34" i="2"/>
  <c r="H27" i="2"/>
  <c r="L40" i="2"/>
  <c r="P35" i="2"/>
  <c r="P40" i="2"/>
  <c r="H37" i="2"/>
  <c r="P46" i="2"/>
  <c r="J46" i="2"/>
  <c r="J21" i="2"/>
  <c r="L47" i="2"/>
  <c r="J23" i="2"/>
  <c r="L27" i="2"/>
  <c r="P38" i="2"/>
  <c r="P33" i="2"/>
  <c r="L41" i="2"/>
  <c r="L33" i="2"/>
  <c r="H33" i="2"/>
  <c r="J42" i="2"/>
  <c r="H50" i="2"/>
  <c r="P52" i="2"/>
  <c r="N32" i="2"/>
  <c r="P25" i="2"/>
  <c r="L23" i="2"/>
  <c r="J49" i="2"/>
  <c r="H18" i="2"/>
  <c r="H35" i="2"/>
  <c r="N50" i="2"/>
  <c r="N33" i="2"/>
  <c r="L36" i="2"/>
  <c r="N21" i="2"/>
  <c r="P28" i="2"/>
  <c r="L51" i="2"/>
  <c r="J28" i="2"/>
  <c r="H20" i="2"/>
  <c r="P34" i="2"/>
  <c r="L38" i="2"/>
  <c r="L24" i="2"/>
  <c r="J38" i="2"/>
  <c r="J26" i="2"/>
  <c r="H48" i="2"/>
  <c r="P42" i="2"/>
  <c r="N37" i="2"/>
  <c r="H25" i="2"/>
  <c r="L21" i="2"/>
  <c r="J25" i="2"/>
  <c r="N20" i="2"/>
  <c r="J17" i="2"/>
  <c r="H42" i="2"/>
  <c r="H24" i="2"/>
  <c r="N31" i="2"/>
  <c r="P45" i="2"/>
  <c r="J39" i="2"/>
  <c r="N38" i="2"/>
  <c r="L46" i="2"/>
  <c r="N49" i="2"/>
  <c r="J29" i="2"/>
  <c r="P37" i="2"/>
  <c r="J20" i="2"/>
  <c r="J30" i="2"/>
  <c r="L28" i="2"/>
  <c r="P51" i="2"/>
  <c r="P50" i="2"/>
  <c r="P26" i="2"/>
  <c r="L32" i="2"/>
  <c r="L30" i="2"/>
  <c r="N40" i="2"/>
  <c r="L26" i="2"/>
  <c r="H29" i="2"/>
  <c r="N39" i="2"/>
  <c r="N29" i="2"/>
  <c r="L43" i="2"/>
  <c r="N44" i="2"/>
  <c r="J27" i="2"/>
  <c r="H52" i="2"/>
  <c r="H30" i="2"/>
  <c r="L39" i="2"/>
  <c r="L17" i="2"/>
  <c r="J50" i="2"/>
  <c r="N35" i="2"/>
  <c r="J52" i="2"/>
  <c r="N25" i="2"/>
  <c r="P27" i="2"/>
  <c r="L50" i="2"/>
  <c r="N27" i="2"/>
  <c r="L49" i="2"/>
  <c r="P47" i="2"/>
  <c r="L31" i="2"/>
  <c r="H34" i="2"/>
  <c r="L37" i="2"/>
  <c r="N30" i="2"/>
  <c r="J40" i="2"/>
  <c r="J34" i="2"/>
  <c r="P54" i="2"/>
  <c r="L53" i="2"/>
  <c r="P53" i="2"/>
  <c r="J53" i="2"/>
  <c r="N53" i="2"/>
  <c r="H53" i="2"/>
  <c r="J54" i="2"/>
  <c r="L54" i="2"/>
  <c r="N54" i="2"/>
  <c r="H54" i="2"/>
  <c r="J55" i="2"/>
  <c r="L55" i="2"/>
  <c r="N55" i="2"/>
  <c r="P60" i="2"/>
  <c r="H56" i="2"/>
  <c r="N56" i="2"/>
  <c r="N57" i="2"/>
  <c r="L58" i="2"/>
  <c r="L57" i="2"/>
  <c r="H60" i="2"/>
  <c r="N60" i="2"/>
  <c r="J56" i="2"/>
  <c r="P59" i="2"/>
  <c r="N58" i="2"/>
  <c r="P56" i="2"/>
  <c r="J58" i="2"/>
  <c r="J59" i="2"/>
  <c r="L59" i="2"/>
  <c r="P65" i="2"/>
  <c r="J64" i="2"/>
  <c r="L65" i="2"/>
  <c r="L63" i="2"/>
  <c r="L62" i="2"/>
  <c r="H61" i="2"/>
  <c r="L61" i="2"/>
  <c r="H63" i="2"/>
  <c r="J65" i="2"/>
  <c r="G62" i="2"/>
  <c r="I60" i="2"/>
  <c r="D63" i="2"/>
  <c r="C62" i="2"/>
  <c r="G63" i="2"/>
  <c r="C63" i="2"/>
  <c r="G60" i="2"/>
  <c r="D62" i="2"/>
  <c r="G61" i="2"/>
  <c r="I61" i="2"/>
  <c r="C61" i="2"/>
  <c r="D61" i="2"/>
  <c r="D60" i="2"/>
  <c r="I63" i="2"/>
  <c r="C60" i="2"/>
  <c r="I62" i="2"/>
  <c r="P63" i="2"/>
  <c r="H64" i="2"/>
  <c r="H62" i="2"/>
  <c r="N62" i="2"/>
  <c r="J63" i="2"/>
  <c r="P64" i="2"/>
  <c r="N65" i="2"/>
  <c r="P62" i="2"/>
  <c r="J61" i="2"/>
  <c r="D65" i="2"/>
  <c r="N61" i="2"/>
  <c r="L64" i="2"/>
  <c r="N64" i="2"/>
  <c r="N63" i="2"/>
  <c r="P61" i="2"/>
  <c r="H65" i="2"/>
  <c r="H66" i="2"/>
  <c r="N66" i="2"/>
  <c r="P66" i="2"/>
  <c r="J66" i="2"/>
  <c r="L66" i="2"/>
  <c r="E51" i="4" l="1"/>
  <c r="G59" i="2"/>
  <c r="C55" i="2"/>
  <c r="I58" i="2"/>
  <c r="G56" i="2"/>
  <c r="C57" i="2"/>
  <c r="C59" i="2"/>
  <c r="G55" i="2"/>
  <c r="C58" i="2"/>
  <c r="C56" i="2"/>
  <c r="D55" i="2"/>
  <c r="I57" i="2"/>
  <c r="I59" i="2"/>
  <c r="D58" i="2"/>
  <c r="G58" i="2"/>
  <c r="D56" i="2"/>
  <c r="I56" i="2"/>
  <c r="D57" i="2"/>
  <c r="D59" i="2"/>
  <c r="I55" i="2"/>
  <c r="G57" i="2"/>
  <c r="I65" i="2"/>
  <c r="G65" i="2"/>
  <c r="C65" i="2"/>
  <c r="D64" i="2"/>
  <c r="I64" i="2"/>
  <c r="G64" i="2"/>
  <c r="C64" i="2"/>
  <c r="I66" i="2"/>
  <c r="G66" i="2"/>
  <c r="D66" i="2"/>
  <c r="C66" i="2"/>
  <c r="BN51" i="4" l="1"/>
  <c r="AZ51" i="4"/>
  <c r="G31" i="2"/>
  <c r="D47" i="2"/>
  <c r="G17" i="2"/>
  <c r="I38" i="2"/>
  <c r="I34" i="2"/>
  <c r="C17" i="2"/>
  <c r="D43" i="2"/>
  <c r="G35" i="2"/>
  <c r="I20" i="2"/>
  <c r="I26" i="2"/>
  <c r="I19" i="2"/>
  <c r="C43" i="2"/>
  <c r="D48" i="2"/>
  <c r="I32" i="2"/>
  <c r="I25" i="2"/>
  <c r="G34" i="2"/>
  <c r="G30" i="2"/>
  <c r="C22" i="2"/>
  <c r="C49" i="2"/>
  <c r="I49" i="2"/>
  <c r="C39" i="2"/>
  <c r="I44" i="2"/>
  <c r="D24" i="2"/>
  <c r="D44" i="2"/>
  <c r="I48" i="2"/>
  <c r="G25" i="2"/>
  <c r="I31" i="2"/>
  <c r="C51" i="2"/>
  <c r="D26" i="2"/>
  <c r="C34" i="2"/>
  <c r="G49" i="2"/>
  <c r="D30" i="2"/>
  <c r="D40" i="2"/>
  <c r="G19" i="2"/>
  <c r="G51" i="2"/>
  <c r="D19" i="2"/>
  <c r="C38" i="2"/>
  <c r="D37" i="2"/>
  <c r="I47" i="2"/>
  <c r="I50" i="2"/>
  <c r="C46" i="2"/>
  <c r="I45" i="2"/>
  <c r="C47" i="2"/>
  <c r="I24" i="2"/>
  <c r="D25" i="2"/>
  <c r="D46" i="2"/>
  <c r="G29" i="2"/>
  <c r="C20" i="2"/>
  <c r="G22" i="2"/>
  <c r="I21" i="2"/>
  <c r="G39" i="2"/>
  <c r="D23" i="2"/>
  <c r="D52" i="2"/>
  <c r="G46" i="2"/>
  <c r="D41" i="2"/>
  <c r="I18" i="2"/>
  <c r="G32" i="2"/>
  <c r="D29" i="2"/>
  <c r="I22" i="2"/>
  <c r="G41" i="2"/>
  <c r="I27" i="2"/>
  <c r="G43" i="2"/>
  <c r="C23" i="2"/>
  <c r="C41" i="2"/>
  <c r="C18" i="2"/>
  <c r="G24" i="2"/>
  <c r="D51" i="2"/>
  <c r="C44" i="2"/>
  <c r="G28" i="2"/>
  <c r="I51" i="2"/>
  <c r="G44" i="2"/>
  <c r="G42" i="2"/>
  <c r="C37" i="2"/>
  <c r="C50" i="2"/>
  <c r="I42" i="2"/>
  <c r="I23" i="2"/>
  <c r="D21" i="2"/>
  <c r="G27" i="2"/>
  <c r="G36" i="2"/>
  <c r="C29" i="2"/>
  <c r="C25" i="2"/>
  <c r="D42" i="2"/>
  <c r="I52" i="2"/>
  <c r="D22" i="2"/>
  <c r="D27" i="2"/>
  <c r="C19" i="2"/>
  <c r="C48" i="2"/>
  <c r="I43" i="2"/>
  <c r="I33" i="2"/>
  <c r="C40" i="2"/>
  <c r="I39" i="2"/>
  <c r="G47" i="2"/>
  <c r="G18" i="2"/>
  <c r="G45" i="2"/>
  <c r="C31" i="2"/>
  <c r="C30" i="2"/>
  <c r="D50" i="2"/>
  <c r="C35" i="2"/>
  <c r="I46" i="2"/>
  <c r="D17" i="2"/>
  <c r="C32" i="2"/>
  <c r="I17" i="2"/>
  <c r="G50" i="2"/>
  <c r="C28" i="2"/>
  <c r="C52" i="2"/>
  <c r="G48" i="2"/>
  <c r="C45" i="2"/>
  <c r="G23" i="2"/>
  <c r="G26" i="2"/>
  <c r="G40" i="2"/>
  <c r="G37" i="2"/>
  <c r="I41" i="2"/>
  <c r="I35" i="2"/>
  <c r="D32" i="2"/>
  <c r="D35" i="2"/>
  <c r="I36" i="2"/>
  <c r="G21" i="2"/>
  <c r="D45" i="2"/>
  <c r="D34" i="2"/>
  <c r="I40" i="2"/>
  <c r="D20" i="2"/>
  <c r="D36" i="2"/>
  <c r="C26" i="2"/>
  <c r="I37" i="2"/>
  <c r="D38" i="2"/>
  <c r="C27" i="2"/>
  <c r="D18" i="2"/>
  <c r="D39" i="2"/>
  <c r="I29" i="2"/>
  <c r="G33" i="2"/>
  <c r="D49" i="2"/>
  <c r="G20" i="2"/>
  <c r="I30" i="2"/>
  <c r="G52" i="2"/>
  <c r="D31" i="2"/>
  <c r="C21" i="2"/>
  <c r="C42" i="2"/>
  <c r="D28" i="2"/>
  <c r="G38" i="2"/>
  <c r="D53" i="2"/>
  <c r="G53" i="2"/>
  <c r="I28" i="2"/>
  <c r="D54" i="2"/>
  <c r="C24" i="2"/>
  <c r="C33" i="2"/>
  <c r="I54" i="2"/>
  <c r="D33" i="2"/>
  <c r="C53" i="2"/>
  <c r="C36" i="2"/>
  <c r="I53" i="2"/>
  <c r="C54" i="2"/>
  <c r="G5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s>
  <commentList>
    <comment ref="B2" authorId="0" shapeId="0" xr:uid="{DDBC7E89-E586-4280-ABDD-D03B1BA6F88D}">
      <text>
        <r>
          <rPr>
            <sz val="9"/>
            <color indexed="81"/>
            <rFont val="ＭＳ Ｐゴシック"/>
            <family val="3"/>
            <charset val="128"/>
          </rPr>
          <t xml:space="preserve">
</t>
        </r>
      </text>
    </comment>
  </commentList>
</comments>
</file>

<file path=xl/sharedStrings.xml><?xml version="1.0" encoding="utf-8"?>
<sst xmlns="http://schemas.openxmlformats.org/spreadsheetml/2006/main" count="1269" uniqueCount="638">
  <si>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</si>
  <si>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</si>
  <si>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</si>
  <si>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</si>
  <si>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</si>
  <si>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</si>
  <si>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</si>
  <si>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</si>
  <si>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</si>
  <si>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</si>
  <si>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</si>
  <si>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</si>
  <si>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</si>
  <si>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</si>
  <si>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</si>
  <si>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</si>
  <si>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</si>
  <si>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</si>
  <si>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</si>
  <si>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</si>
  <si>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</si>
  <si>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</si>
  <si>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</si>
  <si>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</si>
  <si>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</si>
  <si>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</si>
  <si>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</si>
  <si>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</si>
  <si>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</si>
  <si>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</si>
  <si>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</si>
  <si>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</si>
  <si>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</si>
  <si>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</si>
  <si>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</si>
  <si>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</si>
  <si>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</si>
  <si>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</si>
  <si>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</si>
  <si>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</si>
  <si>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</si>
  <si>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</si>
  <si>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</si>
  <si>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</si>
  <si>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</si>
  <si>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</si>
  <si>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</si>
  <si>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</si>
  <si>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</si>
  <si>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</si>
  <si>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</si>
  <si>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</si>
  <si>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</si>
  <si>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</si>
  <si>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</si>
  <si>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</si>
  <si>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</si>
  <si>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</si>
  <si>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</si>
  <si>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</si>
  <si>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</si>
  <si>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</si>
  <si>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</si>
  <si>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</si>
  <si>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</si>
  <si>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</si>
  <si>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</si>
  <si>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</si>
  <si>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</si>
  <si>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</si>
  <si>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</si>
  <si>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</si>
  <si>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</si>
  <si>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</si>
  <si>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</si>
  <si>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</si>
  <si>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</si>
  <si>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</si>
  <si>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</si>
  <si>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</si>
  <si>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</si>
  <si>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</si>
  <si>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</si>
  <si>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</si>
  <si>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</si>
  <si>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</si>
  <si>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</si>
  <si>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</si>
  <si>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</si>
  <si>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</si>
  <si>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</si>
  <si>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</si>
  <si>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</si>
  <si>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</si>
  <si>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</si>
  <si>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</si>
  <si>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</si>
  <si>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</si>
  <si>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</si>
  <si>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</si>
  <si>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</si>
  <si>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</si>
  <si>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</si>
  <si>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</si>
  <si>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</si>
  <si>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</si>
  <si>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</si>
  <si>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</si>
  <si>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</si>
  <si>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</si>
  <si>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</si>
  <si>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</si>
  <si>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</si>
  <si>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</si>
  <si>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</si>
  <si>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</si>
  <si>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</si>
  <si>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</si>
  <si>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</si>
  <si>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</si>
  <si>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</si>
  <si>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</si>
  <si>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</si>
  <si>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</si>
  <si>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</si>
  <si>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</si>
  <si>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</si>
  <si>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</si>
  <si>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</si>
  <si>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</si>
  <si>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</si>
  <si>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</si>
  <si>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</si>
  <si>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</si>
  <si>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</si>
  <si>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</si>
  <si>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</si>
  <si>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</si>
  <si>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</si>
  <si>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</si>
  <si>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</si>
  <si>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</si>
  <si>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</si>
  <si>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</si>
  <si>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</si>
  <si>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</si>
  <si>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</si>
  <si>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</si>
  <si>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</si>
  <si>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</si>
  <si>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</si>
  <si>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</si>
  <si>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</si>
  <si>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</si>
  <si>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</si>
  <si>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</si>
  <si>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</si>
  <si>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</si>
  <si>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</si>
  <si>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</si>
  <si>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</si>
  <si>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</si>
  <si>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</si>
  <si>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</si>
  <si>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</si>
  <si>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</si>
  <si>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</si>
  <si>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</si>
  <si>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</si>
  <si>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</si>
  <si>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</si>
  <si>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</si>
  <si>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</si>
  <si>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</si>
  <si>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</si>
  <si>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</si>
  <si>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</si>
  <si>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</si>
  <si>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</si>
  <si>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</si>
  <si>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</si>
  <si>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</si>
  <si>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</si>
  <si>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</si>
  <si>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</si>
  <si>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</si>
  <si>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</si>
  <si>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</si>
  <si>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</si>
  <si>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</si>
  <si>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</si>
  <si>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</si>
  <si>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</si>
  <si>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</si>
  <si>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</si>
  <si>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</si>
  <si>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</si>
  <si>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</si>
  <si>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</si>
  <si>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</si>
  <si>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</si>
  <si>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</si>
  <si>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</si>
  <si>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</si>
  <si>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</si>
  <si>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</si>
  <si>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</si>
  <si>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</si>
  <si>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</si>
  <si>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</si>
  <si>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</si>
  <si>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</si>
  <si>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</si>
  <si>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</si>
  <si>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</si>
  <si>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</si>
  <si>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</si>
  <si>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</si>
  <si>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</si>
  <si>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</si>
  <si>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</si>
  <si>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</si>
  <si>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</si>
  <si>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</si>
  <si>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</si>
  <si>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</si>
  <si>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</si>
  <si>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</si>
  <si>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</si>
  <si>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</si>
  <si>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</si>
  <si>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</si>
  <si>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</si>
  <si>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</si>
  <si>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</si>
  <si>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</si>
  <si>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</si>
  <si>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</si>
  <si>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</si>
  <si>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</si>
  <si>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</si>
  <si>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</si>
  <si>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</si>
  <si>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</si>
  <si>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</si>
  <si>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</si>
  <si>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</si>
  <si>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</si>
  <si>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</si>
  <si>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</si>
  <si>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</si>
  <si>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</si>
  <si>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</si>
  <si>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</si>
  <si>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</si>
  <si>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</si>
  <si>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</si>
  <si>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</si>
  <si>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</si>
  <si>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</si>
  <si>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</si>
  <si>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</si>
  <si>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</si>
  <si>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</si>
  <si>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</si>
  <si>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</si>
  <si>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</si>
  <si>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</si>
  <si>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</si>
  <si>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</si>
  <si>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</si>
  <si>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</si>
  <si>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</si>
  <si>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</si>
  <si>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</si>
  <si>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</si>
  <si>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</si>
  <si>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</si>
  <si>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</si>
  <si>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</si>
  <si>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</si>
  <si>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</si>
  <si>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</si>
  <si>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</si>
  <si>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</si>
  <si>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</si>
  <si>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</si>
  <si>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</si>
  <si>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</si>
  <si>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</si>
  <si>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</si>
  <si>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</si>
  <si>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</si>
  <si>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
連絡先電話</t>
    <phoneticPr fontId="3"/>
  </si>
  <si>
    <t>人</t>
    <rPh sb="0" eb="1">
      <t>ニン</t>
    </rPh>
    <phoneticPr fontId="3"/>
  </si>
  <si>
    <t>参加申込費集計</t>
    <rPh sb="0" eb="2">
      <t>サンカ</t>
    </rPh>
    <rPh sb="2" eb="4">
      <t>モウシコミ</t>
    </rPh>
    <rPh sb="4" eb="5">
      <t>ヒ</t>
    </rPh>
    <rPh sb="5" eb="7">
      <t>シュウケイ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</si>
  <si>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</si>
  <si>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</si>
  <si>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</si>
  <si>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</si>
  <si>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</si>
  <si>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</si>
  <si>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</si>
  <si>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</si>
  <si>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</si>
  <si>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</si>
  <si>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</si>
  <si>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</si>
  <si>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</si>
  <si>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</si>
  <si>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</si>
  <si>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</si>
  <si>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</si>
  <si>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</si>
  <si>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</si>
  <si>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</si>
  <si>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</si>
  <si>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</si>
  <si>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</si>
  <si>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</si>
  <si>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</si>
  <si>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</si>
  <si>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</si>
  <si>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</si>
  <si>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</si>
  <si>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</si>
  <si>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</si>
  <si>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</si>
  <si>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</si>
  <si>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</si>
  <si>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</si>
  <si>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</si>
  <si>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</si>
  <si>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</si>
  <si>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</si>
  <si>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</si>
  <si>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</si>
  <si>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</si>
  <si>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</si>
  <si>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</si>
  <si>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</si>
  <si>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</si>
  <si>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</si>
  <si>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</si>
  <si>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</si>
  <si>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</si>
  <si>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</si>
  <si>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</si>
  <si>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</si>
  <si>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</si>
  <si>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</si>
  <si>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</si>
  <si>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</si>
  <si>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</si>
  <si>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</si>
  <si>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</si>
  <si>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</si>
  <si>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</si>
  <si>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</si>
  <si>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</si>
  <si>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</si>
  <si>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</si>
  <si>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</si>
  <si>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</si>
  <si>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</si>
  <si>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</si>
  <si>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</si>
  <si>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</si>
  <si>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</si>
  <si>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</si>
  <si>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</si>
  <si>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</si>
  <si>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</si>
  <si>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</si>
  <si>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</si>
  <si>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</si>
  <si>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</si>
  <si>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</si>
  <si>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</si>
  <si>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</si>
  <si>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</si>
  <si>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</si>
  <si>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</si>
  <si>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</si>
  <si>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</si>
  <si>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</si>
  <si>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</si>
  <si>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</si>
  <si>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</si>
  <si>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</si>
  <si>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</si>
  <si>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</si>
  <si>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</si>
  <si>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</si>
  <si>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</si>
  <si>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</si>
  <si>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</si>
  <si>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</si>
  <si>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</si>
  <si>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</si>
  <si>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</si>
  <si>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</si>
  <si>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</si>
  <si>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</si>
  <si>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</si>
  <si>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</si>
  <si>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</si>
  <si>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</si>
  <si>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</si>
  <si>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</si>
  <si>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</si>
  <si>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</si>
  <si>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</si>
  <si>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</si>
  <si>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</si>
  <si>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</si>
  <si>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振込額計</t>
    <rPh sb="0" eb="2">
      <t>フリコミ</t>
    </rPh>
    <rPh sb="2" eb="3">
      <t>ガク</t>
    </rPh>
    <rPh sb="3" eb="4">
      <t>ケイ</t>
    </rPh>
    <phoneticPr fontId="1"/>
  </si>
  <si>
    <t>団体内
競技者番号</t>
    <rPh sb="4" eb="7">
      <t>キョウギシャ</t>
    </rPh>
    <phoneticPr fontId="1"/>
  </si>
  <si>
    <t>競 技 者 デ ー タ 入 力 シ ー ト</t>
  </si>
  <si>
    <t>競 技 会 名</t>
    <phoneticPr fontId="1"/>
  </si>
  <si>
    <t>高校男子砲丸投(6.000kg)</t>
  </si>
  <si>
    <t>高校女子砲丸投(4.000kg)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</si>
  <si>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</si>
  <si>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</si>
  <si>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</si>
  <si>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</si>
  <si>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</si>
  <si>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</si>
  <si>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</si>
  <si>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</si>
  <si>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</si>
  <si>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</si>
  <si>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</si>
  <si>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</si>
  <si>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</si>
  <si>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</si>
  <si>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</si>
  <si>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</si>
  <si>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</si>
  <si>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</si>
  <si>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</si>
  <si>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</si>
  <si>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</si>
  <si>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中学男子100m</t>
  </si>
  <si>
    <t>中学男子200m</t>
  </si>
  <si>
    <t>中学男子3000m</t>
  </si>
  <si>
    <t>中学男子走高跳</t>
  </si>
  <si>
    <t>中学男子走幅跳</t>
  </si>
  <si>
    <t>中学男子砲丸投(5.000kg)</t>
  </si>
  <si>
    <t>中学女子100m</t>
  </si>
  <si>
    <t>中学女子200m</t>
  </si>
  <si>
    <t>中学女子1500m</t>
  </si>
  <si>
    <t>中学女子走高跳</t>
  </si>
  <si>
    <t>中学女子走幅跳</t>
  </si>
  <si>
    <t>中学女子砲丸投(2.721kg)</t>
  </si>
  <si>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大会申込一覧表
（団体情報・競技者一覧）
</t>
    </r>
    <rPh sb="14" eb="16">
      <t>ダンタイ</t>
    </rPh>
    <rPh sb="16" eb="18">
      <t>ジョウホウ</t>
    </rPh>
    <rPh sb="19" eb="22">
      <t>キョウギシャ</t>
    </rPh>
    <rPh sb="22" eb="24">
      <t>イチラン</t>
    </rPh>
    <phoneticPr fontId="3"/>
  </si>
  <si>
    <t>一般男子100m</t>
  </si>
  <si>
    <t>一般男子200m</t>
  </si>
  <si>
    <t>一般男子400m</t>
  </si>
  <si>
    <t>一般男子800m</t>
  </si>
  <si>
    <t>一般男子1500m</t>
  </si>
  <si>
    <t>一般男子5000m</t>
  </si>
  <si>
    <t>一般男子110mH(1.067m)</t>
  </si>
  <si>
    <t>一般男子400mH(0.914m)</t>
  </si>
  <si>
    <t>一般男子3000mSC(0.914m)</t>
  </si>
  <si>
    <t>一般男子4X100mR</t>
  </si>
  <si>
    <t>一般男子走高跳</t>
  </si>
  <si>
    <t>一般男子走幅跳</t>
  </si>
  <si>
    <t>一般男子砲丸投(7.260kg)</t>
  </si>
  <si>
    <t>一般男子円盤投(2.000kg)</t>
  </si>
  <si>
    <t>高校男子円盤投(1.750kg)</t>
  </si>
  <si>
    <t>一般男子やり投(800g)</t>
  </si>
  <si>
    <t>一般女子100m</t>
  </si>
  <si>
    <t>一般女子200m</t>
  </si>
  <si>
    <t>一般女子400m</t>
  </si>
  <si>
    <t>一般女子800m</t>
  </si>
  <si>
    <t>一般女子1500m</t>
  </si>
  <si>
    <t>一般女子3000m</t>
  </si>
  <si>
    <t>一般女子100mH(0.838m)</t>
  </si>
  <si>
    <t>一般女子400mH(0.762m)</t>
  </si>
  <si>
    <t>一般女子4X100mR</t>
  </si>
  <si>
    <t>一般女子走高跳</t>
  </si>
  <si>
    <t>一般女子走幅跳</t>
  </si>
  <si>
    <t>一般女子砲丸投(4.000kg)</t>
  </si>
  <si>
    <t>一般女子円盤投(1.000kg)</t>
  </si>
  <si>
    <t>一般女子やり投(600g)</t>
  </si>
  <si>
    <t>中学男子400m</t>
  </si>
  <si>
    <t>中学男子800m</t>
  </si>
  <si>
    <t>中学男子110mH(0.914m)</t>
  </si>
  <si>
    <t>中学男子4X100mR</t>
  </si>
  <si>
    <t>中学女子800m</t>
  </si>
  <si>
    <t>中学女子100mH(0.762m)</t>
  </si>
  <si>
    <t>中学女子4X100mR</t>
  </si>
  <si>
    <t>小学男子100m</t>
  </si>
  <si>
    <t>小学男子1000m</t>
  </si>
  <si>
    <t>小学女子100m</t>
  </si>
  <si>
    <t>小学女子1000m</t>
  </si>
  <si>
    <t>一般男子4X400mR</t>
  </si>
  <si>
    <t>一般女子4X400mR</t>
  </si>
  <si>
    <t>１日目男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</si>
  <si>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</si>
  <si>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</si>
  <si>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</si>
  <si>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中学男子1500m</t>
  </si>
  <si>
    <t>_MA1</t>
    <phoneticPr fontId="1"/>
  </si>
  <si>
    <t>_MA2</t>
  </si>
  <si>
    <t>_FA1</t>
    <phoneticPr fontId="1"/>
  </si>
  <si>
    <t>_FA2</t>
  </si>
  <si>
    <t>_MAR1</t>
    <phoneticPr fontId="1"/>
  </si>
  <si>
    <t>_MAR2</t>
    <phoneticPr fontId="1"/>
  </si>
  <si>
    <t>_FAR1</t>
    <phoneticPr fontId="1"/>
  </si>
  <si>
    <t>_FAR2</t>
    <phoneticPr fontId="1"/>
  </si>
  <si>
    <t>_MC1</t>
    <phoneticPr fontId="1"/>
  </si>
  <si>
    <t>_MC2</t>
  </si>
  <si>
    <t>_FC1</t>
    <phoneticPr fontId="1"/>
  </si>
  <si>
    <t>_FC2</t>
    <phoneticPr fontId="1"/>
  </si>
  <si>
    <t>_MCR1</t>
    <phoneticPr fontId="1"/>
  </si>
  <si>
    <t>_MCR2</t>
    <phoneticPr fontId="1"/>
  </si>
  <si>
    <t>_FCR1</t>
    <phoneticPr fontId="1"/>
  </si>
  <si>
    <t>_FCR2</t>
    <phoneticPr fontId="1"/>
  </si>
  <si>
    <t>_MD1</t>
    <phoneticPr fontId="1"/>
  </si>
  <si>
    <t>_FD1</t>
    <phoneticPr fontId="1"/>
  </si>
  <si>
    <t>_FD2</t>
    <phoneticPr fontId="1"/>
  </si>
  <si>
    <t>_MD2</t>
    <phoneticPr fontId="1"/>
  </si>
  <si>
    <t>_MDR1</t>
    <phoneticPr fontId="1"/>
  </si>
  <si>
    <t>_FDR1</t>
    <phoneticPr fontId="1"/>
  </si>
  <si>
    <t>_ME1</t>
    <phoneticPr fontId="1"/>
  </si>
  <si>
    <t>_FE1</t>
    <phoneticPr fontId="1"/>
  </si>
  <si>
    <t>1日目種目</t>
    <rPh sb="1" eb="2">
      <t>ニチ</t>
    </rPh>
    <rPh sb="2" eb="3">
      <t>メ</t>
    </rPh>
    <rPh sb="3" eb="5">
      <t>シュモク</t>
    </rPh>
    <phoneticPr fontId="3"/>
  </si>
  <si>
    <t>２日目種目</t>
    <rPh sb="1" eb="2">
      <t>ニチ</t>
    </rPh>
    <rPh sb="2" eb="3">
      <t>メ</t>
    </rPh>
    <rPh sb="3" eb="5">
      <t>シュモク</t>
    </rPh>
    <phoneticPr fontId="3"/>
  </si>
  <si>
    <t>1日目リレー種目
４×１００ｍR</t>
    <rPh sb="1" eb="2">
      <t>ニチ</t>
    </rPh>
    <rPh sb="2" eb="3">
      <t>メ</t>
    </rPh>
    <rPh sb="6" eb="8">
      <t>シュモク</t>
    </rPh>
    <phoneticPr fontId="3"/>
  </si>
  <si>
    <t>２日目リレー種目
４×４００ｍR</t>
    <rPh sb="1" eb="2">
      <t>ニチ</t>
    </rPh>
    <rPh sb="2" eb="3">
      <t>メ</t>
    </rPh>
    <rPh sb="6" eb="8">
      <t>シュモク</t>
    </rPh>
    <phoneticPr fontId="3"/>
  </si>
  <si>
    <t>小学</t>
    <rPh sb="0" eb="2">
      <t>ショウガク</t>
    </rPh>
    <phoneticPr fontId="1"/>
  </si>
  <si>
    <t>E</t>
    <phoneticPr fontId="1"/>
  </si>
  <si>
    <t>おおぐろの森中</t>
    <rPh sb="5" eb="6">
      <t>モリ</t>
    </rPh>
    <phoneticPr fontId="3"/>
  </si>
  <si>
    <t>光栄ｳﾞｪﾘﾀｽ中</t>
    <rPh sb="1" eb="2">
      <t>サカエ</t>
    </rPh>
    <rPh sb="8" eb="9">
      <t>チュウ</t>
    </rPh>
    <phoneticPr fontId="1"/>
  </si>
  <si>
    <t>光栄ｳﾞｪﾘﾀｽ高</t>
    <rPh sb="1" eb="2">
      <t>サカエ</t>
    </rPh>
    <rPh sb="8" eb="9">
      <t>コウ</t>
    </rPh>
    <phoneticPr fontId="1"/>
  </si>
  <si>
    <t>１日目種目</t>
    <rPh sb="1" eb="2">
      <t>ニチ</t>
    </rPh>
    <rPh sb="2" eb="3">
      <t>メ</t>
    </rPh>
    <rPh sb="3" eb="4">
      <t>タネ</t>
    </rPh>
    <rPh sb="4" eb="5">
      <t>モク</t>
    </rPh>
    <phoneticPr fontId="3"/>
  </si>
  <si>
    <t>２日目種目</t>
    <rPh sb="1" eb="2">
      <t>ニチ</t>
    </rPh>
    <rPh sb="2" eb="3">
      <t>メ</t>
    </rPh>
    <rPh sb="3" eb="4">
      <t>タネ</t>
    </rPh>
    <rPh sb="4" eb="5">
      <t>モク</t>
    </rPh>
    <phoneticPr fontId="3"/>
  </si>
  <si>
    <t>4X400mR  種目</t>
    <rPh sb="9" eb="10">
      <t>タネ</t>
    </rPh>
    <rPh sb="10" eb="11">
      <t>モク</t>
    </rPh>
    <phoneticPr fontId="3"/>
  </si>
  <si>
    <t>1998</t>
    <phoneticPr fontId="1"/>
  </si>
  <si>
    <t>4X100mR 種目</t>
    <rPh sb="0" eb="10">
      <t>タネモク</t>
    </rPh>
    <phoneticPr fontId="3"/>
  </si>
  <si>
    <t>団　体　名</t>
    <rPh sb="0" eb="1">
      <t>ダン</t>
    </rPh>
    <rPh sb="2" eb="3">
      <t>タイ</t>
    </rPh>
    <rPh sb="4" eb="5">
      <t>メイ</t>
    </rPh>
    <phoneticPr fontId="20"/>
  </si>
  <si>
    <t>団　体　所　在　地</t>
    <rPh sb="0" eb="1">
      <t>ダン</t>
    </rPh>
    <rPh sb="2" eb="3">
      <t>カラダ</t>
    </rPh>
    <rPh sb="4" eb="5">
      <t>ショ</t>
    </rPh>
    <rPh sb="6" eb="7">
      <t>ザイ</t>
    </rPh>
    <rPh sb="8" eb="9">
      <t>チ</t>
    </rPh>
    <phoneticPr fontId="20"/>
  </si>
  <si>
    <t>申込責任者名</t>
    <phoneticPr fontId="3"/>
  </si>
  <si>
    <t>所　属　長　名</t>
    <phoneticPr fontId="3"/>
  </si>
  <si>
    <t>氏      名</t>
    <rPh sb="0" eb="1">
      <t>シ</t>
    </rPh>
    <rPh sb="7" eb="8">
      <t>メイ</t>
    </rPh>
    <phoneticPr fontId="3"/>
  </si>
  <si>
    <t xml:space="preserve">  </t>
    <phoneticPr fontId="1"/>
  </si>
  <si>
    <t>10A</t>
    <phoneticPr fontId="1"/>
  </si>
  <si>
    <t>26A</t>
    <phoneticPr fontId="1"/>
  </si>
  <si>
    <t>38A</t>
    <phoneticPr fontId="1"/>
  </si>
  <si>
    <t>47A</t>
    <phoneticPr fontId="1"/>
  </si>
  <si>
    <t>55A</t>
    <phoneticPr fontId="1"/>
  </si>
  <si>
    <t>56A</t>
    <phoneticPr fontId="1"/>
  </si>
  <si>
    <t>チーム名英字</t>
    <rPh sb="3" eb="4">
      <t>メイ</t>
    </rPh>
    <rPh sb="4" eb="6">
      <t>エイジ</t>
    </rPh>
    <phoneticPr fontId="26"/>
  </si>
  <si>
    <t>一般・大学</t>
    <rPh sb="0" eb="2">
      <t>イッパン</t>
    </rPh>
    <rPh sb="3" eb="5">
      <t>ダイガク</t>
    </rPh>
    <phoneticPr fontId="1"/>
  </si>
  <si>
    <t>　</t>
    <phoneticPr fontId="1"/>
  </si>
  <si>
    <t>日別参加者数</t>
    <rPh sb="0" eb="1">
      <t>ニチ</t>
    </rPh>
    <rPh sb="1" eb="2">
      <t>ベツ</t>
    </rPh>
    <rPh sb="2" eb="5">
      <t>サンカシャ</t>
    </rPh>
    <rPh sb="5" eb="6">
      <t>スウ</t>
    </rPh>
    <phoneticPr fontId="1"/>
  </si>
  <si>
    <t>男女</t>
    <rPh sb="0" eb="2">
      <t>ダンジョ</t>
    </rPh>
    <phoneticPr fontId="1"/>
  </si>
  <si>
    <t>種目選択</t>
    <rPh sb="0" eb="2">
      <t>シュモク</t>
    </rPh>
    <rPh sb="2" eb="4">
      <t>センタク</t>
    </rPh>
    <phoneticPr fontId="1"/>
  </si>
  <si>
    <t>4R</t>
    <phoneticPr fontId="1"/>
  </si>
  <si>
    <t>16R</t>
    <phoneticPr fontId="1"/>
  </si>
  <si>
    <t>MA</t>
    <phoneticPr fontId="1"/>
  </si>
  <si>
    <t>MC</t>
    <phoneticPr fontId="1"/>
  </si>
  <si>
    <t>MD</t>
    <phoneticPr fontId="1"/>
  </si>
  <si>
    <t>FA</t>
    <phoneticPr fontId="1"/>
  </si>
  <si>
    <t>FC</t>
    <phoneticPr fontId="1"/>
  </si>
  <si>
    <t>FD</t>
    <phoneticPr fontId="1"/>
  </si>
  <si>
    <t>男　子　種　目　計</t>
    <rPh sb="0" eb="1">
      <t>オトコ</t>
    </rPh>
    <rPh sb="2" eb="3">
      <t>コ</t>
    </rPh>
    <rPh sb="4" eb="5">
      <t>シュ</t>
    </rPh>
    <rPh sb="6" eb="7">
      <t>メ</t>
    </rPh>
    <rPh sb="8" eb="9">
      <t>ケイ</t>
    </rPh>
    <phoneticPr fontId="3"/>
  </si>
  <si>
    <t>女　子　種　目　計</t>
    <rPh sb="0" eb="1">
      <t>オンナ</t>
    </rPh>
    <rPh sb="2" eb="3">
      <t>コ</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</si>
  <si>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</si>
  <si>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</si>
  <si>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種目申込費計</t>
    <rPh sb="0" eb="2">
      <t>シュモク</t>
    </rPh>
    <rPh sb="2" eb="4">
      <t>モウシコミ</t>
    </rPh>
    <rPh sb="4" eb="5">
      <t>ヒ</t>
    </rPh>
    <rPh sb="5" eb="6">
      <t>ケイ</t>
    </rPh>
    <phoneticPr fontId="3"/>
  </si>
  <si>
    <t>リレー申込費計</t>
    <rPh sb="3" eb="5">
      <t>モウシコミ</t>
    </rPh>
    <rPh sb="5" eb="6">
      <t>ヒ</t>
    </rPh>
    <rPh sb="6" eb="7">
      <t>ケイ</t>
    </rPh>
    <phoneticPr fontId="3"/>
  </si>
  <si>
    <t>　男女別種目参加者数</t>
    <rPh sb="1" eb="3">
      <t>ダンジョ</t>
    </rPh>
    <rPh sb="3" eb="4">
      <t>ベツ</t>
    </rPh>
    <rPh sb="4" eb="6">
      <t>シュモク</t>
    </rPh>
    <rPh sb="6" eb="9">
      <t>サンカシャ</t>
    </rPh>
    <rPh sb="9" eb="10">
      <t>スウ</t>
    </rPh>
    <phoneticPr fontId="1"/>
  </si>
  <si>
    <t>女</t>
    <rPh sb="0" eb="1">
      <t>ジョ</t>
    </rPh>
    <phoneticPr fontId="1"/>
  </si>
  <si>
    <t>男</t>
    <rPh sb="0" eb="1">
      <t>ダン</t>
    </rPh>
    <phoneticPr fontId="1"/>
  </si>
  <si>
    <t>高　　校</t>
    <rPh sb="0" eb="1">
      <t>コウ</t>
    </rPh>
    <rPh sb="3" eb="4">
      <t>コウ</t>
    </rPh>
    <phoneticPr fontId="1"/>
  </si>
  <si>
    <t>中　　学</t>
    <rPh sb="0" eb="1">
      <t>ナカ</t>
    </rPh>
    <rPh sb="3" eb="4">
      <t>ガク</t>
    </rPh>
    <phoneticPr fontId="1"/>
  </si>
  <si>
    <t>小　　学</t>
    <rPh sb="0" eb="1">
      <t>ショウ</t>
    </rPh>
    <rPh sb="3" eb="4">
      <t>ガク</t>
    </rPh>
    <phoneticPr fontId="1"/>
  </si>
  <si>
    <t>リレーチーム数</t>
    <rPh sb="6" eb="7">
      <t>スウ</t>
    </rPh>
    <phoneticPr fontId="1"/>
  </si>
  <si>
    <t>高校・中学</t>
    <rPh sb="0" eb="1">
      <t>コウ</t>
    </rPh>
    <rPh sb="1" eb="2">
      <t>コウ</t>
    </rPh>
    <rPh sb="3" eb="5">
      <t>チュウガク</t>
    </rPh>
    <phoneticPr fontId="1"/>
  </si>
  <si>
    <t>種目人数・チーム数集計確認</t>
    <rPh sb="0" eb="2">
      <t>シュモク</t>
    </rPh>
    <rPh sb="2" eb="4">
      <t>ニンズウ</t>
    </rPh>
    <rPh sb="8" eb="9">
      <t>スウ</t>
    </rPh>
    <rPh sb="9" eb="11">
      <t>シュウケイ</t>
    </rPh>
    <rPh sb="11" eb="13">
      <t>カクニン</t>
    </rPh>
    <phoneticPr fontId="1"/>
  </si>
  <si>
    <t>10B</t>
    <phoneticPr fontId="1"/>
  </si>
  <si>
    <t>26B</t>
    <phoneticPr fontId="1"/>
  </si>
  <si>
    <t>47B</t>
    <phoneticPr fontId="1"/>
  </si>
  <si>
    <t>38B</t>
    <phoneticPr fontId="1"/>
  </si>
  <si>
    <t>55B</t>
    <phoneticPr fontId="1"/>
  </si>
  <si>
    <t>56B</t>
    <phoneticPr fontId="1"/>
  </si>
  <si>
    <t>h</t>
    <phoneticPr fontId="1"/>
  </si>
  <si>
    <t>申込種目</t>
    <rPh sb="0" eb="2">
      <t>モウシコミ</t>
    </rPh>
    <rPh sb="2" eb="4">
      <t>シュモク</t>
    </rPh>
    <phoneticPr fontId="1"/>
  </si>
  <si>
    <t>出場大会名</t>
    <rPh sb="0" eb="2">
      <t>シュツジョウ</t>
    </rPh>
    <rPh sb="2" eb="4">
      <t>タイカイ</t>
    </rPh>
    <rPh sb="4" eb="5">
      <t>メイ</t>
    </rPh>
    <phoneticPr fontId="1"/>
  </si>
  <si>
    <t>参加申込制限人数外の競技者</t>
    <rPh sb="0" eb="2">
      <t>サンカ</t>
    </rPh>
    <rPh sb="2" eb="4">
      <t>モウシコミ</t>
    </rPh>
    <rPh sb="4" eb="6">
      <t>セイゲン</t>
    </rPh>
    <rPh sb="6" eb="8">
      <t>ニンズウ</t>
    </rPh>
    <rPh sb="8" eb="9">
      <t>ガイ</t>
    </rPh>
    <rPh sb="10" eb="13">
      <t>キョウギシャ</t>
    </rPh>
    <phoneticPr fontId="1"/>
  </si>
  <si>
    <t>氏　　名</t>
    <rPh sb="0" eb="1">
      <t>シ</t>
    </rPh>
    <rPh sb="3" eb="4">
      <t>メイ</t>
    </rPh>
    <phoneticPr fontId="1"/>
  </si>
  <si>
    <r>
      <t>*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0" eb="22">
      <t>インサツ</t>
    </rPh>
    <rPh sb="24" eb="27">
      <t>ショゾクチョウ</t>
    </rPh>
    <rPh sb="27" eb="28">
      <t>イン</t>
    </rPh>
    <rPh sb="29" eb="31">
      <t>オウイン</t>
    </rPh>
    <rPh sb="32" eb="34">
      <t>トウジツ</t>
    </rPh>
    <rPh sb="34" eb="36">
      <t>ウケツケ</t>
    </rPh>
    <phoneticPr fontId="3"/>
  </si>
  <si>
    <t xml:space="preserve"> </t>
    <phoneticPr fontId="1"/>
  </si>
  <si>
    <t>一般女子100m</t>
    <phoneticPr fontId="1"/>
  </si>
  <si>
    <t>一般女子4X400mR</t>
    <rPh sb="2" eb="3">
      <t>オンナ</t>
    </rPh>
    <phoneticPr fontId="1"/>
  </si>
  <si>
    <t>3.25.45</t>
    <phoneticPr fontId="3"/>
  </si>
  <si>
    <t>3.55.29</t>
    <phoneticPr fontId="1"/>
  </si>
  <si>
    <t>4.45.45</t>
    <phoneticPr fontId="3"/>
  </si>
  <si>
    <t>4m34</t>
    <phoneticPr fontId="1"/>
  </si>
  <si>
    <t>9m34</t>
    <phoneticPr fontId="1"/>
  </si>
  <si>
    <t>協　力
競　技  役  員</t>
    <rPh sb="0" eb="1">
      <t>キョウ</t>
    </rPh>
    <rPh sb="2" eb="3">
      <t>チカラ</t>
    </rPh>
    <rPh sb="5" eb="6">
      <t>セリ</t>
    </rPh>
    <rPh sb="7" eb="8">
      <t>ワザ</t>
    </rPh>
    <rPh sb="10" eb="11">
      <t>エキ</t>
    </rPh>
    <rPh sb="13" eb="14">
      <t>イン</t>
    </rPh>
    <phoneticPr fontId="3"/>
  </si>
  <si>
    <t>一般女子4X100mR</t>
    <phoneticPr fontId="1"/>
  </si>
  <si>
    <t>一般女子4X100mR</t>
    <phoneticPr fontId="1"/>
  </si>
  <si>
    <t>一般女子円盤投(1.000kg)</t>
    <phoneticPr fontId="1"/>
  </si>
  <si>
    <t>中学女子円盤投(1.000kg)</t>
    <phoneticPr fontId="1"/>
  </si>
  <si>
    <t>中学男子円盤投(1.500kg)</t>
    <phoneticPr fontId="1"/>
  </si>
  <si>
    <t>中学男子円盤投(1.500kg)</t>
  </si>
  <si>
    <t>中学女子円盤投(1.000kg)</t>
  </si>
  <si>
    <t>令和５年度松戸市陸上競技選手権大会　 兼　第２３１回松戸市陸上競技記録会</t>
    <rPh sb="0" eb="2">
      <t>レイワ</t>
    </rPh>
    <rPh sb="3" eb="4">
      <t>ネン</t>
    </rPh>
    <rPh sb="4" eb="5">
      <t>ド</t>
    </rPh>
    <rPh sb="5" eb="8">
      <t>マツドシ</t>
    </rPh>
    <rPh sb="8" eb="10">
      <t>リクジョウ</t>
    </rPh>
    <rPh sb="10" eb="12">
      <t>キョウギ</t>
    </rPh>
    <rPh sb="12" eb="15">
      <t>センシュケン</t>
    </rPh>
    <rPh sb="15" eb="17">
      <t>タイカイ</t>
    </rPh>
    <rPh sb="19" eb="20">
      <t>ケン</t>
    </rPh>
    <rPh sb="21" eb="22">
      <t>ダイ</t>
    </rPh>
    <rPh sb="25" eb="26">
      <t>カイ</t>
    </rPh>
    <rPh sb="26" eb="28">
      <t>マツド</t>
    </rPh>
    <rPh sb="28" eb="29">
      <t>シ</t>
    </rPh>
    <rPh sb="29" eb="31">
      <t>リクジョウ</t>
    </rPh>
    <rPh sb="31" eb="33">
      <t>キョウギ</t>
    </rPh>
    <rPh sb="33" eb="35">
      <t>キロク</t>
    </rPh>
    <rPh sb="35" eb="36">
      <t>カイ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</si>
  <si>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</si>
  <si>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</si>
  <si>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</si>
  <si>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申込団体は、必ずご協力をお願いします。</t>
    <rPh sb="0" eb="2">
      <t>モウシコミ</t>
    </rPh>
    <rPh sb="2" eb="4">
      <t>ダンタイ</t>
    </rPh>
    <rPh sb="6" eb="7">
      <t>カナラ</t>
    </rPh>
    <rPh sb="9" eb="11">
      <t>キョウリョク</t>
    </rPh>
    <rPh sb="13" eb="14">
      <t>ネガ</t>
    </rPh>
    <phoneticPr fontId="3"/>
  </si>
  <si>
    <t>部 署</t>
    <rPh sb="0" eb="1">
      <t>ブ</t>
    </rPh>
    <rPh sb="2" eb="3">
      <t>ショ</t>
    </rPh>
    <phoneticPr fontId="3"/>
  </si>
  <si>
    <t>御希望部署に､叶わない場合がありますが、</t>
    <phoneticPr fontId="3"/>
  </si>
  <si>
    <t>部 署</t>
    <phoneticPr fontId="3"/>
  </si>
  <si>
    <t>その場合ご容赦頂き、競技の安全運営と</t>
    <rPh sb="10" eb="12">
      <t>キョウギ</t>
    </rPh>
    <rPh sb="13" eb="15">
      <t>アンゼン</t>
    </rPh>
    <rPh sb="15" eb="17">
      <t>ウンエイ</t>
    </rPh>
    <phoneticPr fontId="3"/>
  </si>
  <si>
    <t>円滑な進行のために、宜しくお願いします。</t>
    <rPh sb="0" eb="2">
      <t>エンカツ</t>
    </rPh>
    <rPh sb="3" eb="5">
      <t>シンコウ</t>
    </rPh>
    <rPh sb="10" eb="11">
      <t>ヨロ</t>
    </rPh>
    <phoneticPr fontId="3"/>
  </si>
  <si>
    <t>競技役員１級</t>
    <rPh sb="0" eb="2">
      <t>キョウギ</t>
    </rPh>
    <rPh sb="2" eb="4">
      <t>ヤクイン</t>
    </rPh>
    <rPh sb="5" eb="6">
      <t>キュウ</t>
    </rPh>
    <phoneticPr fontId="3"/>
  </si>
  <si>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</si>
  <si>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</si>
  <si>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競技役員２級</t>
    <rPh sb="0" eb="2">
      <t>キョウギ</t>
    </rPh>
    <rPh sb="2" eb="4">
      <t>ヤクイン</t>
    </rPh>
    <rPh sb="5" eb="6">
      <t>キュウ</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</si>
  <si>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</si>
  <si>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</si>
  <si>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競技役員３級</t>
    <rPh sb="0" eb="2">
      <t>キョウギ</t>
    </rPh>
    <rPh sb="2" eb="4">
      <t>ヤクイン</t>
    </rPh>
    <rPh sb="5" eb="6">
      <t>キュウ</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</si>
  <si>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</si>
  <si>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</si>
  <si>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入力注意事項に、制限人数外登録者の入力欄があります。
必ずご記入下さい。</t>
    <rPh sb="0" eb="2">
      <t>ニュウリョク</t>
    </rPh>
    <rPh sb="2" eb="4">
      <t>チュウイ</t>
    </rPh>
    <rPh sb="4" eb="6">
      <t>ジコウ</t>
    </rPh>
    <rPh sb="8" eb="10">
      <t>セイゲン</t>
    </rPh>
    <rPh sb="10" eb="12">
      <t>ニンズウ</t>
    </rPh>
    <rPh sb="12" eb="13">
      <t>ガイ</t>
    </rPh>
    <rPh sb="13" eb="15">
      <t>トウロク</t>
    </rPh>
    <rPh sb="15" eb="16">
      <t>シャ</t>
    </rPh>
    <rPh sb="17" eb="19">
      <t>ニュウリョク</t>
    </rPh>
    <rPh sb="19" eb="20">
      <t>ラン</t>
    </rPh>
    <rPh sb="27" eb="28">
      <t>カナラ</t>
    </rPh>
    <rPh sb="30" eb="33">
      <t>キニュウクダ</t>
    </rPh>
    <phoneticPr fontId="1"/>
  </si>
  <si>
    <t>231st_Entry_File.xlsx
   ⇒⇒ 例：○○○231st_Entry_File.xlsx</t>
    <rPh sb="28" eb="29">
      <t>レイ</t>
    </rPh>
    <phoneticPr fontId="3"/>
  </si>
  <si>
    <t>高校男子110mH(0.991m/9.14m)</t>
  </si>
  <si>
    <t>高校女子100mH(0.762m/8.50m)</t>
  </si>
  <si>
    <t>ｵｰﾌﾟﾝ高男110mH(0.991m/9.14m)</t>
  </si>
  <si>
    <t>ｵｰﾌﾟﾝ高男110mH(0.991m/9.14m)</t>
    <phoneticPr fontId="1"/>
  </si>
  <si>
    <t>ｵｰﾌﾟﾝ高女100mH(0.762m/8.50m)</t>
  </si>
  <si>
    <t>ＭＲＫ NANS21Ｖ(WST) 2023 231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</si>
</sst>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5" x14ac:knownFonts="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2"/>
      <name val="ＭＳ Ｐゴシック"/>
      <family val="3"/>
      <charset val="128"/>
      <scheme val="minor"/>
    </font>
    <font>
      <sz val="10"/>
      <name val="ＭＳ Ｐゴシック"/>
      <family val="3"/>
      <charset val="128"/>
    </font>
    <font>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b/>
      <sz val="10"/>
      <color indexed="8"/>
      <name val="ＭＳ Ｐ明朝"/>
      <family val="1"/>
      <charset val="128"/>
    </font>
    <font>
      <b/>
      <sz val="13"/>
      <name val="ＭＳ Ｐ明朝"/>
      <family val="1"/>
      <charset val="128"/>
    </font>
    <font>
      <b/>
      <sz val="11"/>
      <color rgb="FFFF0000"/>
      <name val="ＭＳ Ｐ明朝"/>
      <family val="1"/>
      <charset val="128"/>
    </font>
    <font>
      <sz val="11"/>
      <color theme="0"/>
      <name val="ＭＳ ゴシック"/>
      <family val="3"/>
      <charset val="128"/>
    </font>
    <font>
      <sz val="11"/>
      <color theme="0"/>
      <name val="ＭＳ Ｐゴシック"/>
      <family val="3"/>
      <charset val="128"/>
    </font>
    <font>
      <b/>
      <sz val="13"/>
      <color theme="0"/>
      <name val="ＭＳ ゴシック"/>
      <family val="3"/>
      <charset val="128"/>
    </font>
    <font>
      <sz val="12"/>
      <color theme="0"/>
      <name val="ＭＳ Ｐゴシック"/>
      <family val="3"/>
      <charset val="128"/>
    </font>
    <font>
      <sz val="10"/>
      <color theme="0"/>
      <name val="ＭＳ ゴシック"/>
      <family val="3"/>
      <charset val="128"/>
    </font>
    <font>
      <sz val="13"/>
      <color theme="0"/>
      <name val="ＭＳ Ｐゴシック"/>
      <family val="3"/>
      <charset val="128"/>
    </font>
    <font>
      <b/>
      <sz val="11"/>
      <color theme="0"/>
      <name val="ＭＳ ゴシック"/>
      <family val="3"/>
      <charset val="128"/>
    </font>
    <font>
      <sz val="1"/>
      <color theme="0"/>
      <name val="ＭＳ ゴシック"/>
      <family val="3"/>
      <charset val="128"/>
    </font>
    <font>
      <sz val="1"/>
      <color theme="0"/>
      <name val="ＭＳ Ｐゴシック"/>
      <family val="3"/>
      <charset val="128"/>
    </font>
    <font>
      <sz val="1"/>
      <name val="ＭＳ ゴシック"/>
      <family val="3"/>
      <charset val="128"/>
    </font>
    <font>
      <sz val="1"/>
      <name val="ＭＳ Ｐゴシック"/>
      <family val="3"/>
      <charset val="128"/>
    </font>
    <font>
      <b/>
      <sz val="11"/>
      <color theme="1"/>
      <name val="ＭＳ Ｐゴシック"/>
      <family val="3"/>
      <charset val="128"/>
    </font>
  </fonts>
  <fills count="23">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lightGray">
        <fgColor theme="2" tint="-0.24994659260841701"/>
        <bgColor indexed="65"/>
      </patternFill>
    </fill>
  </fills>
  <borders count="2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n">
        <color indexed="64"/>
      </right>
      <top style="thin">
        <color indexed="64"/>
      </top>
      <bottom style="hair">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thin">
        <color indexed="64"/>
      </left>
      <right style="thin">
        <color indexed="64"/>
      </right>
      <top style="medium">
        <color indexed="64"/>
      </top>
      <bottom style="dotted">
        <color rgb="FFFF0000"/>
      </bottom>
      <diagonal/>
    </border>
    <border>
      <left/>
      <right style="thin">
        <color indexed="64"/>
      </right>
      <top style="medium">
        <color indexed="64"/>
      </top>
      <bottom style="dotted">
        <color rgb="FFFF0000"/>
      </bottom>
      <diagonal/>
    </border>
    <border>
      <left style="thin">
        <color indexed="64"/>
      </left>
      <right style="thin">
        <color indexed="64"/>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style="thin">
        <color indexed="64"/>
      </right>
      <top style="dotted">
        <color rgb="FFFF0000"/>
      </top>
      <bottom style="thin">
        <color auto="1"/>
      </bottom>
      <diagonal/>
    </border>
    <border>
      <left/>
      <right style="thin">
        <color indexed="64"/>
      </right>
      <top style="dotted">
        <color rgb="FFFF0000"/>
      </top>
      <bottom style="thin">
        <color auto="1"/>
      </bottom>
      <diagonal/>
    </border>
    <border>
      <left style="thin">
        <color indexed="64"/>
      </left>
      <right style="thin">
        <color indexed="64"/>
      </right>
      <top style="thin">
        <color indexed="64"/>
      </top>
      <bottom style="dotted">
        <color rgb="FFFF0000"/>
      </bottom>
      <diagonal/>
    </border>
    <border>
      <left/>
      <right style="thin">
        <color indexed="64"/>
      </right>
      <top style="thin">
        <color indexed="64"/>
      </top>
      <bottom style="dotted">
        <color rgb="FFFF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right style="medium">
        <color indexed="64"/>
      </right>
      <top style="dashed">
        <color rgb="FFFF0000"/>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medium">
        <color indexed="64"/>
      </bottom>
      <diagonal/>
    </border>
    <border>
      <left style="dashed">
        <color auto="1"/>
      </left>
      <right/>
      <top style="thin">
        <color auto="1"/>
      </top>
      <bottom style="thin">
        <color auto="1"/>
      </bottom>
      <diagonal/>
    </border>
    <border>
      <left style="thin">
        <color auto="1"/>
      </left>
      <right style="dashed">
        <color auto="1"/>
      </right>
      <top style="thin">
        <color auto="1"/>
      </top>
      <bottom style="hair">
        <color auto="1"/>
      </bottom>
      <diagonal/>
    </border>
    <border>
      <left style="dashed">
        <color auto="1"/>
      </left>
      <right/>
      <top style="thin">
        <color auto="1"/>
      </top>
      <bottom style="hair">
        <color auto="1"/>
      </bottom>
      <diagonal/>
    </border>
    <border>
      <left style="thin">
        <color auto="1"/>
      </left>
      <right style="dashed">
        <color auto="1"/>
      </right>
      <top style="hair">
        <color auto="1"/>
      </top>
      <bottom style="thin">
        <color auto="1"/>
      </bottom>
      <diagonal/>
    </border>
    <border>
      <left style="dashed">
        <color auto="1"/>
      </left>
      <right/>
      <top/>
      <bottom style="thin">
        <color auto="1"/>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auto="1"/>
      </left>
      <right/>
      <top/>
      <bottom style="dotted">
        <color auto="1"/>
      </bottom>
      <diagonal/>
    </border>
    <border>
      <left/>
      <right style="thin">
        <color indexed="64"/>
      </right>
      <top/>
      <bottom style="dotted">
        <color indexed="64"/>
      </bottom>
      <diagonal/>
    </border>
    <border>
      <left/>
      <right style="dotted">
        <color auto="1"/>
      </right>
      <top/>
      <bottom style="dotted">
        <color auto="1"/>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style="dotted">
        <color auto="1"/>
      </right>
      <top style="thin">
        <color indexed="64"/>
      </top>
      <bottom style="dotted">
        <color auto="1"/>
      </bottom>
      <diagonal/>
    </border>
    <border>
      <left/>
      <right style="medium">
        <color indexed="64"/>
      </right>
      <top style="thin">
        <color indexed="64"/>
      </top>
      <bottom style="dotted">
        <color indexed="64"/>
      </bottom>
      <diagonal/>
    </border>
    <border>
      <left style="medium">
        <color indexed="64"/>
      </left>
      <right style="dotted">
        <color auto="1"/>
      </right>
      <top style="thin">
        <color indexed="64"/>
      </top>
      <bottom style="medium">
        <color indexed="64"/>
      </bottom>
      <diagonal/>
    </border>
    <border>
      <left style="dotted">
        <color auto="1"/>
      </left>
      <right/>
      <top style="thin">
        <color indexed="64"/>
      </top>
      <bottom style="medium">
        <color indexed="64"/>
      </bottom>
      <diagonal/>
    </border>
    <border>
      <left/>
      <right style="dotted">
        <color auto="1"/>
      </right>
      <top style="thin">
        <color indexed="64"/>
      </top>
      <bottom style="medium">
        <color indexed="64"/>
      </bottom>
      <diagonal/>
    </border>
    <border>
      <left style="medium">
        <color indexed="64"/>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auto="1"/>
      </right>
      <top/>
      <bottom style="dotted">
        <color auto="1"/>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671">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5" fillId="0" borderId="83" xfId="2" applyFont="1" applyBorder="1" applyAlignment="1" applyProtection="1">
      <alignment horizontal="right" vertical="center"/>
      <protection locked="0"/>
    </xf>
    <xf numFmtId="49" fontId="25" fillId="0" borderId="86" xfId="2" applyNumberFormat="1" applyFont="1" applyBorder="1" applyAlignment="1" applyProtection="1">
      <alignment horizontal="center" vertical="center"/>
      <protection locked="0"/>
    </xf>
    <xf numFmtId="0" fontId="25" fillId="0" borderId="73" xfId="2" applyFont="1" applyBorder="1" applyAlignment="1" applyProtection="1">
      <alignment horizontal="right" vertical="center"/>
      <protection locked="0"/>
    </xf>
    <xf numFmtId="49" fontId="25" fillId="0" borderId="76" xfId="2" applyNumberFormat="1" applyFont="1" applyBorder="1" applyAlignment="1" applyProtection="1">
      <alignment horizontal="center" vertical="center"/>
      <protection locked="0"/>
    </xf>
    <xf numFmtId="0" fontId="25" fillId="0" borderId="78" xfId="2" applyFont="1" applyBorder="1" applyAlignment="1" applyProtection="1">
      <alignment horizontal="right" vertical="center"/>
      <protection locked="0"/>
    </xf>
    <xf numFmtId="49" fontId="25" fillId="0" borderId="81" xfId="2" applyNumberFormat="1" applyFont="1" applyBorder="1" applyAlignment="1" applyProtection="1">
      <alignment horizontal="center" vertical="center"/>
      <protection locked="0"/>
    </xf>
    <xf numFmtId="0" fontId="25" fillId="0" borderId="68" xfId="2" applyFont="1" applyBorder="1" applyAlignment="1" applyProtection="1">
      <alignment horizontal="right" vertical="center"/>
      <protection locked="0"/>
    </xf>
    <xf numFmtId="49" fontId="25" fillId="0" borderId="71" xfId="2" applyNumberFormat="1" applyFont="1" applyBorder="1" applyAlignment="1" applyProtection="1">
      <alignment horizontal="center" vertical="center"/>
      <protection locked="0"/>
    </xf>
    <xf numFmtId="0" fontId="25" fillId="0" borderId="86" xfId="2" applyFont="1" applyBorder="1" applyAlignment="1" applyProtection="1">
      <alignment horizontal="center" vertical="center"/>
      <protection locked="0"/>
    </xf>
    <xf numFmtId="0" fontId="25" fillId="0" borderId="76" xfId="2" applyFont="1" applyBorder="1" applyAlignment="1" applyProtection="1">
      <alignment horizontal="center" vertical="center"/>
      <protection locked="0"/>
    </xf>
    <xf numFmtId="0" fontId="25" fillId="0" borderId="81" xfId="2" applyFont="1" applyBorder="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lignment vertical="center"/>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7" fillId="0" borderId="0" xfId="0" applyFont="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56" xfId="2" applyFont="1" applyFill="1" applyBorder="1" applyAlignment="1" applyProtection="1">
      <alignment horizontal="center" vertical="center"/>
      <protection hidden="1"/>
    </xf>
    <xf numFmtId="0" fontId="6" fillId="12" borderId="92" xfId="2" applyFont="1" applyFill="1" applyBorder="1" applyAlignment="1" applyProtection="1">
      <alignment horizontal="right" vertical="center"/>
      <protection hidden="1"/>
    </xf>
    <xf numFmtId="49" fontId="6" fillId="12" borderId="92"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89" xfId="2" applyNumberFormat="1" applyFont="1" applyFill="1" applyBorder="1" applyAlignment="1" applyProtection="1">
      <alignment horizontal="left" vertical="center"/>
      <protection hidden="1"/>
    </xf>
    <xf numFmtId="49" fontId="6" fillId="12" borderId="89"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93" xfId="2" applyNumberFormat="1" applyFont="1" applyFill="1" applyBorder="1" applyAlignment="1" applyProtection="1">
      <alignment horizontal="center" vertical="center"/>
      <protection hidden="1"/>
    </xf>
    <xf numFmtId="49" fontId="6" fillId="12" borderId="93" xfId="2" applyNumberFormat="1" applyFont="1" applyFill="1" applyBorder="1" applyAlignment="1" applyProtection="1">
      <alignment horizontal="right" vertical="center"/>
      <protection hidden="1"/>
    </xf>
    <xf numFmtId="49" fontId="6" fillId="12" borderId="94"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7" fillId="0" borderId="0" xfId="0" applyFont="1" applyProtection="1">
      <alignment vertical="center"/>
      <protection hidden="1"/>
    </xf>
    <xf numFmtId="0" fontId="22" fillId="0" borderId="0" xfId="2" applyFont="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Alignment="1" applyProtection="1">
      <alignment vertical="center" shrinkToFit="1"/>
      <protection hidden="1"/>
    </xf>
    <xf numFmtId="42" fontId="22" fillId="0" borderId="0" xfId="2" applyNumberFormat="1" applyFont="1" applyAlignment="1" applyProtection="1">
      <alignment horizontal="right" shrinkToFit="1"/>
      <protection hidden="1"/>
    </xf>
    <xf numFmtId="0" fontId="14" fillId="0" borderId="0" xfId="2" applyFont="1" applyAlignment="1" applyProtection="1">
      <alignment vertical="center"/>
      <protection hidden="1"/>
    </xf>
    <xf numFmtId="0" fontId="14" fillId="0" borderId="0" xfId="2" applyFont="1" applyAlignment="1" applyProtection="1">
      <alignment horizontal="distributed" vertical="center"/>
      <protection hidden="1"/>
    </xf>
    <xf numFmtId="0" fontId="14" fillId="0" borderId="0" xfId="2" applyFont="1" applyAlignment="1" applyProtection="1">
      <alignment horizontal="center" vertical="center"/>
      <protection hidden="1"/>
    </xf>
    <xf numFmtId="0" fontId="14" fillId="0" borderId="42" xfId="2" applyFont="1" applyBorder="1" applyAlignment="1" applyProtection="1">
      <alignment horizontal="center" vertical="center"/>
      <protection hidden="1"/>
    </xf>
    <xf numFmtId="0" fontId="14" fillId="0" borderId="41" xfId="2" applyFont="1" applyBorder="1" applyAlignment="1" applyProtection="1">
      <alignment horizontal="center" vertical="center"/>
      <protection hidden="1"/>
    </xf>
    <xf numFmtId="0" fontId="14" fillId="0" borderId="19" xfId="2" applyFont="1" applyBorder="1" applyAlignment="1" applyProtection="1">
      <alignment horizontal="center" vertical="center"/>
      <protection hidden="1"/>
    </xf>
    <xf numFmtId="0" fontId="14" fillId="0" borderId="40" xfId="2" applyFont="1" applyBorder="1" applyAlignment="1" applyProtection="1">
      <alignment horizontal="center" vertical="center"/>
      <protection hidden="1"/>
    </xf>
    <xf numFmtId="0" fontId="14" fillId="0" borderId="45" xfId="2" applyFont="1" applyBorder="1" applyAlignment="1" applyProtection="1">
      <alignment horizontal="center" vertical="center"/>
      <protection hidden="1"/>
    </xf>
    <xf numFmtId="0" fontId="14" fillId="0" borderId="24"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9" fillId="0" borderId="0" xfId="0" applyFont="1" applyProtection="1">
      <alignment vertical="center"/>
      <protection hidden="1"/>
    </xf>
    <xf numFmtId="0" fontId="49" fillId="0" borderId="58" xfId="0" applyFont="1" applyBorder="1" applyProtection="1">
      <alignment vertical="center"/>
      <protection hidden="1"/>
    </xf>
    <xf numFmtId="0" fontId="49" fillId="0" borderId="59"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0" fontId="51" fillId="0" borderId="57" xfId="0" applyFont="1" applyBorder="1" applyAlignment="1" applyProtection="1">
      <alignment horizontal="left"/>
      <protection hidden="1"/>
    </xf>
    <xf numFmtId="0" fontId="48" fillId="0" borderId="104" xfId="2" applyFont="1" applyBorder="1" applyAlignment="1" applyProtection="1">
      <alignment horizontal="center" vertical="top" wrapText="1"/>
      <protection hidden="1"/>
    </xf>
    <xf numFmtId="0" fontId="0" fillId="0" borderId="57" xfId="0" applyBorder="1" applyProtection="1">
      <alignment vertical="center"/>
      <protection hidden="1"/>
    </xf>
    <xf numFmtId="0" fontId="33" fillId="0" borderId="59" xfId="0" applyFont="1" applyBorder="1" applyProtection="1">
      <alignment vertical="center"/>
      <protection hidden="1"/>
    </xf>
    <xf numFmtId="0" fontId="0" fillId="0" borderId="95" xfId="0" applyBorder="1" applyProtection="1">
      <alignment vertical="center"/>
      <protection hidden="1"/>
    </xf>
    <xf numFmtId="0" fontId="33" fillId="0" borderId="96" xfId="0" applyFont="1" applyBorder="1" applyProtection="1">
      <alignment vertical="center"/>
      <protection hidden="1"/>
    </xf>
    <xf numFmtId="0" fontId="0" fillId="0" borderId="60" xfId="0" applyBorder="1" applyProtection="1">
      <alignment vertical="center"/>
      <protection hidden="1"/>
    </xf>
    <xf numFmtId="0" fontId="33" fillId="0" borderId="61" xfId="0" applyFont="1" applyBorder="1" applyProtection="1">
      <alignment vertical="center"/>
      <protection hidden="1"/>
    </xf>
    <xf numFmtId="0" fontId="37" fillId="0" borderId="57" xfId="0" applyFont="1" applyBorder="1" applyProtection="1">
      <alignment vertical="center"/>
      <protection hidden="1"/>
    </xf>
    <xf numFmtId="0" fontId="38" fillId="0" borderId="59" xfId="0" applyFont="1" applyBorder="1" applyProtection="1">
      <alignment vertical="center"/>
      <protection hidden="1"/>
    </xf>
    <xf numFmtId="0" fontId="37" fillId="0" borderId="95" xfId="0" applyFont="1" applyBorder="1" applyProtection="1">
      <alignment vertical="center"/>
      <protection hidden="1"/>
    </xf>
    <xf numFmtId="0" fontId="38" fillId="0" borderId="96"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0" fillId="0" borderId="20" xfId="0" applyBorder="1" applyProtection="1">
      <alignment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5" fillId="15" borderId="123" xfId="2" applyFont="1" applyFill="1" applyBorder="1" applyAlignment="1" applyProtection="1">
      <alignment horizontal="center" vertical="center" wrapText="1"/>
      <protection hidden="1"/>
    </xf>
    <xf numFmtId="176" fontId="23" fillId="0" borderId="95" xfId="2" applyNumberFormat="1" applyFont="1" applyBorder="1" applyAlignment="1" applyProtection="1">
      <alignment vertical="center" shrinkToFit="1"/>
      <protection hidden="1"/>
    </xf>
    <xf numFmtId="0" fontId="14" fillId="0" borderId="95" xfId="2" applyFont="1" applyBorder="1" applyAlignment="1" applyProtection="1">
      <alignment vertical="center"/>
      <protection hidden="1"/>
    </xf>
    <xf numFmtId="0" fontId="14" fillId="0" borderId="0" xfId="2" applyFont="1" applyAlignment="1" applyProtection="1">
      <alignment horizontal="left" vertical="center"/>
      <protection hidden="1"/>
    </xf>
    <xf numFmtId="0" fontId="14" fillId="0" borderId="97" xfId="2" applyFont="1" applyBorder="1" applyAlignment="1" applyProtection="1">
      <alignment horizontal="center" vertical="center"/>
      <protection hidden="1"/>
    </xf>
    <xf numFmtId="0" fontId="14" fillId="0" borderId="117" xfId="2" applyFont="1" applyBorder="1" applyAlignment="1" applyProtection="1">
      <alignment horizontal="center" vertical="center"/>
      <protection hidden="1"/>
    </xf>
    <xf numFmtId="0" fontId="14" fillId="0" borderId="98" xfId="2" applyFont="1" applyBorder="1" applyAlignment="1" applyProtection="1">
      <alignment horizontal="center"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64" fillId="19" borderId="1" xfId="0" applyFont="1" applyFill="1" applyBorder="1" applyAlignment="1">
      <alignment horizontal="center" vertical="center" wrapText="1"/>
    </xf>
    <xf numFmtId="0" fontId="46" fillId="2" borderId="1" xfId="1" applyFont="1" applyFill="1" applyBorder="1" applyAlignment="1">
      <alignment horizontal="center" vertical="center"/>
    </xf>
    <xf numFmtId="0" fontId="46" fillId="2" borderId="1" xfId="1" applyFont="1" applyFill="1" applyBorder="1" applyAlignment="1">
      <alignment horizontal="center" vertical="center" wrapText="1"/>
    </xf>
    <xf numFmtId="0" fontId="46" fillId="3" borderId="1" xfId="1" applyFont="1" applyFill="1" applyBorder="1" applyAlignment="1">
      <alignment horizontal="center" vertical="center"/>
    </xf>
    <xf numFmtId="0" fontId="46" fillId="3" borderId="1" xfId="1" applyFont="1" applyFill="1" applyBorder="1" applyAlignment="1">
      <alignment horizontal="center" vertical="center" wrapText="1"/>
    </xf>
    <xf numFmtId="0" fontId="64" fillId="13" borderId="1" xfId="0" applyFont="1" applyFill="1" applyBorder="1" applyAlignment="1">
      <alignment horizontal="center" vertical="center"/>
    </xf>
    <xf numFmtId="0" fontId="64" fillId="13" borderId="1" xfId="0" applyFont="1" applyFill="1" applyBorder="1">
      <alignment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62" fillId="0" borderId="55" xfId="2" applyFont="1" applyBorder="1" applyAlignment="1" applyProtection="1">
      <alignment horizontal="center" vertical="top"/>
      <protection hidden="1"/>
    </xf>
    <xf numFmtId="0" fontId="62" fillId="0" borderId="106" xfId="2" applyFont="1" applyBorder="1" applyAlignment="1" applyProtection="1">
      <alignment horizontal="center" vertical="top"/>
      <protection hidden="1"/>
    </xf>
    <xf numFmtId="49" fontId="25" fillId="0" borderId="83"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73" xfId="2" applyNumberFormat="1" applyFont="1" applyBorder="1" applyAlignment="1" applyProtection="1">
      <alignment horizontal="left" vertical="center" shrinkToFit="1"/>
      <protection locked="0"/>
    </xf>
    <xf numFmtId="49" fontId="25" fillId="0" borderId="74"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68" xfId="2" applyNumberFormat="1" applyFont="1" applyBorder="1" applyAlignment="1" applyProtection="1">
      <alignment horizontal="left" vertical="center" shrinkToFit="1"/>
      <protection locked="0"/>
    </xf>
    <xf numFmtId="49" fontId="25" fillId="0" borderId="69" xfId="2" applyNumberFormat="1" applyFont="1" applyBorder="1" applyAlignment="1" applyProtection="1">
      <alignment horizontal="left" vertical="center" shrinkToFit="1"/>
      <protection locked="0"/>
    </xf>
    <xf numFmtId="0" fontId="56" fillId="15" borderId="0" xfId="2" applyFont="1" applyFill="1" applyAlignment="1" applyProtection="1">
      <alignment horizontal="left" vertical="center"/>
      <protection hidden="1"/>
    </xf>
    <xf numFmtId="0" fontId="56" fillId="15" borderId="21" xfId="2" applyFont="1" applyFill="1" applyBorder="1" applyAlignment="1" applyProtection="1">
      <alignment horizontal="left" vertical="center"/>
      <protection hidden="1"/>
    </xf>
    <xf numFmtId="0" fontId="63" fillId="16" borderId="30" xfId="2" applyFont="1" applyFill="1" applyBorder="1" applyAlignment="1" applyProtection="1">
      <alignment vertical="center"/>
      <protection hidden="1"/>
    </xf>
    <xf numFmtId="0" fontId="63" fillId="16" borderId="32" xfId="2" applyFont="1" applyFill="1" applyBorder="1" applyAlignment="1" applyProtection="1">
      <alignment vertical="center"/>
      <protection hidden="1"/>
    </xf>
    <xf numFmtId="0" fontId="48" fillId="16" borderId="49" xfId="2" applyFont="1" applyFill="1" applyBorder="1" applyAlignment="1" applyProtection="1">
      <alignment horizontal="right" vertical="center" wrapText="1"/>
      <protection hidden="1"/>
    </xf>
    <xf numFmtId="0" fontId="0" fillId="16" borderId="48" xfId="0" applyFill="1" applyBorder="1" applyProtection="1">
      <alignment vertical="center"/>
      <protection hidden="1"/>
    </xf>
    <xf numFmtId="0" fontId="33" fillId="16" borderId="50" xfId="0" applyFont="1" applyFill="1" applyBorder="1" applyProtection="1">
      <alignment vertical="center"/>
      <protection hidden="1"/>
    </xf>
    <xf numFmtId="0" fontId="33" fillId="16" borderId="96" xfId="0" applyFont="1" applyFill="1" applyBorder="1" applyProtection="1">
      <alignment vertical="center"/>
      <protection hidden="1"/>
    </xf>
    <xf numFmtId="0" fontId="52" fillId="16" borderId="100" xfId="0" applyFont="1" applyFill="1" applyBorder="1" applyAlignment="1" applyProtection="1">
      <alignment horizontal="right" vertical="center"/>
      <protection hidden="1"/>
    </xf>
    <xf numFmtId="0" fontId="0" fillId="16" borderId="110" xfId="0" applyFill="1" applyBorder="1" applyProtection="1">
      <alignment vertical="center"/>
      <protection hidden="1"/>
    </xf>
    <xf numFmtId="0" fontId="33" fillId="16" borderId="101" xfId="0" applyFont="1" applyFill="1" applyBorder="1" applyProtection="1">
      <alignment vertical="center"/>
      <protection hidden="1"/>
    </xf>
    <xf numFmtId="0" fontId="39" fillId="16" borderId="110" xfId="0" applyFont="1" applyFill="1" applyBorder="1" applyProtection="1">
      <alignment vertical="center"/>
      <protection hidden="1"/>
    </xf>
    <xf numFmtId="0" fontId="40" fillId="16" borderId="110" xfId="0" applyFont="1" applyFill="1" applyBorder="1" applyProtection="1">
      <alignment vertical="center"/>
      <protection hidden="1"/>
    </xf>
    <xf numFmtId="0" fontId="52" fillId="16" borderId="52" xfId="0" applyFont="1" applyFill="1" applyBorder="1" applyAlignment="1" applyProtection="1">
      <alignment horizontal="right" vertical="center"/>
      <protection hidden="1"/>
    </xf>
    <xf numFmtId="0" fontId="59" fillId="15" borderId="22" xfId="2" applyFont="1" applyFill="1" applyBorder="1" applyAlignment="1" applyProtection="1">
      <alignment horizontal="left" vertical="center"/>
      <protection hidden="1"/>
    </xf>
    <xf numFmtId="0" fontId="43" fillId="16" borderId="31" xfId="2" applyFont="1" applyFill="1" applyBorder="1" applyAlignment="1" applyProtection="1">
      <alignment vertical="center"/>
      <protection hidden="1"/>
    </xf>
    <xf numFmtId="0" fontId="36" fillId="0" borderId="0" xfId="2" applyFont="1" applyAlignment="1" applyProtection="1">
      <alignment horizontal="center" vertical="center" wrapText="1"/>
      <protection hidden="1"/>
    </xf>
    <xf numFmtId="0" fontId="0" fillId="16" borderId="51" xfId="0" applyFill="1" applyBorder="1" applyProtection="1">
      <alignment vertical="center"/>
      <protection hidden="1"/>
    </xf>
    <xf numFmtId="0" fontId="0" fillId="16" borderId="31" xfId="0" applyFill="1" applyBorder="1" applyProtection="1">
      <alignment vertical="center"/>
      <protection hidden="1"/>
    </xf>
    <xf numFmtId="0" fontId="0" fillId="16" borderId="30" xfId="0" applyFill="1" applyBorder="1" applyProtection="1">
      <alignment vertical="center"/>
      <protection hidden="1"/>
    </xf>
    <xf numFmtId="0" fontId="0" fillId="16" borderId="49" xfId="0" applyFill="1" applyBorder="1" applyAlignment="1" applyProtection="1">
      <alignment horizontal="right" vertical="center"/>
      <protection hidden="1"/>
    </xf>
    <xf numFmtId="0" fontId="0" fillId="16" borderId="100" xfId="0" applyFill="1" applyBorder="1" applyAlignment="1" applyProtection="1">
      <alignment horizontal="right" vertical="center"/>
      <protection hidden="1"/>
    </xf>
    <xf numFmtId="0" fontId="0" fillId="16" borderId="112" xfId="0" applyFill="1" applyBorder="1" applyAlignment="1" applyProtection="1">
      <alignment horizontal="right" vertical="center"/>
      <protection hidden="1"/>
    </xf>
    <xf numFmtId="0" fontId="0" fillId="16" borderId="113" xfId="0" applyFill="1" applyBorder="1" applyProtection="1">
      <alignment vertical="center"/>
      <protection hidden="1"/>
    </xf>
    <xf numFmtId="0" fontId="0" fillId="16" borderId="22" xfId="0" applyFill="1" applyBorder="1" applyAlignment="1" applyProtection="1">
      <alignment horizontal="right" vertical="center"/>
      <protection hidden="1"/>
    </xf>
    <xf numFmtId="0" fontId="0" fillId="16" borderId="0" xfId="0" applyFill="1" applyProtection="1">
      <alignment vertical="center"/>
      <protection hidden="1"/>
    </xf>
    <xf numFmtId="0" fontId="0" fillId="16" borderId="52" xfId="0" applyFill="1" applyBorder="1" applyAlignment="1" applyProtection="1">
      <alignment horizontal="right" vertical="center"/>
      <protection hidden="1"/>
    </xf>
    <xf numFmtId="0" fontId="66" fillId="0" borderId="0" xfId="0" applyFont="1" applyProtection="1">
      <alignment vertical="center"/>
      <protection hidden="1"/>
    </xf>
    <xf numFmtId="0" fontId="14" fillId="0" borderId="0" xfId="2" applyFont="1" applyAlignment="1" applyProtection="1">
      <alignment horizontal="center"/>
      <protection hidden="1"/>
    </xf>
    <xf numFmtId="0" fontId="14" fillId="0" borderId="0" xfId="2" applyFont="1" applyProtection="1">
      <protection hidden="1"/>
    </xf>
    <xf numFmtId="0" fontId="38" fillId="0" borderId="0" xfId="0" applyFont="1" applyProtection="1">
      <alignment vertical="center"/>
      <protection hidden="1"/>
    </xf>
    <xf numFmtId="0" fontId="66" fillId="16" borderId="101" xfId="0" applyFont="1" applyFill="1" applyBorder="1" applyProtection="1">
      <alignment vertical="center"/>
      <protection hidden="1"/>
    </xf>
    <xf numFmtId="0" fontId="66" fillId="16" borderId="53" xfId="0" applyFont="1" applyFill="1" applyBorder="1" applyProtection="1">
      <alignment vertical="center"/>
      <protection hidden="1"/>
    </xf>
    <xf numFmtId="0" fontId="66" fillId="16" borderId="32" xfId="0" applyFont="1" applyFill="1" applyBorder="1" applyProtection="1">
      <alignment vertical="center"/>
      <protection hidden="1"/>
    </xf>
    <xf numFmtId="0" fontId="66" fillId="16" borderId="50" xfId="0" applyFont="1" applyFill="1" applyBorder="1" applyProtection="1">
      <alignment vertical="center"/>
      <protection hidden="1"/>
    </xf>
    <xf numFmtId="0" fontId="66" fillId="16" borderId="114" xfId="0" applyFont="1" applyFill="1" applyBorder="1" applyProtection="1">
      <alignment vertical="center"/>
      <protection hidden="1"/>
    </xf>
    <xf numFmtId="0" fontId="66" fillId="16" borderId="21" xfId="0" applyFont="1" applyFill="1" applyBorder="1" applyProtection="1">
      <alignment vertical="center"/>
      <protection hidden="1"/>
    </xf>
    <xf numFmtId="177" fontId="25" fillId="0" borderId="86" xfId="2" applyNumberFormat="1" applyFont="1" applyBorder="1" applyAlignment="1" applyProtection="1">
      <alignment horizontal="right" vertical="center"/>
      <protection locked="0"/>
    </xf>
    <xf numFmtId="177" fontId="25" fillId="0" borderId="76" xfId="2" applyNumberFormat="1" applyFont="1" applyBorder="1" applyAlignment="1" applyProtection="1">
      <alignment horizontal="right" vertical="center"/>
      <protection locked="0"/>
    </xf>
    <xf numFmtId="177" fontId="25" fillId="0" borderId="75" xfId="2" applyNumberFormat="1" applyFont="1" applyBorder="1" applyAlignment="1" applyProtection="1">
      <alignment horizontal="right" vertical="center"/>
      <protection locked="0"/>
    </xf>
    <xf numFmtId="177" fontId="25" fillId="0" borderId="81" xfId="2" applyNumberFormat="1" applyFont="1" applyBorder="1" applyAlignment="1" applyProtection="1">
      <alignment horizontal="right" vertical="center"/>
      <protection locked="0"/>
    </xf>
    <xf numFmtId="177" fontId="25" fillId="0" borderId="71" xfId="2" applyNumberFormat="1" applyFont="1" applyBorder="1" applyAlignment="1" applyProtection="1">
      <alignment horizontal="right" vertical="center"/>
      <protection locked="0"/>
    </xf>
    <xf numFmtId="0" fontId="6" fillId="10" borderId="82" xfId="2" applyFont="1" applyFill="1" applyBorder="1" applyAlignment="1" applyProtection="1">
      <alignment horizontal="center" vertical="center"/>
      <protection hidden="1"/>
    </xf>
    <xf numFmtId="0" fontId="6" fillId="10" borderId="72" xfId="2" applyFont="1" applyFill="1" applyBorder="1" applyAlignment="1" applyProtection="1">
      <alignment horizontal="center" vertical="center"/>
      <protection hidden="1"/>
    </xf>
    <xf numFmtId="0" fontId="6" fillId="10" borderId="77" xfId="2" applyFont="1" applyFill="1" applyBorder="1" applyAlignment="1" applyProtection="1">
      <alignment horizontal="center" vertical="center"/>
      <protection hidden="1"/>
    </xf>
    <xf numFmtId="0" fontId="6" fillId="10" borderId="67" xfId="2" applyFont="1" applyFill="1" applyBorder="1" applyAlignment="1" applyProtection="1">
      <alignment horizontal="center" vertical="center"/>
      <protection hidden="1"/>
    </xf>
    <xf numFmtId="0" fontId="43" fillId="20" borderId="85" xfId="2" applyFont="1" applyFill="1" applyBorder="1" applyAlignment="1" applyProtection="1">
      <alignment horizontal="right" vertical="center"/>
      <protection locked="0"/>
    </xf>
    <xf numFmtId="0" fontId="14" fillId="0" borderId="18" xfId="2" applyFont="1" applyBorder="1" applyAlignment="1" applyProtection="1">
      <alignment horizontal="right" vertical="center" indent="1"/>
      <protection hidden="1"/>
    </xf>
    <xf numFmtId="0" fontId="14" fillId="0" borderId="25" xfId="2" applyFont="1" applyBorder="1" applyAlignment="1" applyProtection="1">
      <alignment horizontal="right" vertical="center" indent="1"/>
      <protection hidden="1"/>
    </xf>
    <xf numFmtId="0" fontId="14" fillId="0" borderId="23" xfId="2" applyFont="1" applyBorder="1" applyAlignment="1" applyProtection="1">
      <alignment horizontal="right" vertical="center" indent="1"/>
      <protection hidden="1"/>
    </xf>
    <xf numFmtId="0" fontId="14" fillId="0" borderId="66" xfId="2" applyFont="1" applyBorder="1" applyAlignment="1" applyProtection="1">
      <alignment horizontal="right" vertical="center" indent="1"/>
      <protection hidden="1"/>
    </xf>
    <xf numFmtId="49" fontId="9" fillId="17" borderId="89" xfId="2" applyNumberFormat="1" applyFont="1" applyFill="1" applyBorder="1" applyAlignment="1" applyProtection="1">
      <alignment horizontal="center" vertical="center"/>
      <protection hidden="1"/>
    </xf>
    <xf numFmtId="0" fontId="25" fillId="0" borderId="85" xfId="2" applyFont="1" applyBorder="1" applyAlignment="1" applyProtection="1">
      <alignment horizontal="center" vertical="center"/>
      <protection locked="0"/>
    </xf>
    <xf numFmtId="0" fontId="25" fillId="0" borderId="75" xfId="2" applyFont="1" applyBorder="1" applyAlignment="1" applyProtection="1">
      <alignment horizontal="center" vertical="center"/>
      <protection locked="0"/>
    </xf>
    <xf numFmtId="0" fontId="25" fillId="0" borderId="80" xfId="2" applyFont="1" applyBorder="1" applyAlignment="1" applyProtection="1">
      <alignment horizontal="center" vertical="center"/>
      <protection locked="0"/>
    </xf>
    <xf numFmtId="0" fontId="25" fillId="0" borderId="70" xfId="2" applyFont="1" applyBorder="1" applyAlignment="1" applyProtection="1">
      <alignment horizontal="center" vertical="center"/>
      <protection locked="0"/>
    </xf>
    <xf numFmtId="0" fontId="33" fillId="16" borderId="108" xfId="0" applyFont="1" applyFill="1" applyBorder="1" applyAlignment="1" applyProtection="1">
      <alignment vertical="center" shrinkToFit="1"/>
      <protection hidden="1"/>
    </xf>
    <xf numFmtId="0" fontId="37" fillId="0" borderId="60" xfId="0" applyFont="1" applyBorder="1" applyProtection="1">
      <alignment vertical="center"/>
      <protection hidden="1"/>
    </xf>
    <xf numFmtId="0" fontId="59" fillId="16" borderId="93" xfId="2" applyFont="1" applyFill="1" applyBorder="1" applyAlignment="1" applyProtection="1">
      <alignment vertical="center"/>
      <protection hidden="1"/>
    </xf>
    <xf numFmtId="0" fontId="63" fillId="16" borderId="6" xfId="2" applyFont="1" applyFill="1" applyBorder="1" applyAlignment="1" applyProtection="1">
      <alignment vertical="center"/>
      <protection hidden="1"/>
    </xf>
    <xf numFmtId="0" fontId="63" fillId="16" borderId="92" xfId="2" applyFont="1" applyFill="1" applyBorder="1" applyAlignment="1" applyProtection="1">
      <alignment vertical="center"/>
      <protection hidden="1"/>
    </xf>
    <xf numFmtId="0" fontId="38" fillId="0" borderId="61" xfId="0" applyFont="1" applyBorder="1" applyProtection="1">
      <alignment vertical="center"/>
      <protection hidden="1"/>
    </xf>
    <xf numFmtId="0" fontId="8" fillId="10" borderId="56" xfId="2" applyFont="1" applyFill="1" applyBorder="1" applyAlignment="1" applyProtection="1">
      <alignment horizontal="center" vertical="center"/>
      <protection hidden="1"/>
    </xf>
    <xf numFmtId="0" fontId="8" fillId="10" borderId="176" xfId="2" applyFont="1" applyFill="1" applyBorder="1" applyAlignment="1" applyProtection="1">
      <alignment horizontal="center" vertical="center"/>
      <protection hidden="1"/>
    </xf>
    <xf numFmtId="0" fontId="6" fillId="12" borderId="177" xfId="2" applyFont="1" applyFill="1" applyBorder="1" applyAlignment="1" applyProtection="1">
      <alignment horizontal="right" vertical="center"/>
      <protection hidden="1"/>
    </xf>
    <xf numFmtId="49" fontId="6" fillId="12" borderId="177" xfId="2" applyNumberFormat="1" applyFont="1" applyFill="1" applyBorder="1" applyAlignment="1" applyProtection="1">
      <alignment horizontal="left" vertical="center"/>
      <protection hidden="1"/>
    </xf>
    <xf numFmtId="49" fontId="6" fillId="12" borderId="178" xfId="2" applyNumberFormat="1" applyFont="1" applyFill="1" applyBorder="1" applyAlignment="1" applyProtection="1">
      <alignment horizontal="left" vertical="center"/>
      <protection hidden="1"/>
    </xf>
    <xf numFmtId="49" fontId="6" fillId="12" borderId="179" xfId="2" applyNumberFormat="1" applyFont="1" applyFill="1" applyBorder="1" applyAlignment="1" applyProtection="1">
      <alignment horizontal="left" vertical="center"/>
      <protection hidden="1"/>
    </xf>
    <xf numFmtId="49" fontId="6" fillId="12" borderId="179" xfId="2" applyNumberFormat="1" applyFont="1" applyFill="1" applyBorder="1" applyAlignment="1" applyProtection="1">
      <alignment horizontal="center" vertical="center"/>
      <protection hidden="1"/>
    </xf>
    <xf numFmtId="49" fontId="6" fillId="12" borderId="178" xfId="2" applyNumberFormat="1" applyFont="1" applyFill="1" applyBorder="1" applyAlignment="1" applyProtection="1">
      <alignment horizontal="center" vertical="center"/>
      <protection hidden="1"/>
    </xf>
    <xf numFmtId="49" fontId="6" fillId="12" borderId="180" xfId="2" applyNumberFormat="1" applyFont="1" applyFill="1" applyBorder="1" applyAlignment="1" applyProtection="1">
      <alignment horizontal="center" vertical="center"/>
      <protection hidden="1"/>
    </xf>
    <xf numFmtId="49" fontId="6" fillId="12" borderId="180" xfId="2" applyNumberFormat="1" applyFont="1" applyFill="1" applyBorder="1" applyAlignment="1" applyProtection="1">
      <alignment horizontal="right" vertical="center"/>
      <protection hidden="1"/>
    </xf>
    <xf numFmtId="49" fontId="6" fillId="12" borderId="181" xfId="2" applyNumberFormat="1" applyFont="1" applyFill="1" applyBorder="1" applyAlignment="1" applyProtection="1">
      <alignment horizontal="center" vertical="center"/>
      <protection hidden="1"/>
    </xf>
    <xf numFmtId="49" fontId="6" fillId="12" borderId="182" xfId="2" applyNumberFormat="1" applyFont="1" applyFill="1" applyBorder="1" applyAlignment="1" applyProtection="1">
      <alignment horizontal="center" vertical="center"/>
      <protection hidden="1"/>
    </xf>
    <xf numFmtId="0" fontId="16" fillId="14" borderId="57" xfId="2" applyFont="1" applyFill="1" applyBorder="1" applyAlignment="1" applyProtection="1">
      <alignment vertical="center" wrapText="1"/>
      <protection hidden="1"/>
    </xf>
    <xf numFmtId="0" fontId="25" fillId="12" borderId="0" xfId="2" applyFont="1" applyFill="1" applyAlignment="1" applyProtection="1">
      <alignment vertical="center"/>
      <protection hidden="1"/>
    </xf>
    <xf numFmtId="0" fontId="71" fillId="16" borderId="107" xfId="0" applyFont="1" applyFill="1" applyBorder="1" applyAlignment="1" applyProtection="1">
      <alignment horizontal="right" vertical="center"/>
      <protection hidden="1"/>
    </xf>
    <xf numFmtId="0" fontId="33" fillId="0" borderId="0" xfId="0" applyFont="1" applyAlignment="1" applyProtection="1">
      <alignment horizontal="left" vertical="top"/>
      <protection hidden="1"/>
    </xf>
    <xf numFmtId="0" fontId="73" fillId="0" borderId="0" xfId="0" applyFont="1" applyAlignment="1">
      <alignment horizontal="center" vertical="center"/>
    </xf>
    <xf numFmtId="0" fontId="66" fillId="0" borderId="0" xfId="0" applyFont="1" applyAlignment="1">
      <alignment horizontal="center" vertical="center" textRotation="255" wrapText="1"/>
    </xf>
    <xf numFmtId="0" fontId="14" fillId="0" borderId="0" xfId="0" applyFont="1" applyAlignment="1">
      <alignment vertical="center" textRotation="255"/>
    </xf>
    <xf numFmtId="0" fontId="14" fillId="11" borderId="0" xfId="0" applyFont="1" applyFill="1" applyAlignment="1">
      <alignment horizontal="center" vertical="center" textRotation="255" wrapText="1"/>
    </xf>
    <xf numFmtId="0" fontId="14" fillId="11" borderId="0" xfId="0" applyFont="1" applyFill="1" applyAlignment="1">
      <alignment vertical="center" textRotation="255" wrapText="1"/>
    </xf>
    <xf numFmtId="0" fontId="14" fillId="11" borderId="0" xfId="0" applyFont="1" applyFill="1" applyAlignment="1">
      <alignment horizontal="right" vertical="center" textRotation="255" wrapText="1"/>
    </xf>
    <xf numFmtId="0" fontId="14" fillId="18" borderId="0" xfId="0" applyFont="1" applyFill="1" applyAlignment="1">
      <alignment horizontal="center" vertical="center" textRotation="255" wrapText="1"/>
    </xf>
    <xf numFmtId="0" fontId="14" fillId="18" borderId="0" xfId="0" applyFont="1" applyFill="1" applyAlignment="1">
      <alignment vertical="center" textRotation="255" wrapText="1"/>
    </xf>
    <xf numFmtId="0" fontId="14" fillId="16" borderId="0" xfId="0" applyFont="1" applyFill="1" applyAlignment="1">
      <alignment vertical="center" textRotation="255" wrapText="1"/>
    </xf>
    <xf numFmtId="0" fontId="14" fillId="20" borderId="0" xfId="0" applyFont="1" applyFill="1" applyAlignment="1">
      <alignment vertical="center" textRotation="255" wrapText="1"/>
    </xf>
    <xf numFmtId="0" fontId="14" fillId="0" borderId="0" xfId="0" applyFont="1" applyAlignment="1">
      <alignment horizontal="center" vertical="center" textRotation="255" wrapText="1"/>
    </xf>
    <xf numFmtId="0" fontId="14" fillId="16" borderId="0" xfId="0" applyFont="1" applyFill="1" applyAlignment="1">
      <alignment horizontal="center" vertical="center" textRotation="255" wrapText="1"/>
    </xf>
    <xf numFmtId="0" fontId="14" fillId="0" borderId="0" xfId="0" applyFont="1" applyAlignment="1">
      <alignment vertical="center" textRotation="255" wrapText="1"/>
    </xf>
    <xf numFmtId="0" fontId="14" fillId="20" borderId="0" xfId="0" applyFont="1" applyFill="1" applyAlignment="1">
      <alignment horizontal="center" vertical="center" textRotation="255" wrapText="1"/>
    </xf>
    <xf numFmtId="0" fontId="14" fillId="0" borderId="0" xfId="0" applyFont="1" applyAlignment="1">
      <alignmen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3" fontId="14" fillId="0" borderId="0" xfId="0" applyNumberFormat="1" applyFont="1">
      <alignment vertical="center"/>
    </xf>
    <xf numFmtId="49" fontId="9" fillId="17" borderId="171" xfId="2" applyNumberFormat="1" applyFont="1" applyFill="1" applyBorder="1" applyAlignment="1" applyProtection="1">
      <alignment horizontal="center" vertical="center"/>
      <protection hidden="1"/>
    </xf>
    <xf numFmtId="0" fontId="76" fillId="0" borderId="0" xfId="0" applyFont="1" applyProtection="1">
      <alignment vertical="center"/>
      <protection hidden="1"/>
    </xf>
    <xf numFmtId="0" fontId="33"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6" fillId="0" borderId="0" xfId="0" applyFont="1" applyAlignment="1" applyProtection="1">
      <alignment horizontal="center" vertical="center"/>
      <protection hidden="1"/>
    </xf>
    <xf numFmtId="0" fontId="77" fillId="0" borderId="0" xfId="0" applyFont="1" applyProtection="1">
      <alignment vertical="center"/>
      <protection hidden="1"/>
    </xf>
    <xf numFmtId="0" fontId="77"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14" fillId="0" borderId="0" xfId="0" applyFont="1" applyProtection="1">
      <alignment vertical="center"/>
      <protection hidden="1"/>
    </xf>
    <xf numFmtId="0" fontId="78" fillId="0" borderId="0" xfId="0" applyFont="1" applyProtection="1">
      <alignment vertical="center"/>
      <protection hidden="1"/>
    </xf>
    <xf numFmtId="0" fontId="33" fillId="16" borderId="50" xfId="0" applyFont="1" applyFill="1" applyBorder="1" applyAlignment="1" applyProtection="1">
      <alignment horizontal="center" vertical="center"/>
      <protection hidden="1"/>
    </xf>
    <xf numFmtId="49" fontId="25" fillId="0" borderId="184" xfId="2" applyNumberFormat="1" applyFont="1" applyBorder="1" applyAlignment="1" applyProtection="1">
      <alignment horizontal="left" vertical="center" shrinkToFit="1"/>
      <protection locked="0"/>
    </xf>
    <xf numFmtId="49" fontId="25" fillId="0" borderId="184" xfId="2" applyNumberFormat="1" applyFont="1" applyBorder="1" applyAlignment="1" applyProtection="1">
      <alignment horizontal="center" vertical="center"/>
      <protection locked="0"/>
    </xf>
    <xf numFmtId="49" fontId="25" fillId="0" borderId="185" xfId="2" applyNumberFormat="1" applyFont="1" applyBorder="1" applyAlignment="1" applyProtection="1">
      <alignment horizontal="center" vertical="center"/>
      <protection locked="0"/>
    </xf>
    <xf numFmtId="49" fontId="25" fillId="0" borderId="186" xfId="2" applyNumberFormat="1" applyFont="1" applyBorder="1" applyAlignment="1" applyProtection="1">
      <alignment horizontal="left" vertical="center" shrinkToFit="1"/>
      <protection locked="0"/>
    </xf>
    <xf numFmtId="49" fontId="25" fillId="0" borderId="186" xfId="2" applyNumberFormat="1" applyFont="1" applyBorder="1" applyAlignment="1" applyProtection="1">
      <alignment horizontal="center" vertical="center"/>
      <protection locked="0"/>
    </xf>
    <xf numFmtId="49" fontId="25" fillId="0" borderId="187" xfId="2" applyNumberFormat="1" applyFont="1" applyBorder="1" applyAlignment="1" applyProtection="1">
      <alignment horizontal="center" vertical="center"/>
      <protection locked="0"/>
    </xf>
    <xf numFmtId="49" fontId="25" fillId="0" borderId="188" xfId="2" applyNumberFormat="1" applyFont="1" applyBorder="1" applyAlignment="1" applyProtection="1">
      <alignment horizontal="left" vertical="center" shrinkToFit="1"/>
      <protection locked="0"/>
    </xf>
    <xf numFmtId="49" fontId="25" fillId="0" borderId="188" xfId="2" applyNumberFormat="1" applyFont="1" applyBorder="1" applyAlignment="1" applyProtection="1">
      <alignment horizontal="center" vertical="center"/>
      <protection locked="0"/>
    </xf>
    <xf numFmtId="49" fontId="25" fillId="0" borderId="189" xfId="2" applyNumberFormat="1" applyFont="1" applyBorder="1" applyAlignment="1" applyProtection="1">
      <alignment horizontal="center" vertical="center"/>
      <protection locked="0"/>
    </xf>
    <xf numFmtId="49" fontId="25" fillId="0" borderId="190" xfId="2" applyNumberFormat="1" applyFont="1" applyBorder="1" applyAlignment="1" applyProtection="1">
      <alignment horizontal="left" vertical="center" shrinkToFit="1"/>
      <protection locked="0"/>
    </xf>
    <xf numFmtId="49" fontId="25" fillId="0" borderId="190" xfId="2" applyNumberFormat="1" applyFont="1" applyBorder="1" applyAlignment="1" applyProtection="1">
      <alignment horizontal="center" vertical="center"/>
      <protection locked="0"/>
    </xf>
    <xf numFmtId="49" fontId="25" fillId="0" borderId="191" xfId="2" applyNumberFormat="1" applyFont="1" applyBorder="1" applyAlignment="1" applyProtection="1">
      <alignment horizontal="center" vertical="center"/>
      <protection locked="0"/>
    </xf>
    <xf numFmtId="0" fontId="25" fillId="0" borderId="71" xfId="2" applyFont="1" applyBorder="1" applyAlignment="1" applyProtection="1">
      <alignment horizontal="center" vertical="center"/>
      <protection locked="0"/>
    </xf>
    <xf numFmtId="0" fontId="43" fillId="20" borderId="70" xfId="2" applyFont="1" applyFill="1" applyBorder="1" applyAlignment="1" applyProtection="1">
      <alignment horizontal="right" vertical="center"/>
      <protection locked="0"/>
    </xf>
    <xf numFmtId="0" fontId="43" fillId="21" borderId="85" xfId="2" applyFont="1" applyFill="1" applyBorder="1" applyAlignment="1" applyProtection="1">
      <alignment horizontal="right" vertical="center"/>
      <protection locked="0"/>
    </xf>
    <xf numFmtId="0" fontId="43" fillId="21" borderId="70" xfId="2" applyFont="1" applyFill="1" applyBorder="1" applyAlignment="1" applyProtection="1">
      <alignment horizontal="right" vertical="center"/>
      <protection locked="0"/>
    </xf>
    <xf numFmtId="0" fontId="32" fillId="0" borderId="0" xfId="2" applyFont="1" applyAlignment="1" applyProtection="1">
      <alignment vertical="center" wrapText="1"/>
      <protection hidden="1"/>
    </xf>
    <xf numFmtId="0" fontId="25" fillId="21" borderId="84" xfId="2" applyFont="1" applyFill="1" applyBorder="1" applyAlignment="1" applyProtection="1">
      <alignment horizontal="center" vertical="center"/>
      <protection locked="0"/>
    </xf>
    <xf numFmtId="0" fontId="45" fillId="0" borderId="0" xfId="2" applyFont="1" applyAlignment="1" applyProtection="1">
      <alignment vertical="center" wrapText="1"/>
      <protection hidden="1"/>
    </xf>
    <xf numFmtId="0" fontId="25" fillId="12" borderId="18" xfId="2" applyFont="1" applyFill="1" applyBorder="1" applyAlignment="1" applyProtection="1">
      <alignment horizontal="left" vertical="center" shrinkToFit="1"/>
      <protection hidden="1"/>
    </xf>
    <xf numFmtId="0" fontId="43" fillId="12" borderId="7" xfId="2" applyFont="1" applyFill="1" applyBorder="1" applyAlignment="1" applyProtection="1">
      <alignment horizontal="right" vertical="center"/>
      <protection hidden="1"/>
    </xf>
    <xf numFmtId="0" fontId="25" fillId="12" borderId="41" xfId="2" applyFont="1" applyFill="1" applyBorder="1" applyAlignment="1" applyProtection="1">
      <alignment horizontal="center" vertical="center"/>
      <protection hidden="1"/>
    </xf>
    <xf numFmtId="0" fontId="25" fillId="12" borderId="197" xfId="2" applyFont="1" applyFill="1" applyBorder="1" applyAlignment="1" applyProtection="1">
      <alignment horizontal="center" vertical="center"/>
      <protection hidden="1"/>
    </xf>
    <xf numFmtId="0" fontId="25" fillId="12" borderId="66" xfId="2" applyFont="1" applyFill="1" applyBorder="1" applyAlignment="1" applyProtection="1">
      <alignment horizontal="left" vertical="center" shrinkToFit="1"/>
      <protection hidden="1"/>
    </xf>
    <xf numFmtId="0" fontId="43" fillId="12" borderId="99" xfId="2" applyFont="1" applyFill="1" applyBorder="1" applyAlignment="1" applyProtection="1">
      <alignment horizontal="right" vertical="center"/>
      <protection hidden="1"/>
    </xf>
    <xf numFmtId="0" fontId="25" fillId="12" borderId="117" xfId="2" quotePrefix="1" applyFont="1" applyFill="1" applyBorder="1" applyAlignment="1" applyProtection="1">
      <alignment horizontal="center" vertical="center"/>
      <protection hidden="1"/>
    </xf>
    <xf numFmtId="0" fontId="25" fillId="12" borderId="198" xfId="2" quotePrefix="1" applyFont="1" applyFill="1" applyBorder="1" applyAlignment="1" applyProtection="1">
      <alignment horizontal="center" vertical="center"/>
      <protection hidden="1"/>
    </xf>
    <xf numFmtId="0" fontId="25" fillId="20" borderId="82" xfId="2" quotePrefix="1" applyFont="1" applyFill="1" applyBorder="1" applyAlignment="1" applyProtection="1">
      <alignment horizontal="left" vertical="center" shrinkToFit="1"/>
      <protection locked="0"/>
    </xf>
    <xf numFmtId="0" fontId="25" fillId="21" borderId="82" xfId="2" quotePrefix="1" applyFont="1" applyFill="1" applyBorder="1" applyAlignment="1" applyProtection="1">
      <alignment horizontal="left" vertical="center" shrinkToFit="1"/>
      <protection locked="0"/>
    </xf>
    <xf numFmtId="0" fontId="25" fillId="21" borderId="199" xfId="2" applyFont="1" applyFill="1" applyBorder="1" applyAlignment="1" applyProtection="1">
      <alignment horizontal="center" vertical="center"/>
      <protection locked="0"/>
    </xf>
    <xf numFmtId="0" fontId="25" fillId="20" borderId="72" xfId="2" applyFont="1" applyFill="1" applyBorder="1" applyAlignment="1" applyProtection="1">
      <alignment horizontal="left" vertical="center" shrinkToFit="1"/>
      <protection locked="0"/>
    </xf>
    <xf numFmtId="0" fontId="43" fillId="20" borderId="75" xfId="2" applyFont="1" applyFill="1" applyBorder="1" applyAlignment="1" applyProtection="1">
      <alignment horizontal="right" vertical="center"/>
      <protection locked="0"/>
    </xf>
    <xf numFmtId="0" fontId="25" fillId="21" borderId="72" xfId="2" applyFont="1" applyFill="1" applyBorder="1" applyAlignment="1" applyProtection="1">
      <alignment horizontal="left" vertical="center" shrinkToFit="1"/>
      <protection locked="0"/>
    </xf>
    <xf numFmtId="0" fontId="43" fillId="21" borderId="75" xfId="2" applyFont="1" applyFill="1" applyBorder="1" applyAlignment="1" applyProtection="1">
      <alignment horizontal="right" vertical="center"/>
      <protection locked="0"/>
    </xf>
    <xf numFmtId="0" fontId="25" fillId="21" borderId="74" xfId="2" quotePrefix="1" applyFont="1" applyFill="1" applyBorder="1" applyAlignment="1" applyProtection="1">
      <alignment horizontal="center" vertical="center"/>
      <protection locked="0"/>
    </xf>
    <xf numFmtId="0" fontId="25" fillId="21" borderId="200" xfId="2" quotePrefix="1" applyFont="1" applyFill="1" applyBorder="1" applyAlignment="1" applyProtection="1">
      <alignment horizontal="center" vertical="center"/>
      <protection locked="0"/>
    </xf>
    <xf numFmtId="0" fontId="25" fillId="21" borderId="74" xfId="2" applyFont="1" applyFill="1" applyBorder="1" applyAlignment="1" applyProtection="1">
      <alignment horizontal="center" vertical="center"/>
      <protection locked="0"/>
    </xf>
    <xf numFmtId="0" fontId="25" fillId="21" borderId="200" xfId="2" applyFont="1" applyFill="1" applyBorder="1" applyAlignment="1" applyProtection="1">
      <alignment horizontal="center" vertical="center"/>
      <protection locked="0"/>
    </xf>
    <xf numFmtId="0" fontId="25" fillId="20" borderId="77" xfId="2" applyFont="1" applyFill="1" applyBorder="1" applyAlignment="1" applyProtection="1">
      <alignment horizontal="left" vertical="center" shrinkToFit="1"/>
      <protection locked="0"/>
    </xf>
    <xf numFmtId="0" fontId="43" fillId="20" borderId="80" xfId="2" applyFont="1" applyFill="1" applyBorder="1" applyAlignment="1" applyProtection="1">
      <alignment horizontal="right" vertical="center"/>
      <protection locked="0"/>
    </xf>
    <xf numFmtId="0" fontId="25" fillId="21" borderId="77" xfId="2" applyFont="1" applyFill="1" applyBorder="1" applyAlignment="1" applyProtection="1">
      <alignment horizontal="left" vertical="center" shrinkToFit="1"/>
      <protection locked="0"/>
    </xf>
    <xf numFmtId="0" fontId="43" fillId="21" borderId="80" xfId="2" applyFont="1" applyFill="1" applyBorder="1" applyAlignment="1" applyProtection="1">
      <alignment horizontal="right" vertical="center"/>
      <protection locked="0"/>
    </xf>
    <xf numFmtId="0" fontId="25" fillId="21" borderId="79" xfId="2" quotePrefix="1" applyFont="1" applyFill="1" applyBorder="1" applyAlignment="1" applyProtection="1">
      <alignment horizontal="center" vertical="center"/>
      <protection locked="0"/>
    </xf>
    <xf numFmtId="0" fontId="25" fillId="21" borderId="201" xfId="2" quotePrefix="1" applyFont="1" applyFill="1" applyBorder="1" applyAlignment="1" applyProtection="1">
      <alignment horizontal="center" vertical="center"/>
      <protection locked="0"/>
    </xf>
    <xf numFmtId="0" fontId="25" fillId="20" borderId="67" xfId="2" quotePrefix="1" applyFont="1" applyFill="1" applyBorder="1" applyAlignment="1" applyProtection="1">
      <alignment horizontal="left" vertical="center" shrinkToFit="1"/>
      <protection locked="0"/>
    </xf>
    <xf numFmtId="0" fontId="25" fillId="21" borderId="67" xfId="2" quotePrefix="1" applyFont="1" applyFill="1" applyBorder="1" applyAlignment="1" applyProtection="1">
      <alignment horizontal="left" vertical="center" shrinkToFit="1"/>
      <protection locked="0"/>
    </xf>
    <xf numFmtId="0" fontId="25" fillId="21" borderId="69" xfId="2" applyFont="1" applyFill="1" applyBorder="1" applyAlignment="1" applyProtection="1">
      <alignment horizontal="center" vertical="center"/>
      <protection locked="0"/>
    </xf>
    <xf numFmtId="0" fontId="25" fillId="21" borderId="202" xfId="2" applyFont="1" applyFill="1" applyBorder="1" applyAlignment="1" applyProtection="1">
      <alignment horizontal="center" vertical="center"/>
      <protection locked="0"/>
    </xf>
    <xf numFmtId="0" fontId="25" fillId="21" borderId="203" xfId="2" applyFont="1" applyFill="1" applyBorder="1" applyAlignment="1" applyProtection="1">
      <alignment horizontal="left" vertical="center" shrinkToFit="1"/>
      <protection locked="0"/>
    </xf>
    <xf numFmtId="0" fontId="43" fillId="21" borderId="204" xfId="2" applyFont="1" applyFill="1" applyBorder="1" applyAlignment="1" applyProtection="1">
      <alignment horizontal="right" vertical="center"/>
      <protection locked="0"/>
    </xf>
    <xf numFmtId="0" fontId="25" fillId="21" borderId="205" xfId="2" quotePrefix="1" applyFont="1" applyFill="1" applyBorder="1" applyAlignment="1" applyProtection="1">
      <alignment horizontal="center" vertical="center"/>
      <protection locked="0"/>
    </xf>
    <xf numFmtId="0" fontId="7" fillId="0" borderId="0" xfId="0" applyFont="1" applyAlignment="1" applyProtection="1">
      <alignment horizontal="right" vertical="center"/>
      <protection hidden="1"/>
    </xf>
    <xf numFmtId="0" fontId="4" fillId="0" borderId="0" xfId="0" applyFont="1" applyAlignment="1">
      <alignment horizontal="right" vertical="center"/>
    </xf>
    <xf numFmtId="0" fontId="67" fillId="0" borderId="0" xfId="2" applyFont="1" applyAlignment="1" applyProtection="1">
      <alignment horizontal="center" vertical="center" wrapText="1"/>
      <protection hidden="1"/>
    </xf>
    <xf numFmtId="0" fontId="0" fillId="16" borderId="0" xfId="0" applyFill="1" applyAlignment="1">
      <alignment vertical="center" textRotation="255" wrapText="1"/>
    </xf>
    <xf numFmtId="0" fontId="82" fillId="16" borderId="0" xfId="0" applyFont="1" applyFill="1" applyAlignment="1">
      <alignment vertical="center" textRotation="255" wrapText="1"/>
    </xf>
    <xf numFmtId="0" fontId="82" fillId="20" borderId="0" xfId="0" applyFont="1" applyFill="1" applyAlignment="1">
      <alignment vertical="center" textRotation="255" wrapText="1"/>
    </xf>
    <xf numFmtId="0" fontId="70" fillId="16" borderId="5" xfId="0" applyFont="1" applyFill="1" applyBorder="1" applyAlignment="1" applyProtection="1">
      <alignment vertical="center" wrapText="1"/>
      <protection hidden="1"/>
    </xf>
    <xf numFmtId="0" fontId="0" fillId="0" borderId="0" xfId="0" applyAlignment="1" applyProtection="1">
      <alignment horizontal="left" vertical="center"/>
      <protection hidden="1"/>
    </xf>
    <xf numFmtId="0" fontId="83" fillId="0" borderId="0" xfId="0" applyFont="1" applyAlignment="1" applyProtection="1">
      <alignment horizontal="center" vertical="center"/>
      <protection hidden="1"/>
    </xf>
    <xf numFmtId="0" fontId="85" fillId="0" borderId="0" xfId="2" applyFont="1" applyAlignment="1" applyProtection="1">
      <alignment vertical="center" wrapText="1"/>
      <protection hidden="1"/>
    </xf>
    <xf numFmtId="0" fontId="85" fillId="0" borderId="0" xfId="2" applyFont="1" applyAlignment="1" applyProtection="1">
      <alignment horizontal="left" vertical="center" wrapText="1"/>
      <protection hidden="1"/>
    </xf>
    <xf numFmtId="0" fontId="83" fillId="0" borderId="0" xfId="0" applyFont="1" applyProtection="1">
      <alignment vertical="center"/>
      <protection hidden="1"/>
    </xf>
    <xf numFmtId="0" fontId="83" fillId="0" borderId="0" xfId="0" applyFont="1" applyAlignment="1" applyProtection="1">
      <alignment horizontal="left" vertical="center"/>
      <protection hidden="1"/>
    </xf>
    <xf numFmtId="0" fontId="83" fillId="0" borderId="0" xfId="2" applyFont="1" applyAlignment="1" applyProtection="1">
      <alignment horizontal="left" vertical="center" wrapText="1"/>
      <protection hidden="1"/>
    </xf>
    <xf numFmtId="0" fontId="83" fillId="0" borderId="0" xfId="2" applyFont="1" applyAlignment="1" applyProtection="1">
      <alignment vertical="center" wrapText="1"/>
      <protection hidden="1"/>
    </xf>
    <xf numFmtId="0" fontId="86" fillId="0" borderId="0" xfId="2" applyFont="1" applyAlignment="1" applyProtection="1">
      <alignment vertical="center" wrapText="1"/>
      <protection hidden="1"/>
    </xf>
    <xf numFmtId="0" fontId="86" fillId="0" borderId="0" xfId="2" applyFont="1" applyAlignment="1" applyProtection="1">
      <alignment vertical="center"/>
      <protection hidden="1"/>
    </xf>
    <xf numFmtId="0" fontId="87" fillId="0" borderId="0" xfId="2" applyFont="1" applyAlignment="1" applyProtection="1">
      <alignment horizontal="left" vertical="center"/>
      <protection hidden="1"/>
    </xf>
    <xf numFmtId="0" fontId="87" fillId="0" borderId="0" xfId="2" applyFont="1" applyAlignment="1" applyProtection="1">
      <alignment horizontal="left" vertical="center" wrapText="1"/>
      <protection hidden="1"/>
    </xf>
    <xf numFmtId="0" fontId="83" fillId="0" borderId="0" xfId="2" applyFont="1" applyAlignment="1" applyProtection="1">
      <alignment horizontal="left" vertical="center"/>
      <protection hidden="1"/>
    </xf>
    <xf numFmtId="0" fontId="84" fillId="0" borderId="0" xfId="2" applyFont="1" applyAlignment="1" applyProtection="1">
      <alignment horizontal="left" vertical="center" shrinkToFit="1"/>
      <protection hidden="1"/>
    </xf>
    <xf numFmtId="0" fontId="88" fillId="0" borderId="0" xfId="2" applyFont="1" applyAlignment="1" applyProtection="1">
      <alignment horizontal="right" vertical="center"/>
      <protection hidden="1"/>
    </xf>
    <xf numFmtId="0" fontId="83" fillId="0" borderId="0" xfId="2" applyFont="1" applyAlignment="1" applyProtection="1">
      <alignment horizontal="left" vertical="center" shrinkToFit="1"/>
      <protection hidden="1"/>
    </xf>
    <xf numFmtId="0" fontId="83" fillId="0" borderId="0" xfId="2" quotePrefix="1" applyFont="1" applyAlignment="1" applyProtection="1">
      <alignment horizontal="left" vertical="center"/>
      <protection hidden="1"/>
    </xf>
    <xf numFmtId="0" fontId="33" fillId="16" borderId="1" xfId="0" applyFont="1" applyFill="1" applyBorder="1" applyAlignment="1" applyProtection="1">
      <alignment horizontal="center" vertical="center"/>
      <protection hidden="1"/>
    </xf>
    <xf numFmtId="0" fontId="33" fillId="16" borderId="2" xfId="0" applyFont="1" applyFill="1" applyBorder="1" applyAlignment="1" applyProtection="1">
      <alignment horizontal="left" vertical="center" indent="2"/>
      <protection hidden="1"/>
    </xf>
    <xf numFmtId="0" fontId="33" fillId="16" borderId="3" xfId="0" applyFont="1" applyFill="1" applyBorder="1" applyAlignment="1" applyProtection="1">
      <alignment horizontal="center" vertical="center"/>
      <protection hidden="1"/>
    </xf>
    <xf numFmtId="0" fontId="33" fillId="16" borderId="4" xfId="0" applyFont="1" applyFill="1" applyBorder="1" applyProtection="1">
      <alignment vertical="center"/>
      <protection hidden="1"/>
    </xf>
    <xf numFmtId="0" fontId="89" fillId="0" borderId="0" xfId="2" applyFont="1" applyAlignment="1" applyProtection="1">
      <alignment horizontal="left" vertical="center" wrapText="1"/>
      <protection hidden="1"/>
    </xf>
    <xf numFmtId="0" fontId="89" fillId="0" borderId="0" xfId="2" applyFont="1" applyAlignment="1" applyProtection="1">
      <alignment vertical="center" wrapText="1"/>
      <protection hidden="1"/>
    </xf>
    <xf numFmtId="0" fontId="90" fillId="0" borderId="0" xfId="0" applyFont="1" applyAlignment="1" applyProtection="1">
      <alignment horizontal="center" vertical="center"/>
      <protection hidden="1"/>
    </xf>
    <xf numFmtId="0" fontId="91" fillId="0" borderId="0" xfId="0" applyFont="1" applyAlignment="1" applyProtection="1">
      <alignment horizontal="center" vertical="center"/>
      <protection hidden="1"/>
    </xf>
    <xf numFmtId="0" fontId="90" fillId="0" borderId="0" xfId="0" applyFont="1" applyAlignment="1" applyProtection="1">
      <alignment horizontal="left" vertical="center"/>
      <protection hidden="1"/>
    </xf>
    <xf numFmtId="0" fontId="92" fillId="0" borderId="0" xfId="0" applyFont="1" applyAlignment="1" applyProtection="1">
      <alignment horizontal="center" vertical="center"/>
      <protection hidden="1"/>
    </xf>
    <xf numFmtId="0" fontId="90" fillId="0" borderId="0" xfId="0" applyFont="1" applyProtection="1">
      <alignment vertical="center"/>
      <protection hidden="1"/>
    </xf>
    <xf numFmtId="0" fontId="92" fillId="0" borderId="0" xfId="0" applyFont="1" applyProtection="1">
      <alignment vertical="center"/>
      <protection hidden="1"/>
    </xf>
    <xf numFmtId="0" fontId="91" fillId="0" borderId="0" xfId="0" applyFont="1" applyProtection="1">
      <alignment vertical="center"/>
      <protection hidden="1"/>
    </xf>
    <xf numFmtId="0" fontId="91" fillId="0" borderId="0" xfId="0" applyFont="1" applyAlignment="1" applyProtection="1">
      <alignment horizontal="left" vertical="center"/>
      <protection hidden="1"/>
    </xf>
    <xf numFmtId="0" fontId="93" fillId="0" borderId="0" xfId="0" applyFont="1" applyAlignment="1" applyProtection="1">
      <alignment horizontal="center" vertical="center"/>
      <protection hidden="1"/>
    </xf>
    <xf numFmtId="0" fontId="66" fillId="16" borderId="1" xfId="0" applyFont="1" applyFill="1" applyBorder="1" applyAlignment="1" applyProtection="1">
      <alignment horizontal="center" vertical="center"/>
      <protection locked="0"/>
    </xf>
    <xf numFmtId="0" fontId="25" fillId="16" borderId="102" xfId="0" applyFont="1" applyFill="1" applyBorder="1" applyAlignment="1" applyProtection="1">
      <alignment horizontal="distributed" vertical="center" indent="1"/>
      <protection hidden="1"/>
    </xf>
    <xf numFmtId="0" fontId="25" fillId="16" borderId="103" xfId="0" applyFont="1" applyFill="1" applyBorder="1" applyAlignment="1" applyProtection="1">
      <alignment horizontal="right" vertical="center" indent="1"/>
      <protection hidden="1"/>
    </xf>
    <xf numFmtId="0" fontId="25" fillId="16" borderId="213" xfId="0" applyFont="1" applyFill="1" applyBorder="1" applyAlignment="1" applyProtection="1">
      <alignment horizontal="distributed" vertical="center" indent="1"/>
      <protection hidden="1"/>
    </xf>
    <xf numFmtId="0" fontId="25" fillId="16" borderId="215" xfId="0" applyFont="1" applyFill="1" applyBorder="1" applyAlignment="1" applyProtection="1">
      <alignment horizontal="distributed" vertical="center" indent="1"/>
      <protection hidden="1"/>
    </xf>
    <xf numFmtId="0" fontId="25" fillId="16" borderId="31" xfId="0" applyFont="1" applyFill="1" applyBorder="1" applyAlignment="1" applyProtection="1">
      <alignment horizontal="center" vertical="center"/>
      <protection hidden="1"/>
    </xf>
    <xf numFmtId="0" fontId="25" fillId="16" borderId="30" xfId="0" applyFont="1" applyFill="1" applyBorder="1" applyAlignment="1" applyProtection="1">
      <alignment horizontal="left" vertical="center"/>
      <protection hidden="1"/>
    </xf>
    <xf numFmtId="0" fontId="25" fillId="16" borderId="32" xfId="0" applyFont="1" applyFill="1" applyBorder="1" applyProtection="1">
      <alignment vertical="center"/>
      <protection hidden="1"/>
    </xf>
    <xf numFmtId="0" fontId="72" fillId="16" borderId="31" xfId="0" applyFont="1" applyFill="1" applyBorder="1" applyAlignment="1" applyProtection="1">
      <alignment horizontal="left" vertical="center"/>
      <protection hidden="1"/>
    </xf>
    <xf numFmtId="0" fontId="14" fillId="0" borderId="19" xfId="2" applyFont="1" applyBorder="1" applyAlignment="1" applyProtection="1">
      <alignment horizontal="left" vertical="center" indent="1" shrinkToFit="1"/>
      <protection hidden="1"/>
    </xf>
    <xf numFmtId="0" fontId="14" fillId="0" borderId="24" xfId="2" applyFont="1" applyBorder="1" applyAlignment="1" applyProtection="1">
      <alignment horizontal="left" vertical="center" indent="1" shrinkToFit="1"/>
      <protection hidden="1"/>
    </xf>
    <xf numFmtId="0" fontId="14" fillId="0" borderId="98" xfId="2" applyFont="1" applyBorder="1" applyAlignment="1" applyProtection="1">
      <alignment horizontal="left" vertical="center" indent="1" shrinkToFit="1"/>
      <protection hidden="1"/>
    </xf>
    <xf numFmtId="0" fontId="14" fillId="0" borderId="218" xfId="2" applyFont="1" applyBorder="1" applyAlignment="1" applyProtection="1">
      <alignment horizontal="right" vertical="center" indent="1"/>
      <protection hidden="1"/>
    </xf>
    <xf numFmtId="0" fontId="14" fillId="0" borderId="219" xfId="2" applyFont="1" applyBorder="1" applyAlignment="1" applyProtection="1">
      <alignment horizontal="left" vertical="center" indent="1" shrinkToFit="1"/>
      <protection hidden="1"/>
    </xf>
    <xf numFmtId="0" fontId="14" fillId="0" borderId="221" xfId="2" applyFont="1" applyBorder="1" applyAlignment="1" applyProtection="1">
      <alignment horizontal="center" vertical="center"/>
      <protection hidden="1"/>
    </xf>
    <xf numFmtId="0" fontId="14" fillId="0" borderId="220" xfId="2" applyFont="1" applyBorder="1" applyAlignment="1" applyProtection="1">
      <alignment horizontal="center" vertical="center"/>
      <protection hidden="1"/>
    </xf>
    <xf numFmtId="0" fontId="14" fillId="0" borderId="219" xfId="2" applyFont="1" applyBorder="1" applyAlignment="1" applyProtection="1">
      <alignment horizontal="center" vertical="center"/>
      <protection hidden="1"/>
    </xf>
    <xf numFmtId="0" fontId="66" fillId="16" borderId="1" xfId="0" applyFont="1" applyFill="1" applyBorder="1" applyAlignment="1" applyProtection="1">
      <alignment horizontal="left" vertical="center" shrinkToFit="1"/>
      <protection locked="0"/>
    </xf>
    <xf numFmtId="0" fontId="14" fillId="16" borderId="1" xfId="0" applyFont="1" applyFill="1" applyBorder="1" applyAlignment="1" applyProtection="1">
      <alignment horizontal="left" vertical="center" indent="1" shrinkToFit="1"/>
      <protection locked="0"/>
    </xf>
    <xf numFmtId="0" fontId="14" fillId="0" borderId="1" xfId="2" applyFont="1" applyBorder="1" applyAlignment="1" applyProtection="1">
      <alignment horizontal="center" vertical="center"/>
      <protection locked="0"/>
    </xf>
    <xf numFmtId="0" fontId="14" fillId="0" borderId="88" xfId="2" applyFont="1" applyBorder="1" applyAlignment="1" applyProtection="1">
      <alignment horizontal="center" vertical="center"/>
      <protection locked="0"/>
    </xf>
    <xf numFmtId="49" fontId="6" fillId="0" borderId="0" xfId="0" applyNumberFormat="1" applyFont="1" applyAlignment="1" applyProtection="1">
      <alignment horizontal="left" vertical="center"/>
      <protection hidden="1"/>
    </xf>
    <xf numFmtId="49" fontId="6" fillId="0" borderId="0" xfId="0" applyNumberFormat="1" applyFont="1" applyProtection="1">
      <alignment vertical="center"/>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left" vertical="center"/>
      <protection hidden="1"/>
    </xf>
    <xf numFmtId="49" fontId="6" fillId="0" borderId="0" xfId="0" applyNumberFormat="1" applyFont="1" applyAlignment="1" applyProtection="1">
      <alignment horizontal="right" vertical="center"/>
      <protection hidden="1"/>
    </xf>
    <xf numFmtId="0" fontId="30" fillId="0" borderId="37" xfId="2" applyFont="1" applyBorder="1" applyAlignment="1" applyProtection="1">
      <alignment horizontal="left" vertical="center"/>
      <protection locked="0"/>
    </xf>
    <xf numFmtId="0" fontId="44" fillId="0" borderId="0" xfId="2" applyFont="1" applyAlignment="1" applyProtection="1">
      <alignment horizontal="center" vertical="center" shrinkToFit="1"/>
      <protection hidden="1"/>
    </xf>
    <xf numFmtId="0" fontId="0" fillId="0" borderId="0" xfId="0" applyAlignment="1">
      <alignment vertical="center" textRotation="255" wrapText="1"/>
    </xf>
    <xf numFmtId="0" fontId="28" fillId="15" borderId="174" xfId="0" applyFont="1" applyFill="1" applyBorder="1" applyAlignment="1" applyProtection="1">
      <alignment horizontal="center" vertical="center"/>
      <protection hidden="1"/>
    </xf>
    <xf numFmtId="0" fontId="14" fillId="15" borderId="174" xfId="0" applyFont="1" applyFill="1" applyBorder="1" applyAlignment="1" applyProtection="1">
      <alignment horizontal="center" vertical="center"/>
      <protection hidden="1"/>
    </xf>
    <xf numFmtId="0" fontId="14" fillId="15" borderId="63" xfId="2" applyFont="1" applyFill="1" applyBorder="1" applyAlignment="1" applyProtection="1">
      <alignment vertical="center"/>
      <protection hidden="1"/>
    </xf>
    <xf numFmtId="0" fontId="14" fillId="15" borderId="1" xfId="2" applyFont="1" applyFill="1" applyBorder="1" applyAlignment="1" applyProtection="1">
      <alignment horizontal="center" vertical="center"/>
      <protection hidden="1"/>
    </xf>
    <xf numFmtId="0" fontId="14" fillId="15" borderId="88" xfId="2" applyFont="1" applyFill="1" applyBorder="1" applyAlignment="1" applyProtection="1">
      <alignment horizontal="center" vertical="center"/>
      <protection hidden="1"/>
    </xf>
    <xf numFmtId="56" fontId="80" fillId="15" borderId="58" xfId="0" applyNumberFormat="1" applyFont="1" applyFill="1" applyBorder="1" applyProtection="1">
      <alignment vertical="center"/>
      <protection hidden="1"/>
    </xf>
    <xf numFmtId="56" fontId="80" fillId="15" borderId="59" xfId="0" applyNumberFormat="1" applyFont="1" applyFill="1" applyBorder="1" applyProtection="1">
      <alignment vertical="center"/>
      <protection hidden="1"/>
    </xf>
    <xf numFmtId="56" fontId="80" fillId="15" borderId="0" xfId="0" applyNumberFormat="1" applyFont="1" applyFill="1" applyProtection="1">
      <alignment vertical="center"/>
      <protection hidden="1"/>
    </xf>
    <xf numFmtId="56" fontId="80" fillId="15" borderId="96" xfId="0" applyNumberFormat="1" applyFont="1" applyFill="1" applyBorder="1" applyProtection="1">
      <alignment vertical="center"/>
      <protection hidden="1"/>
    </xf>
    <xf numFmtId="56" fontId="80" fillId="15" borderId="6" xfId="0" applyNumberFormat="1" applyFont="1" applyFill="1" applyBorder="1" applyProtection="1">
      <alignment vertical="center"/>
      <protection hidden="1"/>
    </xf>
    <xf numFmtId="56" fontId="80" fillId="15" borderId="61" xfId="0" applyNumberFormat="1" applyFont="1" applyFill="1" applyBorder="1" applyProtection="1">
      <alignment vertical="center"/>
      <protection hidden="1"/>
    </xf>
    <xf numFmtId="0" fontId="14" fillId="15" borderId="138" xfId="2" applyFont="1" applyFill="1" applyBorder="1" applyAlignment="1" applyProtection="1">
      <alignment horizontal="center" vertical="center" shrinkToFit="1"/>
      <protection hidden="1"/>
    </xf>
    <xf numFmtId="0" fontId="14" fillId="15" borderId="192" xfId="2" applyFont="1" applyFill="1" applyBorder="1" applyAlignment="1" applyProtection="1">
      <alignment horizontal="center" vertical="center" shrinkToFit="1"/>
      <protection hidden="1"/>
    </xf>
    <xf numFmtId="0" fontId="14" fillId="15" borderId="192" xfId="2" applyFont="1" applyFill="1" applyBorder="1" applyAlignment="1" applyProtection="1">
      <alignment horizontal="center" vertical="center"/>
      <protection hidden="1"/>
    </xf>
    <xf numFmtId="0" fontId="14" fillId="15" borderId="139" xfId="2" applyFont="1" applyFill="1" applyBorder="1" applyAlignment="1" applyProtection="1">
      <alignment horizontal="center" vertical="center"/>
      <protection hidden="1"/>
    </xf>
    <xf numFmtId="0" fontId="33" fillId="16" borderId="234" xfId="0" applyFont="1" applyFill="1" applyBorder="1" applyAlignment="1" applyProtection="1">
      <alignment vertical="center" shrinkToFit="1"/>
      <protection hidden="1"/>
    </xf>
    <xf numFmtId="0" fontId="71" fillId="16" borderId="235" xfId="0" applyFont="1" applyFill="1" applyBorder="1" applyAlignment="1" applyProtection="1">
      <alignment horizontal="right" vertical="center"/>
      <protection hidden="1"/>
    </xf>
    <xf numFmtId="0" fontId="33" fillId="16" borderId="209" xfId="0" applyFont="1" applyFill="1" applyBorder="1" applyAlignment="1" applyProtection="1">
      <alignment horizontal="center" vertical="center"/>
      <protection hidden="1"/>
    </xf>
    <xf numFmtId="0" fontId="33" fillId="16" borderId="236" xfId="0" applyFont="1" applyFill="1" applyBorder="1" applyAlignment="1" applyProtection="1">
      <alignment vertical="center" shrinkToFit="1"/>
      <protection hidden="1"/>
    </xf>
    <xf numFmtId="0" fontId="33" fillId="16" borderId="210" xfId="0" applyFont="1" applyFill="1" applyBorder="1" applyAlignment="1" applyProtection="1">
      <alignment horizontal="center" vertical="center"/>
      <protection hidden="1"/>
    </xf>
    <xf numFmtId="0" fontId="33" fillId="16" borderId="237" xfId="0" applyFont="1" applyFill="1" applyBorder="1" applyAlignment="1" applyProtection="1">
      <alignment vertical="center" shrinkToFit="1"/>
      <protection hidden="1"/>
    </xf>
    <xf numFmtId="0" fontId="33" fillId="16" borderId="238" xfId="0" applyFont="1" applyFill="1" applyBorder="1" applyAlignment="1" applyProtection="1">
      <alignment horizontal="center" vertical="center"/>
      <protection hidden="1"/>
    </xf>
    <xf numFmtId="0" fontId="33" fillId="16" borderId="239" xfId="0" applyFont="1" applyFill="1" applyBorder="1" applyAlignment="1" applyProtection="1">
      <alignment vertical="center" shrinkToFit="1"/>
      <protection hidden="1"/>
    </xf>
    <xf numFmtId="0" fontId="71" fillId="16" borderId="240" xfId="0" applyFont="1" applyFill="1" applyBorder="1" applyAlignment="1" applyProtection="1">
      <alignment horizontal="right" vertical="center"/>
      <protection hidden="1"/>
    </xf>
    <xf numFmtId="0" fontId="33" fillId="16" borderId="39" xfId="0" applyFont="1" applyFill="1" applyBorder="1" applyAlignment="1" applyProtection="1">
      <alignment horizontal="center" vertical="center"/>
      <protection hidden="1"/>
    </xf>
    <xf numFmtId="0" fontId="33" fillId="16" borderId="241" xfId="0" applyFont="1" applyFill="1" applyBorder="1" applyAlignment="1" applyProtection="1">
      <alignment vertical="center" shrinkToFit="1"/>
      <protection hidden="1"/>
    </xf>
    <xf numFmtId="0" fontId="33" fillId="16" borderId="211" xfId="0" applyFont="1" applyFill="1" applyBorder="1" applyAlignment="1" applyProtection="1">
      <alignment horizontal="center" vertical="center"/>
      <protection hidden="1"/>
    </xf>
    <xf numFmtId="0" fontId="74" fillId="16" borderId="242" xfId="0" applyFont="1" applyFill="1" applyBorder="1" applyAlignment="1" applyProtection="1">
      <alignment horizontal="center" vertical="center"/>
      <protection hidden="1"/>
    </xf>
    <xf numFmtId="0" fontId="33" fillId="16" borderId="243" xfId="0" applyFont="1" applyFill="1" applyBorder="1" applyAlignment="1" applyProtection="1">
      <alignment horizontal="left" vertical="center"/>
      <protection hidden="1"/>
    </xf>
    <xf numFmtId="0" fontId="33" fillId="16" borderId="194" xfId="0" applyFont="1" applyFill="1" applyBorder="1" applyAlignment="1" applyProtection="1">
      <alignment horizontal="center" vertical="center"/>
      <protection hidden="1"/>
    </xf>
    <xf numFmtId="0" fontId="74" fillId="16" borderId="244" xfId="0" applyFont="1" applyFill="1" applyBorder="1" applyAlignment="1" applyProtection="1">
      <alignment horizontal="center" vertical="center"/>
      <protection hidden="1"/>
    </xf>
    <xf numFmtId="0" fontId="37" fillId="16" borderId="245" xfId="0" applyFont="1" applyFill="1" applyBorder="1" applyAlignment="1" applyProtection="1">
      <alignment horizontal="center" vertical="center"/>
      <protection hidden="1"/>
    </xf>
    <xf numFmtId="0" fontId="70" fillId="16" borderId="58" xfId="0" applyFont="1" applyFill="1" applyBorder="1" applyAlignment="1" applyProtection="1">
      <alignment vertical="center" wrapText="1"/>
      <protection hidden="1"/>
    </xf>
    <xf numFmtId="0" fontId="70" fillId="16" borderId="59" xfId="0" applyFont="1" applyFill="1" applyBorder="1" applyAlignment="1" applyProtection="1">
      <alignment vertical="center" wrapText="1"/>
      <protection hidden="1"/>
    </xf>
    <xf numFmtId="0" fontId="70" fillId="16" borderId="35" xfId="0" applyFont="1" applyFill="1" applyBorder="1" applyAlignment="1" applyProtection="1">
      <alignment vertical="center" wrapText="1"/>
      <protection hidden="1"/>
    </xf>
    <xf numFmtId="0" fontId="42" fillId="16" borderId="36" xfId="0" applyFont="1" applyFill="1" applyBorder="1" applyAlignment="1" applyProtection="1">
      <alignment horizontal="left" vertical="center" indent="5"/>
      <protection hidden="1"/>
    </xf>
    <xf numFmtId="0" fontId="42" fillId="16" borderId="37" xfId="0" applyFont="1" applyFill="1" applyBorder="1" applyAlignment="1" applyProtection="1">
      <alignment horizontal="center" vertical="center"/>
      <protection hidden="1"/>
    </xf>
    <xf numFmtId="0" fontId="25" fillId="16" borderId="37" xfId="0" applyFont="1" applyFill="1" applyBorder="1" applyProtection="1">
      <alignment vertical="center"/>
      <protection hidden="1"/>
    </xf>
    <xf numFmtId="0" fontId="47" fillId="16" borderId="37" xfId="0" applyFont="1" applyFill="1" applyBorder="1" applyProtection="1">
      <alignment vertical="center"/>
      <protection hidden="1"/>
    </xf>
    <xf numFmtId="0" fontId="47" fillId="16" borderId="211" xfId="0" applyFont="1" applyFill="1" applyBorder="1" applyProtection="1">
      <alignment vertical="center"/>
      <protection hidden="1"/>
    </xf>
    <xf numFmtId="0" fontId="33" fillId="16" borderId="246" xfId="0" applyFont="1" applyFill="1" applyBorder="1" applyAlignment="1" applyProtection="1">
      <alignment vertical="center" shrinkToFit="1"/>
      <protection hidden="1"/>
    </xf>
    <xf numFmtId="0" fontId="71" fillId="16" borderId="231" xfId="0" applyFont="1" applyFill="1" applyBorder="1" applyAlignment="1" applyProtection="1">
      <alignment horizontal="right" vertical="center"/>
      <protection hidden="1"/>
    </xf>
    <xf numFmtId="0" fontId="33" fillId="16" borderId="232" xfId="0" applyFont="1" applyFill="1" applyBorder="1" applyAlignment="1" applyProtection="1">
      <alignment horizontal="center" vertical="center"/>
      <protection hidden="1"/>
    </xf>
    <xf numFmtId="0" fontId="33" fillId="16" borderId="233" xfId="0" applyFont="1" applyFill="1" applyBorder="1" applyAlignment="1" applyProtection="1">
      <alignment vertical="center" shrinkToFit="1"/>
      <protection hidden="1"/>
    </xf>
    <xf numFmtId="0" fontId="33" fillId="16" borderId="247" xfId="0" applyFont="1" applyFill="1" applyBorder="1" applyAlignment="1" applyProtection="1">
      <alignment horizontal="center" vertical="center"/>
      <protection hidden="1"/>
    </xf>
    <xf numFmtId="0" fontId="33" fillId="16" borderId="242" xfId="0" applyFont="1" applyFill="1" applyBorder="1" applyAlignment="1" applyProtection="1">
      <alignment vertical="center" shrinkToFit="1"/>
      <protection hidden="1"/>
    </xf>
    <xf numFmtId="0" fontId="71" fillId="16" borderId="243" xfId="0" applyFont="1" applyFill="1" applyBorder="1" applyAlignment="1" applyProtection="1">
      <alignment horizontal="left" vertical="center"/>
      <protection hidden="1"/>
    </xf>
    <xf numFmtId="0" fontId="33" fillId="16" borderId="244" xfId="0" applyFont="1" applyFill="1" applyBorder="1" applyAlignment="1" applyProtection="1">
      <alignment vertical="center" shrinkToFit="1"/>
      <protection hidden="1"/>
    </xf>
    <xf numFmtId="0" fontId="33" fillId="16" borderId="245" xfId="0" applyFont="1" applyFill="1" applyBorder="1" applyAlignment="1" applyProtection="1">
      <alignment horizontal="center" vertical="center"/>
      <protection hidden="1"/>
    </xf>
    <xf numFmtId="0" fontId="93" fillId="0" borderId="0" xfId="0" applyFont="1" applyProtection="1">
      <alignment vertical="center"/>
      <protection hidden="1"/>
    </xf>
    <xf numFmtId="0" fontId="92" fillId="0" borderId="0" xfId="0" applyFont="1" applyAlignment="1" applyProtection="1">
      <alignment horizontal="left" vertical="center"/>
      <protection hidden="1"/>
    </xf>
    <xf numFmtId="0" fontId="93" fillId="0" borderId="0" xfId="0" applyFont="1" applyAlignment="1" applyProtection="1">
      <alignment horizontal="right" vertical="center"/>
      <protection hidden="1"/>
    </xf>
    <xf numFmtId="0" fontId="6" fillId="0" borderId="169" xfId="2" applyFont="1" applyBorder="1" applyAlignment="1" applyProtection="1">
      <alignment horizontal="center" vertical="center" shrinkToFit="1"/>
      <protection hidden="1"/>
    </xf>
    <xf numFmtId="0" fontId="6" fillId="0" borderId="173" xfId="2" applyFont="1" applyBorder="1" applyAlignment="1" applyProtection="1">
      <alignment horizontal="center" vertical="center" shrinkToFit="1"/>
      <protection hidden="1"/>
    </xf>
    <xf numFmtId="0" fontId="9" fillId="17" borderId="170" xfId="2" applyFont="1" applyFill="1" applyBorder="1" applyAlignment="1" applyProtection="1">
      <alignment horizontal="center" vertical="center" shrinkToFit="1"/>
      <protection hidden="1"/>
    </xf>
    <xf numFmtId="0" fontId="9" fillId="17" borderId="174" xfId="2" applyFont="1" applyFill="1" applyBorder="1" applyAlignment="1" applyProtection="1">
      <alignment horizontal="center" vertical="center" shrinkToFit="1"/>
      <protection hidden="1"/>
    </xf>
    <xf numFmtId="49" fontId="9" fillId="17" borderId="170" xfId="2" applyNumberFormat="1" applyFont="1" applyFill="1" applyBorder="1" applyAlignment="1" applyProtection="1">
      <alignment horizontal="center" vertical="center" wrapText="1"/>
      <protection hidden="1"/>
    </xf>
    <xf numFmtId="49" fontId="9" fillId="17" borderId="174" xfId="2" applyNumberFormat="1" applyFont="1" applyFill="1" applyBorder="1" applyAlignment="1" applyProtection="1">
      <alignment horizontal="center" vertical="center"/>
      <protection hidden="1"/>
    </xf>
    <xf numFmtId="0" fontId="68" fillId="12" borderId="116" xfId="0" applyFont="1" applyFill="1" applyBorder="1" applyAlignment="1" applyProtection="1">
      <alignment horizontal="center" vertical="center" textRotation="255"/>
      <protection hidden="1"/>
    </xf>
    <xf numFmtId="0" fontId="68" fillId="12" borderId="21" xfId="0" applyFont="1" applyFill="1" applyBorder="1" applyAlignment="1" applyProtection="1">
      <alignment horizontal="center" vertical="center" textRotation="255"/>
      <protection hidden="1"/>
    </xf>
    <xf numFmtId="0" fontId="68" fillId="12" borderId="159" xfId="0" applyFont="1" applyFill="1" applyBorder="1" applyAlignment="1" applyProtection="1">
      <alignment horizontal="center" vertical="center" textRotation="255"/>
      <protection hidden="1"/>
    </xf>
    <xf numFmtId="0" fontId="57" fillId="15" borderId="156" xfId="0" applyFont="1" applyFill="1" applyBorder="1" applyAlignment="1" applyProtection="1">
      <alignment horizontal="center" vertical="center" textRotation="255" wrapText="1"/>
      <protection hidden="1"/>
    </xf>
    <xf numFmtId="0" fontId="57" fillId="15" borderId="157" xfId="0" applyFont="1" applyFill="1" applyBorder="1" applyAlignment="1" applyProtection="1">
      <alignment horizontal="center" vertical="center" textRotation="255" wrapText="1"/>
      <protection hidden="1"/>
    </xf>
    <xf numFmtId="0" fontId="79" fillId="12" borderId="160" xfId="2" applyFont="1" applyFill="1" applyBorder="1" applyAlignment="1" applyProtection="1">
      <alignment horizontal="center" vertical="center" wrapText="1"/>
      <protection hidden="1"/>
    </xf>
    <xf numFmtId="0" fontId="79" fillId="12" borderId="157" xfId="2" applyFont="1" applyFill="1" applyBorder="1" applyAlignment="1" applyProtection="1">
      <alignment horizontal="center" vertical="center" wrapText="1"/>
      <protection hidden="1"/>
    </xf>
    <xf numFmtId="0" fontId="79" fillId="12" borderId="158" xfId="2" applyFont="1" applyFill="1" applyBorder="1" applyAlignment="1" applyProtection="1">
      <alignment horizontal="center" vertical="center" wrapText="1"/>
      <protection hidden="1"/>
    </xf>
    <xf numFmtId="0" fontId="54" fillId="15" borderId="140" xfId="3" applyFont="1" applyFill="1" applyBorder="1" applyAlignment="1" applyProtection="1">
      <alignment horizontal="center" vertical="center" wrapText="1"/>
      <protection hidden="1"/>
    </xf>
    <xf numFmtId="0" fontId="54" fillId="15" borderId="0" xfId="3" applyFont="1" applyFill="1" applyBorder="1" applyAlignment="1" applyProtection="1">
      <alignment horizontal="center" vertical="center" wrapText="1"/>
      <protection hidden="1"/>
    </xf>
    <xf numFmtId="0" fontId="54" fillId="15" borderId="141" xfId="3" applyFont="1" applyFill="1" applyBorder="1" applyAlignment="1" applyProtection="1">
      <alignment horizontal="center" vertical="center" wrapText="1"/>
      <protection hidden="1"/>
    </xf>
    <xf numFmtId="0" fontId="69" fillId="15" borderId="166" xfId="0" applyFont="1" applyFill="1" applyBorder="1" applyAlignment="1" applyProtection="1">
      <alignment horizontal="left" vertical="center" wrapText="1"/>
      <protection hidden="1"/>
    </xf>
    <xf numFmtId="0" fontId="69" fillId="15" borderId="30" xfId="0" applyFont="1" applyFill="1" applyBorder="1" applyAlignment="1" applyProtection="1">
      <alignment horizontal="left" vertical="center" wrapText="1"/>
      <protection hidden="1"/>
    </xf>
    <xf numFmtId="0" fontId="69" fillId="15" borderId="165" xfId="0" applyFont="1" applyFill="1" applyBorder="1" applyAlignment="1" applyProtection="1">
      <alignment horizontal="left" vertical="center" wrapText="1"/>
      <protection hidden="1"/>
    </xf>
    <xf numFmtId="0" fontId="69" fillId="15" borderId="111" xfId="0" applyFont="1" applyFill="1" applyBorder="1" applyAlignment="1" applyProtection="1">
      <alignment horizontal="left" vertical="center" wrapText="1"/>
      <protection hidden="1"/>
    </xf>
    <xf numFmtId="0" fontId="69" fillId="15" borderId="0" xfId="0" applyFont="1" applyFill="1" applyAlignment="1" applyProtection="1">
      <alignment horizontal="left" vertical="center" wrapText="1"/>
      <protection hidden="1"/>
    </xf>
    <xf numFmtId="0" fontId="69" fillId="15" borderId="124" xfId="0" applyFont="1" applyFill="1" applyBorder="1" applyAlignment="1" applyProtection="1">
      <alignment horizontal="left" vertical="center" wrapText="1"/>
      <protection hidden="1"/>
    </xf>
    <xf numFmtId="0" fontId="69" fillId="15" borderId="154" xfId="0" applyFont="1" applyFill="1" applyBorder="1" applyAlignment="1" applyProtection="1">
      <alignment horizontal="left" vertical="center" wrapText="1"/>
      <protection hidden="1"/>
    </xf>
    <xf numFmtId="0" fontId="69" fillId="15" borderId="5" xfId="0" applyFont="1" applyFill="1" applyBorder="1" applyAlignment="1" applyProtection="1">
      <alignment horizontal="left" vertical="center" wrapText="1"/>
      <protection hidden="1"/>
    </xf>
    <xf numFmtId="0" fontId="69" fillId="15" borderId="155" xfId="0" applyFont="1" applyFill="1" applyBorder="1" applyAlignment="1" applyProtection="1">
      <alignment horizontal="left" vertical="center" wrapText="1"/>
      <protection hidden="1"/>
    </xf>
    <xf numFmtId="0" fontId="36" fillId="12" borderId="164" xfId="2" applyFont="1" applyFill="1" applyBorder="1" applyAlignment="1" applyProtection="1">
      <alignment horizontal="center" vertical="center" wrapText="1"/>
      <protection hidden="1"/>
    </xf>
    <xf numFmtId="0" fontId="36" fillId="12" borderId="30" xfId="2" applyFont="1" applyFill="1" applyBorder="1" applyAlignment="1" applyProtection="1">
      <alignment horizontal="center" vertical="center" wrapText="1"/>
      <protection hidden="1"/>
    </xf>
    <xf numFmtId="0" fontId="36" fillId="12" borderId="165" xfId="2" applyFont="1" applyFill="1" applyBorder="1" applyAlignment="1" applyProtection="1">
      <alignment horizontal="center" vertical="center" wrapText="1"/>
      <protection hidden="1"/>
    </xf>
    <xf numFmtId="0" fontId="36" fillId="12" borderId="146" xfId="2" applyFont="1" applyFill="1" applyBorder="1" applyAlignment="1" applyProtection="1">
      <alignment horizontal="center" vertical="center" wrapText="1"/>
      <protection hidden="1"/>
    </xf>
    <xf numFmtId="0" fontId="36" fillId="12" borderId="0" xfId="2" applyFont="1" applyFill="1" applyAlignment="1" applyProtection="1">
      <alignment horizontal="center" vertical="center" wrapText="1"/>
      <protection hidden="1"/>
    </xf>
    <xf numFmtId="0" fontId="36" fillId="12" borderId="124" xfId="2" applyFont="1" applyFill="1" applyBorder="1" applyAlignment="1" applyProtection="1">
      <alignment horizontal="center" vertical="center" wrapText="1"/>
      <protection hidden="1"/>
    </xf>
    <xf numFmtId="0" fontId="36" fillId="12" borderId="147" xfId="2" applyFont="1" applyFill="1" applyBorder="1" applyAlignment="1" applyProtection="1">
      <alignment horizontal="center" vertical="center" wrapText="1"/>
      <protection hidden="1"/>
    </xf>
    <xf numFmtId="0" fontId="36" fillId="12" borderId="119" xfId="2" applyFont="1" applyFill="1" applyBorder="1" applyAlignment="1" applyProtection="1">
      <alignment horizontal="center" vertical="center" wrapText="1"/>
      <protection hidden="1"/>
    </xf>
    <xf numFmtId="0" fontId="36" fillId="12" borderId="125" xfId="2" applyFont="1" applyFill="1" applyBorder="1" applyAlignment="1" applyProtection="1">
      <alignment horizontal="center" vertical="center" wrapText="1"/>
      <protection hidden="1"/>
    </xf>
    <xf numFmtId="0" fontId="59" fillId="12" borderId="161" xfId="2" applyFont="1" applyFill="1" applyBorder="1" applyAlignment="1" applyProtection="1">
      <alignment horizontal="center" vertical="center" wrapText="1"/>
      <protection hidden="1"/>
    </xf>
    <xf numFmtId="0" fontId="59" fillId="12" borderId="162" xfId="2" applyFont="1" applyFill="1" applyBorder="1" applyAlignment="1" applyProtection="1">
      <alignment horizontal="center" vertical="center" wrapText="1"/>
      <protection hidden="1"/>
    </xf>
    <xf numFmtId="0" fontId="59" fillId="12" borderId="163" xfId="2" applyFont="1" applyFill="1" applyBorder="1" applyAlignment="1" applyProtection="1">
      <alignment horizontal="center" vertical="center" wrapText="1"/>
      <protection hidden="1"/>
    </xf>
    <xf numFmtId="0" fontId="59" fillId="12" borderId="148" xfId="2" applyFont="1" applyFill="1" applyBorder="1" applyAlignment="1" applyProtection="1">
      <alignment horizontal="left" vertical="center" wrapText="1"/>
      <protection hidden="1"/>
    </xf>
    <xf numFmtId="0" fontId="59" fillId="12" borderId="149" xfId="2" applyFont="1" applyFill="1" applyBorder="1" applyAlignment="1" applyProtection="1">
      <alignment horizontal="left" vertical="center" wrapText="1"/>
      <protection hidden="1"/>
    </xf>
    <xf numFmtId="0" fontId="59" fillId="12" borderId="150" xfId="2" applyFont="1" applyFill="1" applyBorder="1" applyAlignment="1" applyProtection="1">
      <alignment horizontal="left" vertical="center" wrapText="1"/>
      <protection hidden="1"/>
    </xf>
    <xf numFmtId="0" fontId="59" fillId="12" borderId="142" xfId="2" applyFont="1" applyFill="1" applyBorder="1" applyAlignment="1" applyProtection="1">
      <alignment horizontal="left" vertical="center" wrapText="1"/>
      <protection hidden="1"/>
    </xf>
    <xf numFmtId="0" fontId="59" fillId="12" borderId="119" xfId="2" applyFont="1" applyFill="1" applyBorder="1" applyAlignment="1" applyProtection="1">
      <alignment horizontal="left" vertical="center" wrapText="1"/>
      <protection hidden="1"/>
    </xf>
    <xf numFmtId="0" fontId="59" fillId="12" borderId="151" xfId="2" applyFont="1" applyFill="1" applyBorder="1" applyAlignment="1" applyProtection="1">
      <alignment horizontal="left" vertical="center" wrapText="1"/>
      <protection hidden="1"/>
    </xf>
    <xf numFmtId="3" fontId="53" fillId="16" borderId="168" xfId="0" applyNumberFormat="1" applyFont="1" applyFill="1" applyBorder="1" applyAlignment="1" applyProtection="1">
      <alignment horizontal="right" vertical="center" indent="1"/>
      <protection hidden="1"/>
    </xf>
    <xf numFmtId="3" fontId="53" fillId="16" borderId="40" xfId="0" applyNumberFormat="1" applyFont="1" applyFill="1" applyBorder="1" applyAlignment="1" applyProtection="1">
      <alignment horizontal="right" vertical="center" indent="1"/>
      <protection hidden="1"/>
    </xf>
    <xf numFmtId="3" fontId="94" fillId="16" borderId="212" xfId="0" applyNumberFormat="1" applyFont="1" applyFill="1" applyBorder="1" applyAlignment="1" applyProtection="1">
      <alignment horizontal="right" vertical="center" indent="1"/>
      <protection hidden="1"/>
    </xf>
    <xf numFmtId="3" fontId="94" fillId="16" borderId="4" xfId="0" applyNumberFormat="1" applyFont="1" applyFill="1" applyBorder="1" applyAlignment="1" applyProtection="1">
      <alignment horizontal="right" vertical="center" indent="1"/>
      <protection hidden="1"/>
    </xf>
    <xf numFmtId="49" fontId="11" fillId="17" borderId="9" xfId="2" applyNumberFormat="1" applyFont="1" applyFill="1" applyBorder="1" applyAlignment="1" applyProtection="1">
      <alignment horizontal="center" vertical="center" wrapText="1"/>
      <protection hidden="1"/>
    </xf>
    <xf numFmtId="49" fontId="11" fillId="17" borderId="31" xfId="2" applyNumberFormat="1" applyFont="1" applyFill="1" applyBorder="1" applyAlignment="1" applyProtection="1">
      <alignment horizontal="center" vertical="center"/>
      <protection hidden="1"/>
    </xf>
    <xf numFmtId="49" fontId="11" fillId="17" borderId="172" xfId="2" applyNumberFormat="1" applyFont="1" applyFill="1" applyBorder="1" applyAlignment="1" applyProtection="1">
      <alignment horizontal="center" vertical="center" wrapText="1"/>
      <protection hidden="1"/>
    </xf>
    <xf numFmtId="49" fontId="11" fillId="17" borderId="175" xfId="2" applyNumberFormat="1" applyFont="1" applyFill="1" applyBorder="1" applyAlignment="1" applyProtection="1">
      <alignment horizontal="center" vertical="center"/>
      <protection hidden="1"/>
    </xf>
    <xf numFmtId="3" fontId="53" fillId="16" borderId="214" xfId="0" applyNumberFormat="1" applyFont="1" applyFill="1" applyBorder="1" applyAlignment="1" applyProtection="1">
      <alignment horizontal="right" vertical="center" indent="1"/>
      <protection hidden="1"/>
    </xf>
    <xf numFmtId="3" fontId="53" fillId="16" borderId="167" xfId="0" applyNumberFormat="1" applyFont="1" applyFill="1" applyBorder="1" applyAlignment="1" applyProtection="1">
      <alignment horizontal="right" vertical="center" indent="1"/>
      <protection hidden="1"/>
    </xf>
    <xf numFmtId="3" fontId="53" fillId="16" borderId="216" xfId="0" applyNumberFormat="1" applyFont="1" applyFill="1" applyBorder="1" applyAlignment="1" applyProtection="1">
      <alignment horizontal="right" vertical="center" indent="1"/>
      <protection hidden="1"/>
    </xf>
    <xf numFmtId="3" fontId="53" fillId="16" borderId="10" xfId="0" applyNumberFormat="1" applyFont="1" applyFill="1" applyBorder="1" applyAlignment="1" applyProtection="1">
      <alignment horizontal="right" vertical="center" indent="1"/>
      <protection hidden="1"/>
    </xf>
    <xf numFmtId="0" fontId="0" fillId="0" borderId="63" xfId="0" applyBorder="1" applyAlignment="1" applyProtection="1">
      <alignment horizontal="center" vertical="center"/>
      <protection hidden="1"/>
    </xf>
    <xf numFmtId="0" fontId="62" fillId="0" borderId="109" xfId="2" applyFont="1" applyBorder="1" applyAlignment="1" applyProtection="1">
      <alignment horizontal="center" vertical="top"/>
      <protection hidden="1"/>
    </xf>
    <xf numFmtId="0" fontId="62" fillId="0" borderId="105" xfId="2" applyFont="1" applyBorder="1" applyAlignment="1" applyProtection="1">
      <alignment horizontal="center" vertical="top"/>
      <protection hidden="1"/>
    </xf>
    <xf numFmtId="0" fontId="0" fillId="20" borderId="62" xfId="0" applyFill="1" applyBorder="1" applyAlignment="1" applyProtection="1">
      <alignment horizontal="center" vertical="center"/>
      <protection hidden="1"/>
    </xf>
    <xf numFmtId="0" fontId="0" fillId="20" borderId="63" xfId="0" applyFill="1" applyBorder="1" applyAlignment="1" applyProtection="1">
      <alignment horizontal="center" vertical="center"/>
      <protection hidden="1"/>
    </xf>
    <xf numFmtId="0" fontId="75" fillId="12" borderId="87" xfId="0" applyFont="1" applyFill="1" applyBorder="1" applyAlignment="1" applyProtection="1">
      <alignment horizontal="center" vertical="center"/>
      <protection hidden="1"/>
    </xf>
    <xf numFmtId="0" fontId="75" fillId="12" borderId="88" xfId="0" applyFont="1" applyFill="1" applyBorder="1" applyAlignment="1" applyProtection="1">
      <alignment horizontal="center" vertical="center"/>
      <protection hidden="1"/>
    </xf>
    <xf numFmtId="49" fontId="0" fillId="12" borderId="88" xfId="0" applyNumberFormat="1" applyFill="1" applyBorder="1" applyAlignment="1" applyProtection="1">
      <alignment horizontal="center" vertical="center"/>
      <protection hidden="1"/>
    </xf>
    <xf numFmtId="0" fontId="0" fillId="20" borderId="65" xfId="0" applyFill="1" applyBorder="1" applyAlignment="1" applyProtection="1">
      <alignment horizontal="center" vertical="center"/>
      <protection hidden="1"/>
    </xf>
    <xf numFmtId="0" fontId="0" fillId="12" borderId="88" xfId="0" applyFill="1" applyBorder="1" applyAlignment="1" applyProtection="1">
      <alignment horizontal="center" vertical="center"/>
      <protection hidden="1"/>
    </xf>
    <xf numFmtId="0" fontId="0" fillId="12" borderId="90" xfId="0" applyFill="1" applyBorder="1" applyAlignment="1" applyProtection="1">
      <alignment horizontal="center" vertical="center"/>
      <protection hidden="1"/>
    </xf>
    <xf numFmtId="0" fontId="19" fillId="16" borderId="1" xfId="0" applyFont="1" applyFill="1" applyBorder="1" applyAlignment="1" applyProtection="1">
      <alignment horizontal="center" vertical="center"/>
      <protection locked="0"/>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4" fillId="15" borderId="143" xfId="3" applyFont="1" applyFill="1" applyBorder="1" applyAlignment="1" applyProtection="1">
      <alignment horizontal="left" vertical="center"/>
      <protection hidden="1"/>
    </xf>
    <xf numFmtId="0" fontId="54" fillId="15" borderId="58" xfId="3" applyFont="1" applyFill="1" applyBorder="1" applyAlignment="1" applyProtection="1">
      <alignment horizontal="left" vertical="center"/>
      <protection hidden="1"/>
    </xf>
    <xf numFmtId="0" fontId="54" fillId="15" borderId="144" xfId="3" applyFont="1" applyFill="1" applyBorder="1" applyAlignment="1" applyProtection="1">
      <alignment horizontal="left" vertical="center"/>
      <protection hidden="1"/>
    </xf>
    <xf numFmtId="0" fontId="54" fillId="15" borderId="152" xfId="3" applyFont="1" applyFill="1" applyBorder="1" applyAlignment="1" applyProtection="1">
      <alignment horizontal="left" vertical="center"/>
      <protection hidden="1"/>
    </xf>
    <xf numFmtId="0" fontId="54" fillId="15" borderId="5" xfId="3" applyFont="1" applyFill="1" applyBorder="1" applyAlignment="1" applyProtection="1">
      <alignment horizontal="left" vertical="center"/>
      <protection hidden="1"/>
    </xf>
    <xf numFmtId="0" fontId="54" fillId="15" borderId="153" xfId="3" applyFont="1" applyFill="1" applyBorder="1" applyAlignment="1" applyProtection="1">
      <alignment horizontal="left" vertical="center"/>
      <protection hidden="1"/>
    </xf>
    <xf numFmtId="0" fontId="34" fillId="15" borderId="145" xfId="0" applyFont="1" applyFill="1" applyBorder="1" applyProtection="1">
      <alignment vertical="center"/>
      <protection hidden="1"/>
    </xf>
    <xf numFmtId="0" fontId="34" fillId="15" borderId="58" xfId="0" applyFont="1" applyFill="1" applyBorder="1" applyProtection="1">
      <alignment vertical="center"/>
      <protection hidden="1"/>
    </xf>
    <xf numFmtId="0" fontId="34" fillId="15" borderId="127" xfId="0" applyFont="1" applyFill="1" applyBorder="1" applyProtection="1">
      <alignment vertical="center"/>
      <protection hidden="1"/>
    </xf>
    <xf numFmtId="0" fontId="34" fillId="15" borderId="154" xfId="0" applyFont="1" applyFill="1" applyBorder="1" applyProtection="1">
      <alignment vertical="center"/>
      <protection hidden="1"/>
    </xf>
    <xf numFmtId="0" fontId="34" fillId="15" borderId="5" xfId="0" applyFont="1" applyFill="1" applyBorder="1" applyProtection="1">
      <alignment vertical="center"/>
      <protection hidden="1"/>
    </xf>
    <xf numFmtId="0" fontId="34" fillId="15" borderId="155" xfId="0" applyFont="1" applyFill="1" applyBorder="1" applyProtection="1">
      <alignment vertical="center"/>
      <protection hidden="1"/>
    </xf>
    <xf numFmtId="49" fontId="9" fillId="17" borderId="171" xfId="2" applyNumberFormat="1" applyFont="1" applyFill="1" applyBorder="1" applyAlignment="1" applyProtection="1">
      <alignment horizontal="center" vertical="center"/>
      <protection hidden="1"/>
    </xf>
    <xf numFmtId="0" fontId="70" fillId="16" borderId="57" xfId="0" applyFont="1" applyFill="1" applyBorder="1" applyAlignment="1" applyProtection="1">
      <alignment horizontal="left" vertical="center" wrapText="1" indent="6"/>
      <protection hidden="1"/>
    </xf>
    <xf numFmtId="0" fontId="70" fillId="16" borderId="58" xfId="0" applyFont="1" applyFill="1" applyBorder="1" applyAlignment="1" applyProtection="1">
      <alignment horizontal="left" vertical="center" wrapText="1" indent="6"/>
      <protection hidden="1"/>
    </xf>
    <xf numFmtId="0" fontId="70" fillId="16" borderId="34" xfId="0" applyFont="1" applyFill="1" applyBorder="1" applyAlignment="1" applyProtection="1">
      <alignment horizontal="left" vertical="center" wrapText="1" indent="6"/>
      <protection hidden="1"/>
    </xf>
    <xf numFmtId="0" fontId="70" fillId="16" borderId="5" xfId="0" applyFont="1" applyFill="1" applyBorder="1" applyAlignment="1" applyProtection="1">
      <alignment horizontal="left" vertical="center" wrapText="1" indent="6"/>
      <protection hidden="1"/>
    </xf>
    <xf numFmtId="49" fontId="10" fillId="17" borderId="171" xfId="0" applyNumberFormat="1" applyFont="1" applyFill="1" applyBorder="1" applyAlignment="1" applyProtection="1">
      <alignment horizontal="center" vertical="center"/>
      <protection hidden="1"/>
    </xf>
    <xf numFmtId="0" fontId="59" fillId="15" borderId="115" xfId="2" applyFont="1" applyFill="1" applyBorder="1" applyAlignment="1" applyProtection="1">
      <alignment horizontal="left" vertical="center" wrapText="1"/>
      <protection hidden="1"/>
    </xf>
    <xf numFmtId="0" fontId="59" fillId="15" borderId="58" xfId="2" applyFont="1" applyFill="1" applyBorder="1" applyAlignment="1" applyProtection="1">
      <alignment horizontal="left" vertical="center" wrapText="1"/>
      <protection hidden="1"/>
    </xf>
    <xf numFmtId="0" fontId="59" fillId="15" borderId="116" xfId="2" applyFont="1" applyFill="1" applyBorder="1" applyAlignment="1" applyProtection="1">
      <alignment horizontal="left" vertical="center" wrapText="1"/>
      <protection hidden="1"/>
    </xf>
    <xf numFmtId="0" fontId="79" fillId="12" borderId="128" xfId="2" applyFont="1" applyFill="1" applyBorder="1" applyAlignment="1" applyProtection="1">
      <alignment horizontal="left" vertical="center" wrapText="1"/>
      <protection hidden="1"/>
    </xf>
    <xf numFmtId="0" fontId="79" fillId="12" borderId="121" xfId="2" applyFont="1" applyFill="1" applyBorder="1" applyAlignment="1" applyProtection="1">
      <alignment horizontal="left" vertical="center" wrapText="1"/>
      <protection hidden="1"/>
    </xf>
    <xf numFmtId="0" fontId="59" fillId="15" borderId="122" xfId="2" applyFont="1" applyFill="1" applyBorder="1" applyAlignment="1" applyProtection="1">
      <alignment horizontal="left" vertical="center" wrapText="1"/>
      <protection hidden="1"/>
    </xf>
    <xf numFmtId="0" fontId="59" fillId="15" borderId="118" xfId="2" applyFont="1" applyFill="1" applyBorder="1" applyAlignment="1" applyProtection="1">
      <alignment horizontal="left" vertical="center" wrapText="1"/>
      <protection hidden="1"/>
    </xf>
    <xf numFmtId="0" fontId="59" fillId="15" borderId="126" xfId="2" applyFont="1" applyFill="1" applyBorder="1" applyAlignment="1" applyProtection="1">
      <alignment horizontal="left" vertical="center" wrapText="1"/>
      <protection hidden="1"/>
    </xf>
    <xf numFmtId="0" fontId="59" fillId="12" borderId="120" xfId="2" applyFont="1" applyFill="1" applyBorder="1" applyAlignment="1" applyProtection="1">
      <alignment horizontal="left" vertical="center" wrapText="1"/>
      <protection hidden="1"/>
    </xf>
    <xf numFmtId="0" fontId="59" fillId="12" borderId="129" xfId="2" applyFont="1" applyFill="1" applyBorder="1" applyAlignment="1" applyProtection="1">
      <alignment horizontal="left" vertical="center" wrapText="1"/>
      <protection hidden="1"/>
    </xf>
    <xf numFmtId="0" fontId="44" fillId="16" borderId="225" xfId="2" applyFont="1" applyFill="1" applyBorder="1" applyAlignment="1" applyProtection="1">
      <alignment horizontal="center" vertical="center" wrapText="1" shrinkToFit="1"/>
      <protection hidden="1"/>
    </xf>
    <xf numFmtId="0" fontId="44" fillId="16" borderId="226" xfId="2" applyFont="1" applyFill="1" applyBorder="1" applyAlignment="1" applyProtection="1">
      <alignment horizontal="center" vertical="center" wrapText="1" shrinkToFit="1"/>
      <protection hidden="1"/>
    </xf>
    <xf numFmtId="0" fontId="44" fillId="16" borderId="227" xfId="2" applyFont="1" applyFill="1" applyBorder="1" applyAlignment="1" applyProtection="1">
      <alignment horizontal="center" vertical="center" wrapText="1" shrinkToFit="1"/>
      <protection hidden="1"/>
    </xf>
    <xf numFmtId="0" fontId="44" fillId="16" borderId="228" xfId="2" applyFont="1" applyFill="1" applyBorder="1" applyAlignment="1" applyProtection="1">
      <alignment horizontal="center" vertical="center" wrapText="1" shrinkToFit="1"/>
      <protection hidden="1"/>
    </xf>
    <xf numFmtId="0" fontId="44" fillId="16" borderId="229" xfId="2" applyFont="1" applyFill="1" applyBorder="1" applyAlignment="1" applyProtection="1">
      <alignment horizontal="center" vertical="center" wrapText="1" shrinkToFit="1"/>
      <protection hidden="1"/>
    </xf>
    <xf numFmtId="0" fontId="44" fillId="16" borderId="230" xfId="2" applyFont="1" applyFill="1" applyBorder="1" applyAlignment="1" applyProtection="1">
      <alignment horizontal="center" vertical="center" wrapText="1" shrinkToFit="1"/>
      <protection hidden="1"/>
    </xf>
    <xf numFmtId="0" fontId="44" fillId="0" borderId="58" xfId="2" applyFont="1" applyBorder="1" applyAlignment="1" applyProtection="1">
      <alignment horizontal="center" vertical="center" shrinkToFit="1"/>
      <protection hidden="1"/>
    </xf>
    <xf numFmtId="0" fontId="44" fillId="0" borderId="116" xfId="2" applyFont="1" applyBorder="1" applyAlignment="1" applyProtection="1">
      <alignment horizontal="center" vertical="center" shrinkToFit="1"/>
      <protection hidden="1"/>
    </xf>
    <xf numFmtId="0" fontId="67" fillId="16" borderId="135" xfId="2" applyFont="1" applyFill="1" applyBorder="1" applyAlignment="1" applyProtection="1">
      <alignment horizontal="center" vertical="center" wrapText="1"/>
      <protection hidden="1"/>
    </xf>
    <xf numFmtId="0" fontId="67" fillId="16" borderId="136" xfId="2" applyFont="1" applyFill="1" applyBorder="1" applyAlignment="1" applyProtection="1">
      <alignment horizontal="center" vertical="center" wrapText="1"/>
      <protection hidden="1"/>
    </xf>
    <xf numFmtId="0" fontId="42" fillId="16" borderId="8" xfId="2" applyFont="1" applyFill="1" applyBorder="1" applyAlignment="1" applyProtection="1">
      <alignment horizontal="center" vertical="center" wrapText="1"/>
      <protection hidden="1"/>
    </xf>
    <xf numFmtId="0" fontId="42" fillId="16" borderId="89" xfId="2" applyFont="1" applyFill="1" applyBorder="1" applyAlignment="1" applyProtection="1">
      <alignment horizontal="center" vertical="center"/>
      <protection hidden="1"/>
    </xf>
    <xf numFmtId="0" fontId="42" fillId="16" borderId="54" xfId="2" applyFont="1" applyFill="1" applyBorder="1" applyAlignment="1" applyProtection="1">
      <alignment horizontal="center" vertical="center"/>
      <protection hidden="1"/>
    </xf>
    <xf numFmtId="0" fontId="42" fillId="16" borderId="56" xfId="2" applyFont="1" applyFill="1" applyBorder="1" applyAlignment="1" applyProtection="1">
      <alignment horizontal="center" vertical="center"/>
      <protection hidden="1"/>
    </xf>
    <xf numFmtId="0" fontId="81" fillId="14" borderId="58" xfId="2" applyFont="1" applyFill="1" applyBorder="1" applyAlignment="1" applyProtection="1">
      <alignment horizontal="left" vertical="center" wrapText="1"/>
      <protection hidden="1"/>
    </xf>
    <xf numFmtId="0" fontId="81" fillId="14" borderId="59" xfId="2" applyFont="1" applyFill="1" applyBorder="1" applyAlignment="1" applyProtection="1">
      <alignment horizontal="left" vertical="center" wrapText="1"/>
      <protection hidden="1"/>
    </xf>
    <xf numFmtId="49" fontId="9" fillId="17" borderId="63" xfId="2" applyNumberFormat="1" applyFont="1" applyFill="1" applyBorder="1" applyAlignment="1" applyProtection="1">
      <alignment horizontal="center" vertical="center" wrapText="1"/>
      <protection hidden="1"/>
    </xf>
    <xf numFmtId="49" fontId="9" fillId="17" borderId="88"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89" xfId="2" applyNumberFormat="1" applyFont="1" applyFill="1" applyBorder="1" applyAlignment="1" applyProtection="1">
      <alignment horizontal="center" vertical="center"/>
      <protection hidden="1"/>
    </xf>
    <xf numFmtId="49" fontId="11" fillId="17" borderId="28" xfId="2" applyNumberFormat="1" applyFont="1" applyFill="1" applyBorder="1" applyAlignment="1" applyProtection="1">
      <alignment horizontal="center" vertical="center" wrapText="1"/>
      <protection hidden="1"/>
    </xf>
    <xf numFmtId="49" fontId="11" fillId="17" borderId="38" xfId="2" applyNumberFormat="1" applyFont="1" applyFill="1" applyBorder="1" applyAlignment="1" applyProtection="1">
      <alignment horizontal="center" vertical="center"/>
      <protection hidden="1"/>
    </xf>
    <xf numFmtId="49" fontId="11" fillId="17" borderId="65" xfId="2" applyNumberFormat="1" applyFont="1" applyFill="1" applyBorder="1" applyAlignment="1" applyProtection="1">
      <alignment horizontal="center" vertical="center" wrapText="1"/>
      <protection hidden="1"/>
    </xf>
    <xf numFmtId="49" fontId="11" fillId="17" borderId="90" xfId="2" applyNumberFormat="1" applyFont="1" applyFill="1" applyBorder="1" applyAlignment="1" applyProtection="1">
      <alignment horizontal="center" vertical="center"/>
      <protection hidden="1"/>
    </xf>
    <xf numFmtId="0" fontId="16" fillId="14" borderId="60" xfId="2" applyFont="1" applyFill="1" applyBorder="1" applyAlignment="1" applyProtection="1">
      <alignment horizontal="center" vertical="center" wrapText="1"/>
      <protection hidden="1"/>
    </xf>
    <xf numFmtId="0" fontId="16" fillId="14" borderId="6" xfId="2" applyFont="1" applyFill="1" applyBorder="1" applyAlignment="1" applyProtection="1">
      <alignment horizontal="center" vertical="center" wrapText="1"/>
      <protection hidden="1"/>
    </xf>
    <xf numFmtId="0" fontId="16" fillId="14" borderId="183" xfId="2" applyFont="1" applyFill="1" applyBorder="1" applyAlignment="1" applyProtection="1">
      <alignment horizontal="center" vertical="center" wrapText="1"/>
      <protection hidden="1"/>
    </xf>
    <xf numFmtId="0" fontId="16" fillId="14" borderId="58" xfId="2" applyFont="1" applyFill="1" applyBorder="1" applyAlignment="1" applyProtection="1">
      <alignment horizontal="center" vertical="center" wrapText="1"/>
      <protection hidden="1"/>
    </xf>
    <xf numFmtId="0" fontId="6" fillId="0" borderId="62" xfId="2" applyFont="1" applyBorder="1" applyAlignment="1" applyProtection="1">
      <alignment horizontal="center" vertical="center" shrinkToFit="1"/>
      <protection hidden="1"/>
    </xf>
    <xf numFmtId="0" fontId="6" fillId="0" borderId="87" xfId="2" applyFont="1" applyBorder="1" applyAlignment="1" applyProtection="1">
      <alignment horizontal="center" vertical="center" shrinkToFit="1"/>
      <protection hidden="1"/>
    </xf>
    <xf numFmtId="0" fontId="9" fillId="17" borderId="63" xfId="2" applyFont="1" applyFill="1" applyBorder="1" applyAlignment="1" applyProtection="1">
      <alignment horizontal="center" vertical="center" wrapText="1" shrinkToFit="1"/>
      <protection hidden="1"/>
    </xf>
    <xf numFmtId="0" fontId="9" fillId="17" borderId="88" xfId="2" applyFont="1" applyFill="1" applyBorder="1" applyAlignment="1" applyProtection="1">
      <alignment horizontal="center" vertical="center" shrinkToFit="1"/>
      <protection hidden="1"/>
    </xf>
    <xf numFmtId="49" fontId="9" fillId="17" borderId="64" xfId="2" applyNumberFormat="1" applyFont="1" applyFill="1" applyBorder="1" applyAlignment="1" applyProtection="1">
      <alignment horizontal="center" vertical="center"/>
      <protection hidden="1"/>
    </xf>
    <xf numFmtId="49" fontId="10" fillId="17" borderId="64"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89" xfId="0" applyNumberFormat="1" applyFont="1" applyFill="1" applyBorder="1" applyAlignment="1" applyProtection="1">
      <alignment horizontal="center" vertical="center"/>
      <protection hidden="1"/>
    </xf>
    <xf numFmtId="0" fontId="25" fillId="9" borderId="91" xfId="2" applyFont="1" applyFill="1" applyBorder="1" applyAlignment="1" applyProtection="1">
      <alignment horizontal="center" vertical="center" wrapText="1"/>
      <protection hidden="1"/>
    </xf>
    <xf numFmtId="0" fontId="25" fillId="9" borderId="94" xfId="2" applyFont="1" applyFill="1" applyBorder="1" applyAlignment="1" applyProtection="1">
      <alignment horizontal="center" vertical="center" wrapText="1"/>
      <protection hidden="1"/>
    </xf>
    <xf numFmtId="0" fontId="42" fillId="16" borderId="54" xfId="2" applyFont="1" applyFill="1" applyBorder="1" applyAlignment="1" applyProtection="1">
      <alignment horizontal="center" vertical="center" wrapText="1"/>
      <protection hidden="1"/>
    </xf>
    <xf numFmtId="0" fontId="42" fillId="16" borderId="20" xfId="2" applyFont="1" applyFill="1" applyBorder="1" applyAlignment="1" applyProtection="1">
      <alignment horizontal="center" vertical="center"/>
      <protection hidden="1"/>
    </xf>
    <xf numFmtId="0" fontId="42" fillId="16" borderId="171" xfId="2" applyFont="1" applyFill="1" applyBorder="1" applyAlignment="1" applyProtection="1">
      <alignment horizontal="center" vertical="center" wrapText="1"/>
      <protection hidden="1"/>
    </xf>
    <xf numFmtId="0" fontId="25" fillId="9" borderId="22" xfId="2" applyFont="1" applyFill="1" applyBorder="1" applyAlignment="1" applyProtection="1">
      <alignment horizontal="center" vertical="center" wrapText="1"/>
      <protection hidden="1"/>
    </xf>
    <xf numFmtId="0" fontId="25" fillId="9" borderId="93" xfId="2" applyFont="1" applyFill="1" applyBorder="1" applyAlignment="1" applyProtection="1">
      <alignment horizontal="center" vertical="center" wrapText="1"/>
      <protection hidden="1"/>
    </xf>
    <xf numFmtId="0" fontId="42" fillId="16" borderId="20" xfId="2" applyFont="1" applyFill="1" applyBorder="1" applyAlignment="1" applyProtection="1">
      <alignment horizontal="center" vertical="center" wrapText="1"/>
      <protection hidden="1"/>
    </xf>
    <xf numFmtId="0" fontId="14" fillId="0" borderId="19" xfId="2" applyFont="1" applyBorder="1" applyAlignment="1" applyProtection="1">
      <alignment horizontal="left" vertical="center" indent="1" shrinkToFit="1"/>
      <protection hidden="1"/>
    </xf>
    <xf numFmtId="0" fontId="14" fillId="0" borderId="41"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178" fontId="22" fillId="0" borderId="43" xfId="2" applyNumberFormat="1" applyFont="1" applyBorder="1" applyAlignment="1" applyProtection="1">
      <alignment horizontal="left" vertical="center" shrinkToFit="1"/>
      <protection hidden="1"/>
    </xf>
    <xf numFmtId="178" fontId="22" fillId="0" borderId="44" xfId="2" applyNumberFormat="1" applyFont="1" applyBorder="1" applyAlignment="1" applyProtection="1">
      <alignment horizontal="left" vertical="center" shrinkToFit="1"/>
      <protection hidden="1"/>
    </xf>
    <xf numFmtId="0" fontId="22" fillId="22" borderId="44" xfId="2" applyFont="1" applyFill="1" applyBorder="1" applyAlignment="1" applyProtection="1">
      <alignment horizontal="left" vertical="center" shrinkToFit="1"/>
      <protection hidden="1"/>
    </xf>
    <xf numFmtId="0" fontId="22" fillId="22" borderId="130" xfId="2" applyFont="1" applyFill="1" applyBorder="1" applyAlignment="1" applyProtection="1">
      <alignment horizontal="left" vertical="center" shrinkToFit="1"/>
      <protection hidden="1"/>
    </xf>
    <xf numFmtId="0" fontId="14" fillId="0" borderId="98" xfId="2" applyFont="1" applyBorder="1" applyAlignment="1" applyProtection="1">
      <alignment horizontal="left" vertical="center" indent="1" shrinkToFit="1"/>
      <protection hidden="1"/>
    </xf>
    <xf numFmtId="0" fontId="14" fillId="0" borderId="117" xfId="2" applyFont="1" applyBorder="1" applyAlignment="1" applyProtection="1">
      <alignment horizontal="left" vertical="center" indent="1" shrinkToFit="1"/>
      <protection hidden="1"/>
    </xf>
    <xf numFmtId="0" fontId="14" fillId="0" borderId="97" xfId="2" applyFont="1" applyBorder="1" applyAlignment="1" applyProtection="1">
      <alignment horizontal="left" vertical="center" indent="1" shrinkToFit="1"/>
      <protection hidden="1"/>
    </xf>
    <xf numFmtId="178" fontId="22" fillId="0" borderId="132" xfId="2" applyNumberFormat="1" applyFont="1" applyBorder="1" applyAlignment="1" applyProtection="1">
      <alignment horizontal="left" vertical="center" shrinkToFit="1"/>
      <protection hidden="1"/>
    </xf>
    <xf numFmtId="178" fontId="22" fillId="0" borderId="133" xfId="2" applyNumberFormat="1" applyFont="1" applyBorder="1" applyAlignment="1" applyProtection="1">
      <alignment horizontal="left" vertical="center" shrinkToFit="1"/>
      <protection hidden="1"/>
    </xf>
    <xf numFmtId="0" fontId="22" fillId="22" borderId="133" xfId="2" applyFont="1" applyFill="1" applyBorder="1" applyAlignment="1" applyProtection="1">
      <alignment horizontal="left" vertical="center" shrinkToFit="1"/>
      <protection hidden="1"/>
    </xf>
    <xf numFmtId="0" fontId="22" fillId="22" borderId="134" xfId="2" applyFont="1" applyFill="1" applyBorder="1" applyAlignment="1" applyProtection="1">
      <alignment horizontal="left" vertical="center" shrinkToFit="1"/>
      <protection hidden="1"/>
    </xf>
    <xf numFmtId="0" fontId="14" fillId="0" borderId="24" xfId="2" applyFont="1" applyBorder="1" applyAlignment="1" applyProtection="1">
      <alignment horizontal="left" vertical="center" indent="1" shrinkToFit="1"/>
      <protection hidden="1"/>
    </xf>
    <xf numFmtId="0" fontId="14" fillId="0" borderId="45" xfId="2" applyFont="1" applyBorder="1" applyAlignment="1" applyProtection="1">
      <alignment horizontal="left" vertical="center" indent="1" shrinkToFit="1"/>
      <protection hidden="1"/>
    </xf>
    <xf numFmtId="0" fontId="14" fillId="0" borderId="40" xfId="2" applyFont="1" applyBorder="1" applyAlignment="1" applyProtection="1">
      <alignment horizontal="left" vertical="center" indent="1" shrinkToFit="1"/>
      <protection hidden="1"/>
    </xf>
    <xf numFmtId="178" fontId="22" fillId="0" borderId="46" xfId="2" applyNumberFormat="1" applyFont="1" applyBorder="1" applyAlignment="1" applyProtection="1">
      <alignment horizontal="left" vertical="center" shrinkToFit="1"/>
      <protection hidden="1"/>
    </xf>
    <xf numFmtId="178" fontId="22" fillId="0" borderId="47" xfId="2" applyNumberFormat="1" applyFont="1" applyBorder="1" applyAlignment="1" applyProtection="1">
      <alignment horizontal="left" vertical="center" shrinkToFit="1"/>
      <protection hidden="1"/>
    </xf>
    <xf numFmtId="0" fontId="22" fillId="22" borderId="47" xfId="2" applyFont="1" applyFill="1" applyBorder="1" applyAlignment="1" applyProtection="1">
      <alignment horizontal="left" vertical="center" shrinkToFit="1"/>
      <protection hidden="1"/>
    </xf>
    <xf numFmtId="0" fontId="22" fillId="22" borderId="131" xfId="2" applyFont="1" applyFill="1" applyBorder="1" applyAlignment="1" applyProtection="1">
      <alignment horizontal="left" vertical="center" shrinkToFit="1"/>
      <protection hidden="1"/>
    </xf>
    <xf numFmtId="0" fontId="14" fillId="0" borderId="219" xfId="2" applyFont="1" applyBorder="1" applyAlignment="1" applyProtection="1">
      <alignment horizontal="left" vertical="center" indent="1" shrinkToFit="1"/>
      <protection hidden="1"/>
    </xf>
    <xf numFmtId="0" fontId="14" fillId="0" borderId="220" xfId="2" applyFont="1" applyBorder="1" applyAlignment="1" applyProtection="1">
      <alignment horizontal="left" vertical="center" indent="1" shrinkToFit="1"/>
      <protection hidden="1"/>
    </xf>
    <xf numFmtId="0" fontId="14" fillId="0" borderId="221" xfId="2" applyFont="1" applyBorder="1" applyAlignment="1" applyProtection="1">
      <alignment horizontal="left" vertical="center" indent="1" shrinkToFit="1"/>
      <protection hidden="1"/>
    </xf>
    <xf numFmtId="178" fontId="22" fillId="0" borderId="222" xfId="2" applyNumberFormat="1" applyFont="1" applyBorder="1" applyAlignment="1" applyProtection="1">
      <alignment horizontal="left" vertical="center" shrinkToFit="1"/>
      <protection hidden="1"/>
    </xf>
    <xf numFmtId="178" fontId="22" fillId="0" borderId="223" xfId="2" applyNumberFormat="1" applyFont="1" applyBorder="1" applyAlignment="1" applyProtection="1">
      <alignment horizontal="left" vertical="center" shrinkToFit="1"/>
      <protection hidden="1"/>
    </xf>
    <xf numFmtId="0" fontId="22" fillId="22" borderId="223" xfId="2" applyFont="1" applyFill="1" applyBorder="1" applyAlignment="1" applyProtection="1">
      <alignment horizontal="left" vertical="center" shrinkToFit="1"/>
      <protection hidden="1"/>
    </xf>
    <xf numFmtId="0" fontId="22" fillId="22" borderId="224" xfId="2" applyFont="1" applyFill="1" applyBorder="1" applyAlignment="1" applyProtection="1">
      <alignment horizontal="left" vertical="center" shrinkToFit="1"/>
      <protection hidden="1"/>
    </xf>
    <xf numFmtId="0" fontId="16" fillId="15" borderId="57" xfId="2" applyFont="1" applyFill="1" applyBorder="1" applyAlignment="1" applyProtection="1">
      <alignment horizontal="center" vertical="center"/>
      <protection hidden="1"/>
    </xf>
    <xf numFmtId="0" fontId="16" fillId="15" borderId="58" xfId="2" applyFont="1" applyFill="1" applyBorder="1" applyAlignment="1" applyProtection="1">
      <alignment horizontal="center" vertical="center"/>
      <protection hidden="1"/>
    </xf>
    <xf numFmtId="0" fontId="16" fillId="15" borderId="59" xfId="2" applyFont="1" applyFill="1" applyBorder="1" applyAlignment="1" applyProtection="1">
      <alignment horizontal="center" vertical="center"/>
      <protection hidden="1"/>
    </xf>
    <xf numFmtId="0" fontId="16" fillId="15" borderId="60" xfId="2" applyFont="1" applyFill="1" applyBorder="1" applyAlignment="1" applyProtection="1">
      <alignment horizontal="center" vertical="center"/>
      <protection hidden="1"/>
    </xf>
    <xf numFmtId="0" fontId="16" fillId="15" borderId="6" xfId="2" applyFont="1" applyFill="1" applyBorder="1" applyAlignment="1" applyProtection="1">
      <alignment horizontal="center" vertical="center"/>
      <protection hidden="1"/>
    </xf>
    <xf numFmtId="0" fontId="16" fillId="15" borderId="61" xfId="2" applyFont="1" applyFill="1" applyBorder="1" applyAlignment="1" applyProtection="1">
      <alignment horizontal="center" vertical="center"/>
      <protection hidden="1"/>
    </xf>
    <xf numFmtId="0" fontId="14" fillId="15" borderId="29" xfId="0" applyFont="1" applyFill="1" applyBorder="1" applyAlignment="1" applyProtection="1">
      <alignment horizontal="center" vertical="center" wrapText="1"/>
      <protection hidden="1"/>
    </xf>
    <xf numFmtId="0" fontId="14" fillId="15" borderId="30" xfId="0" applyFont="1" applyFill="1" applyBorder="1" applyAlignment="1" applyProtection="1">
      <alignment horizontal="center" vertical="center" wrapText="1"/>
      <protection hidden="1"/>
    </xf>
    <xf numFmtId="0" fontId="14" fillId="15" borderId="32" xfId="0" applyFont="1" applyFill="1" applyBorder="1" applyAlignment="1" applyProtection="1">
      <alignment horizontal="center" vertical="center" wrapText="1"/>
      <protection hidden="1"/>
    </xf>
    <xf numFmtId="0" fontId="14" fillId="15" borderId="34" xfId="0" applyFont="1" applyFill="1" applyBorder="1" applyAlignment="1" applyProtection="1">
      <alignment horizontal="center" vertical="center" wrapText="1"/>
      <protection hidden="1"/>
    </xf>
    <xf numFmtId="0" fontId="14" fillId="15" borderId="5" xfId="0" applyFont="1" applyFill="1" applyBorder="1" applyAlignment="1" applyProtection="1">
      <alignment horizontal="center" vertical="center" wrapText="1"/>
      <protection hidden="1"/>
    </xf>
    <xf numFmtId="0" fontId="14" fillId="15" borderId="10" xfId="0" applyFont="1" applyFill="1" applyBorder="1" applyAlignment="1" applyProtection="1">
      <alignment horizontal="center" vertical="center" wrapText="1"/>
      <protection hidden="1"/>
    </xf>
    <xf numFmtId="0" fontId="14" fillId="8" borderId="31" xfId="0" applyFont="1" applyFill="1" applyBorder="1" applyAlignment="1" applyProtection="1">
      <alignment horizontal="left" vertical="center"/>
      <protection locked="0"/>
    </xf>
    <xf numFmtId="0" fontId="14" fillId="8" borderId="32" xfId="0" applyFont="1" applyFill="1" applyBorder="1" applyAlignment="1" applyProtection="1">
      <alignment horizontal="left" vertical="center"/>
      <protection locked="0"/>
    </xf>
    <xf numFmtId="0" fontId="14" fillId="15" borderId="31" xfId="2" applyFont="1" applyFill="1" applyBorder="1" applyAlignment="1" applyProtection="1">
      <alignment horizontal="center" vertical="center" wrapText="1"/>
      <protection hidden="1"/>
    </xf>
    <xf numFmtId="0" fontId="14" fillId="15" borderId="32" xfId="2" applyFont="1" applyFill="1" applyBorder="1" applyAlignment="1" applyProtection="1">
      <alignment horizontal="center" vertical="center" wrapText="1"/>
      <protection hidden="1"/>
    </xf>
    <xf numFmtId="0" fontId="14" fillId="15" borderId="0" xfId="2" applyFont="1" applyFill="1" applyAlignment="1" applyProtection="1">
      <alignment horizontal="center" vertical="center" wrapText="1"/>
      <protection hidden="1"/>
    </xf>
    <xf numFmtId="0" fontId="14" fillId="15" borderId="21" xfId="2" applyFont="1" applyFill="1" applyBorder="1" applyAlignment="1" applyProtection="1">
      <alignment horizontal="center" vertical="center" wrapText="1"/>
      <protection hidden="1"/>
    </xf>
    <xf numFmtId="0" fontId="18" fillId="15" borderId="57" xfId="2" applyFont="1" applyFill="1" applyBorder="1" applyAlignment="1" applyProtection="1">
      <alignment horizontal="center" vertical="center"/>
      <protection hidden="1"/>
    </xf>
    <xf numFmtId="0" fontId="18" fillId="15" borderId="58" xfId="2" applyFont="1" applyFill="1" applyBorder="1" applyAlignment="1" applyProtection="1">
      <alignment horizontal="center" vertical="center"/>
      <protection hidden="1"/>
    </xf>
    <xf numFmtId="0" fontId="16" fillId="15" borderId="115" xfId="2" applyFont="1" applyFill="1" applyBorder="1" applyAlignment="1" applyProtection="1">
      <alignment horizontal="distributed" vertical="center" indent="3" shrinkToFit="1"/>
      <protection hidden="1"/>
    </xf>
    <xf numFmtId="0" fontId="16" fillId="15" borderId="58" xfId="2" applyFont="1" applyFill="1" applyBorder="1" applyAlignment="1" applyProtection="1">
      <alignment horizontal="distributed" vertical="center" indent="3" shrinkToFit="1"/>
      <protection hidden="1"/>
    </xf>
    <xf numFmtId="0" fontId="16" fillId="15" borderId="59" xfId="2" applyFont="1" applyFill="1" applyBorder="1" applyAlignment="1" applyProtection="1">
      <alignment horizontal="distributed" vertical="center" indent="3" shrinkToFit="1"/>
      <protection hidden="1"/>
    </xf>
    <xf numFmtId="1" fontId="14" fillId="15" borderId="26" xfId="0" applyNumberFormat="1" applyFont="1" applyFill="1" applyBorder="1" applyAlignment="1" applyProtection="1">
      <alignment horizontal="center" vertical="center"/>
      <protection hidden="1"/>
    </xf>
    <xf numFmtId="1" fontId="14" fillId="15" borderId="27" xfId="0" applyNumberFormat="1" applyFont="1" applyFill="1" applyBorder="1" applyAlignment="1" applyProtection="1">
      <alignment horizontal="center" vertical="center"/>
      <protection hidden="1"/>
    </xf>
    <xf numFmtId="1" fontId="14" fillId="15" borderId="206" xfId="0" applyNumberFormat="1" applyFont="1" applyFill="1" applyBorder="1" applyAlignment="1" applyProtection="1">
      <alignment horizontal="center" vertical="center"/>
      <protection hidden="1"/>
    </xf>
    <xf numFmtId="1" fontId="22" fillId="8" borderId="207" xfId="0" applyNumberFormat="1" applyFont="1" applyFill="1" applyBorder="1" applyAlignment="1" applyProtection="1">
      <alignment horizontal="left" vertical="center" indent="1"/>
      <protection locked="0"/>
    </xf>
    <xf numFmtId="1" fontId="22" fillId="8" borderId="208" xfId="0" applyNumberFormat="1" applyFont="1" applyFill="1" applyBorder="1" applyAlignment="1" applyProtection="1">
      <alignment horizontal="left" vertical="center" indent="1"/>
      <protection locked="0"/>
    </xf>
    <xf numFmtId="1" fontId="22" fillId="8" borderId="209" xfId="0" applyNumberFormat="1" applyFont="1" applyFill="1" applyBorder="1" applyAlignment="1" applyProtection="1">
      <alignment horizontal="left" vertical="center" indent="1"/>
      <protection locked="0"/>
    </xf>
    <xf numFmtId="1" fontId="14" fillId="15" borderId="115" xfId="0" applyNumberFormat="1" applyFont="1" applyFill="1" applyBorder="1" applyAlignment="1" applyProtection="1">
      <alignment horizontal="center" vertical="center" wrapText="1"/>
      <protection hidden="1"/>
    </xf>
    <xf numFmtId="1" fontId="14" fillId="15" borderId="116" xfId="0" applyNumberFormat="1" applyFont="1" applyFill="1" applyBorder="1" applyAlignment="1" applyProtection="1">
      <alignment horizontal="center" vertical="center" wrapText="1"/>
      <protection hidden="1"/>
    </xf>
    <xf numFmtId="1" fontId="14" fillId="15" borderId="9" xfId="0" applyNumberFormat="1" applyFont="1" applyFill="1" applyBorder="1" applyAlignment="1" applyProtection="1">
      <alignment horizontal="center" vertical="center" wrapText="1"/>
      <protection hidden="1"/>
    </xf>
    <xf numFmtId="1" fontId="14" fillId="15" borderId="10" xfId="0" applyNumberFormat="1" applyFont="1" applyFill="1" applyBorder="1" applyAlignment="1" applyProtection="1">
      <alignment horizontal="center" vertical="center" wrapText="1"/>
      <protection hidden="1"/>
    </xf>
    <xf numFmtId="1" fontId="21" fillId="8" borderId="115" xfId="0" applyNumberFormat="1" applyFont="1" applyFill="1" applyBorder="1" applyAlignment="1" applyProtection="1">
      <alignment horizontal="center" vertical="center" wrapText="1"/>
      <protection locked="0"/>
    </xf>
    <xf numFmtId="1" fontId="21" fillId="8" borderId="116" xfId="0" applyNumberFormat="1" applyFont="1" applyFill="1" applyBorder="1" applyAlignment="1" applyProtection="1">
      <alignment horizontal="center" vertical="center"/>
      <protection locked="0"/>
    </xf>
    <xf numFmtId="1" fontId="21" fillId="8" borderId="9" xfId="0" applyNumberFormat="1" applyFont="1" applyFill="1" applyBorder="1" applyAlignment="1" applyProtection="1">
      <alignment horizontal="center" vertical="center"/>
      <protection locked="0"/>
    </xf>
    <xf numFmtId="1" fontId="21" fillId="8" borderId="10" xfId="0" applyNumberFormat="1" applyFont="1" applyFill="1" applyBorder="1" applyAlignment="1" applyProtection="1">
      <alignment horizontal="center" vertical="center"/>
      <protection locked="0"/>
    </xf>
    <xf numFmtId="1" fontId="14" fillId="15" borderId="207" xfId="0" applyNumberFormat="1" applyFont="1" applyFill="1" applyBorder="1" applyAlignment="1" applyProtection="1">
      <alignment horizontal="center" vertical="center" shrinkToFit="1"/>
      <protection hidden="1"/>
    </xf>
    <xf numFmtId="1" fontId="14" fillId="15" borderId="209" xfId="0" applyNumberFormat="1" applyFont="1" applyFill="1" applyBorder="1" applyAlignment="1" applyProtection="1">
      <alignment horizontal="center" vertical="center" shrinkToFit="1"/>
      <protection hidden="1"/>
    </xf>
    <xf numFmtId="1" fontId="22" fillId="8" borderId="210" xfId="0" applyNumberFormat="1" applyFont="1" applyFill="1" applyBorder="1" applyAlignment="1" applyProtection="1">
      <alignment horizontal="left" vertical="center" indent="1"/>
      <protection locked="0"/>
    </xf>
    <xf numFmtId="1" fontId="19" fillId="15" borderId="137" xfId="0" applyNumberFormat="1" applyFont="1" applyFill="1" applyBorder="1" applyAlignment="1" applyProtection="1">
      <alignment horizontal="center" vertical="center"/>
      <protection hidden="1"/>
    </xf>
    <xf numFmtId="1" fontId="19" fillId="15" borderId="3" xfId="0" applyNumberFormat="1" applyFont="1" applyFill="1" applyBorder="1" applyAlignment="1" applyProtection="1">
      <alignment horizontal="center" vertical="center"/>
      <protection hidden="1"/>
    </xf>
    <xf numFmtId="1" fontId="19" fillId="15" borderId="4" xfId="0" applyNumberFormat="1" applyFont="1" applyFill="1" applyBorder="1" applyAlignment="1" applyProtection="1">
      <alignment horizontal="center" vertical="center"/>
      <protection hidden="1"/>
    </xf>
    <xf numFmtId="1" fontId="28" fillId="8" borderId="52" xfId="0" applyNumberFormat="1" applyFont="1" applyFill="1" applyBorder="1" applyAlignment="1" applyProtection="1">
      <alignment horizontal="left" vertical="center" indent="1" shrinkToFit="1"/>
      <protection locked="0"/>
    </xf>
    <xf numFmtId="1" fontId="28" fillId="8" borderId="51" xfId="0" applyNumberFormat="1" applyFont="1" applyFill="1" applyBorder="1" applyAlignment="1" applyProtection="1">
      <alignment horizontal="left" vertical="center" indent="1" shrinkToFit="1"/>
      <protection locked="0"/>
    </xf>
    <xf numFmtId="1" fontId="28" fillId="8" borderId="53" xfId="0" applyNumberFormat="1" applyFont="1" applyFill="1" applyBorder="1" applyAlignment="1" applyProtection="1">
      <alignment horizontal="left" vertical="center" indent="1" shrinkToFit="1"/>
      <protection locked="0"/>
    </xf>
    <xf numFmtId="1" fontId="19" fillId="15" borderId="52" xfId="0" applyNumberFormat="1" applyFont="1" applyFill="1" applyBorder="1" applyAlignment="1" applyProtection="1">
      <alignment horizontal="center" vertical="center" shrinkToFit="1"/>
      <protection hidden="1"/>
    </xf>
    <xf numFmtId="1" fontId="19" fillId="15" borderId="53" xfId="0" applyNumberFormat="1" applyFont="1" applyFill="1" applyBorder="1" applyAlignment="1" applyProtection="1">
      <alignment horizontal="center" vertical="center" shrinkToFit="1"/>
      <protection hidden="1"/>
    </xf>
    <xf numFmtId="1" fontId="21" fillId="8" borderId="52" xfId="0" applyNumberFormat="1" applyFont="1" applyFill="1" applyBorder="1" applyAlignment="1" applyProtection="1">
      <alignment horizontal="left" vertical="center" indent="1"/>
      <protection locked="0"/>
    </xf>
    <xf numFmtId="1" fontId="21" fillId="8" borderId="51" xfId="0" applyNumberFormat="1" applyFont="1" applyFill="1" applyBorder="1" applyAlignment="1" applyProtection="1">
      <alignment horizontal="left" vertical="center" indent="1"/>
      <protection locked="0"/>
    </xf>
    <xf numFmtId="1" fontId="21" fillId="8" borderId="248" xfId="0" applyNumberFormat="1" applyFont="1" applyFill="1" applyBorder="1" applyAlignment="1" applyProtection="1">
      <alignment horizontal="left" vertical="center" indent="1"/>
      <protection locked="0"/>
    </xf>
    <xf numFmtId="0" fontId="29" fillId="8" borderId="2" xfId="0" applyFont="1" applyFill="1" applyBorder="1" applyAlignment="1" applyProtection="1">
      <alignment horizontal="left" vertical="center" indent="1"/>
      <protection locked="0"/>
    </xf>
    <xf numFmtId="0" fontId="29" fillId="8" borderId="3" xfId="0" applyFont="1" applyFill="1" applyBorder="1" applyAlignment="1" applyProtection="1">
      <alignment horizontal="left" vertical="center" indent="1"/>
      <protection locked="0"/>
    </xf>
    <xf numFmtId="0" fontId="29" fillId="8" borderId="4" xfId="0" applyFont="1" applyFill="1" applyBorder="1" applyAlignment="1" applyProtection="1">
      <alignment horizontal="left" vertical="center" indent="1"/>
      <protection locked="0"/>
    </xf>
    <xf numFmtId="0" fontId="28" fillId="0" borderId="31" xfId="2" applyFont="1" applyBorder="1" applyAlignment="1" applyProtection="1">
      <alignment horizontal="center" vertical="center" shrinkToFit="1"/>
      <protection locked="0"/>
    </xf>
    <xf numFmtId="0" fontId="28" fillId="0" borderId="30" xfId="2" applyFont="1" applyBorder="1" applyAlignment="1" applyProtection="1">
      <alignment horizontal="center" vertical="center" shrinkToFit="1"/>
      <protection locked="0"/>
    </xf>
    <xf numFmtId="0" fontId="28" fillId="0" borderId="9"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23" fillId="0" borderId="33" xfId="2" applyFont="1" applyBorder="1" applyAlignment="1" applyProtection="1">
      <alignment horizontal="center" vertical="center"/>
      <protection locked="0"/>
    </xf>
    <xf numFmtId="0" fontId="23" fillId="0" borderId="35" xfId="2" applyFont="1" applyBorder="1" applyAlignment="1" applyProtection="1">
      <alignment horizontal="center" vertical="center"/>
      <protection locked="0"/>
    </xf>
    <xf numFmtId="0" fontId="14" fillId="15" borderId="196" xfId="2" applyFont="1" applyFill="1" applyBorder="1" applyAlignment="1" applyProtection="1">
      <alignment horizontal="center" vertical="center"/>
      <protection hidden="1"/>
    </xf>
    <xf numFmtId="0" fontId="14" fillId="15" borderId="217" xfId="2" applyFont="1" applyFill="1" applyBorder="1" applyAlignment="1" applyProtection="1">
      <alignment horizontal="center" vertical="center"/>
      <protection hidden="1"/>
    </xf>
    <xf numFmtId="0" fontId="14" fillId="15" borderId="36" xfId="0" applyFont="1" applyFill="1" applyBorder="1" applyAlignment="1" applyProtection="1">
      <alignment horizontal="center" vertical="center" wrapText="1"/>
      <protection hidden="1"/>
    </xf>
    <xf numFmtId="0" fontId="14" fillId="15" borderId="37" xfId="0" applyFont="1" applyFill="1" applyBorder="1" applyAlignment="1" applyProtection="1">
      <alignment horizontal="center" vertical="center" wrapText="1"/>
      <protection hidden="1"/>
    </xf>
    <xf numFmtId="0" fontId="14" fillId="15" borderId="39" xfId="0" applyFont="1" applyFill="1" applyBorder="1" applyAlignment="1" applyProtection="1">
      <alignment horizontal="center" vertical="center" wrapText="1"/>
      <protection hidden="1"/>
    </xf>
    <xf numFmtId="0" fontId="23" fillId="8" borderId="38" xfId="0" applyFont="1" applyFill="1" applyBorder="1" applyAlignment="1" applyProtection="1">
      <alignment horizontal="distributed" vertical="center" indent="3"/>
      <protection locked="0"/>
    </xf>
    <xf numFmtId="0" fontId="23" fillId="8" borderId="37" xfId="0" applyFont="1" applyFill="1" applyBorder="1" applyAlignment="1" applyProtection="1">
      <alignment horizontal="distributed" vertical="center" indent="3"/>
      <protection locked="0"/>
    </xf>
    <xf numFmtId="0" fontId="14" fillId="15" borderId="38" xfId="2" applyFont="1" applyFill="1" applyBorder="1" applyAlignment="1" applyProtection="1">
      <alignment horizontal="center" vertical="center" wrapText="1"/>
      <protection hidden="1"/>
    </xf>
    <xf numFmtId="0" fontId="14" fillId="15" borderId="39"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7" xfId="2" applyNumberFormat="1" applyFont="1" applyBorder="1" applyAlignment="1" applyProtection="1">
      <alignment horizontal="left" vertical="center" indent="1"/>
      <protection locked="0"/>
    </xf>
    <xf numFmtId="49" fontId="31" fillId="0" borderId="211" xfId="2" applyNumberFormat="1" applyFont="1" applyBorder="1" applyAlignment="1" applyProtection="1">
      <alignment horizontal="left" vertical="center" indent="1"/>
      <protection locked="0"/>
    </xf>
    <xf numFmtId="0" fontId="15" fillId="15" borderId="57" xfId="0" applyFont="1" applyFill="1" applyBorder="1" applyAlignment="1" applyProtection="1">
      <alignment horizontal="center" vertical="center" wrapText="1"/>
      <protection hidden="1"/>
    </xf>
    <xf numFmtId="0" fontId="15" fillId="15" borderId="116" xfId="0" applyFont="1" applyFill="1" applyBorder="1" applyAlignment="1" applyProtection="1">
      <alignment horizontal="center" vertical="center"/>
      <protection hidden="1"/>
    </xf>
    <xf numFmtId="0" fontId="15" fillId="15" borderId="95" xfId="0" applyFont="1" applyFill="1" applyBorder="1" applyAlignment="1" applyProtection="1">
      <alignment horizontal="center" vertical="center"/>
      <protection hidden="1"/>
    </xf>
    <xf numFmtId="0" fontId="15" fillId="15" borderId="21" xfId="0" applyFont="1" applyFill="1" applyBorder="1" applyAlignment="1" applyProtection="1">
      <alignment horizontal="center" vertical="center"/>
      <protection hidden="1"/>
    </xf>
    <xf numFmtId="0" fontId="15" fillId="15" borderId="60" xfId="0" applyFont="1" applyFill="1" applyBorder="1" applyAlignment="1" applyProtection="1">
      <alignment horizontal="center" vertical="center"/>
      <protection hidden="1"/>
    </xf>
    <xf numFmtId="0" fontId="15" fillId="15" borderId="92" xfId="0" applyFont="1" applyFill="1" applyBorder="1" applyAlignment="1" applyProtection="1">
      <alignment horizontal="center" vertical="center"/>
      <protection hidden="1"/>
    </xf>
    <xf numFmtId="0" fontId="14" fillId="15" borderId="192" xfId="2" applyFont="1" applyFill="1" applyBorder="1" applyAlignment="1" applyProtection="1">
      <alignment horizontal="center" vertical="center"/>
      <protection hidden="1"/>
    </xf>
    <xf numFmtId="0" fontId="14" fillId="15" borderId="193" xfId="2" applyFont="1" applyFill="1" applyBorder="1" applyAlignment="1" applyProtection="1">
      <alignment horizontal="center" vertical="center"/>
      <protection hidden="1"/>
    </xf>
    <xf numFmtId="0" fontId="14" fillId="15" borderId="194" xfId="2" applyFont="1" applyFill="1" applyBorder="1" applyAlignment="1" applyProtection="1">
      <alignment horizontal="center" vertical="center"/>
      <protection hidden="1"/>
    </xf>
    <xf numFmtId="0" fontId="14" fillId="15" borderId="195" xfId="2" applyFont="1" applyFill="1" applyBorder="1" applyAlignment="1" applyProtection="1">
      <alignment horizontal="center" vertical="center"/>
      <protection hidden="1"/>
    </xf>
    <xf numFmtId="0" fontId="15" fillId="15" borderId="28" xfId="0" applyFont="1" applyFill="1" applyBorder="1" applyAlignment="1" applyProtection="1">
      <alignment horizontal="center" vertical="center"/>
      <protection hidden="1"/>
    </xf>
    <xf numFmtId="0" fontId="15" fillId="15" borderId="27" xfId="0" applyFont="1" applyFill="1" applyBorder="1" applyAlignment="1" applyProtection="1">
      <alignment horizontal="center" vertical="center"/>
      <protection hidden="1"/>
    </xf>
    <xf numFmtId="0" fontId="15" fillId="15" borderId="206" xfId="0" applyFont="1" applyFill="1" applyBorder="1" applyAlignment="1" applyProtection="1">
      <alignment horizontal="center" vertical="center"/>
      <protection hidden="1"/>
    </xf>
    <xf numFmtId="0" fontId="14" fillId="15" borderId="63" xfId="2" applyFont="1" applyFill="1" applyBorder="1" applyAlignment="1" applyProtection="1">
      <alignment horizontal="center" vertical="center"/>
      <protection hidden="1"/>
    </xf>
    <xf numFmtId="0" fontId="14" fillId="0" borderId="2" xfId="2" applyFont="1" applyBorder="1" applyAlignment="1" applyProtection="1">
      <alignment horizontal="distributed" vertical="center" indent="3"/>
      <protection locked="0"/>
    </xf>
    <xf numFmtId="0" fontId="14" fillId="0" borderId="3" xfId="2" applyFont="1" applyBorder="1" applyAlignment="1" applyProtection="1">
      <alignment horizontal="distributed" vertical="center" indent="3"/>
      <protection locked="0"/>
    </xf>
    <xf numFmtId="0" fontId="14" fillId="0" borderId="4" xfId="2" applyFont="1" applyBorder="1" applyAlignment="1" applyProtection="1">
      <alignment horizontal="distributed" vertical="center" indent="3"/>
      <protection locked="0"/>
    </xf>
    <xf numFmtId="0" fontId="14" fillId="0" borderId="1" xfId="2" applyFont="1" applyBorder="1" applyAlignment="1" applyProtection="1">
      <alignment horizontal="left" vertical="center" indent="1"/>
      <protection locked="0"/>
    </xf>
    <xf numFmtId="0" fontId="15" fillId="0" borderId="38" xfId="0" applyFont="1" applyBorder="1" applyAlignment="1" applyProtection="1">
      <alignment horizontal="distributed" vertical="center" indent="3"/>
      <protection locked="0"/>
    </xf>
    <xf numFmtId="0" fontId="15" fillId="0" borderId="37" xfId="0" applyFont="1" applyBorder="1" applyAlignment="1" applyProtection="1">
      <alignment horizontal="distributed" vertical="center" indent="3"/>
      <protection locked="0"/>
    </xf>
    <xf numFmtId="0" fontId="15" fillId="0" borderId="39" xfId="0" applyFont="1" applyBorder="1" applyAlignment="1" applyProtection="1">
      <alignment horizontal="distributed" vertical="center" indent="3"/>
      <protection locked="0"/>
    </xf>
    <xf numFmtId="0" fontId="14" fillId="0" borderId="88" xfId="2" applyFont="1" applyBorder="1" applyAlignment="1" applyProtection="1">
      <alignment horizontal="left" vertical="center" indent="1"/>
      <protection locked="0"/>
    </xf>
    <xf numFmtId="0" fontId="90" fillId="0" borderId="0" xfId="2" applyFont="1" applyAlignment="1" applyProtection="1">
      <alignment vertical="center" wrapTex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667201</xdr:colOff>
      <xdr:row>8</xdr:row>
      <xdr:rowOff>131232</xdr:rowOff>
    </xdr:from>
    <xdr:to>
      <xdr:col>12</xdr:col>
      <xdr:colOff>224722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9280" y="2304064"/>
          <a:ext cx="25463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621823</xdr:colOff>
      <xdr:row>7</xdr:row>
      <xdr:rowOff>276508</xdr:rowOff>
    </xdr:from>
    <xdr:to>
      <xdr:col>17</xdr:col>
      <xdr:colOff>279479</xdr:colOff>
      <xdr:row>8</xdr:row>
      <xdr:rowOff>141336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31580" y="2137965"/>
          <a:ext cx="1698728" cy="180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R91"/>
  <sheetViews>
    <sheetView tabSelected="1" topLeftCell="C4" zoomScale="90" zoomScaleNormal="90" workbookViewId="0">
      <pane xSplit="1" ySplit="13" topLeftCell="D17" activePane="bottomRight" state="frozen"/>
      <selection activeCell="C4" sqref="C4"/>
      <selection pane="topRight" activeCell="D4" sqref="D4"/>
      <selection pane="bottomLeft" activeCell="C17" sqref="C17"/>
      <selection pane="bottomRight" activeCell="AN6" sqref="AN6:AP6"/>
    </sheetView>
  </sheetViews>
  <sheetFormatPr defaultColWidth="9" defaultRowHeight="13.3" x14ac:dyDescent="0.25"/>
  <cols>
    <col min="1" max="1" width="1.15234375" style="28" customWidth="1"/>
    <col min="2" max="2" width="0.765625" style="28" customWidth="1"/>
    <col min="3" max="3" width="0.84375" style="28" customWidth="1"/>
    <col min="4" max="4" width="8.15234375" style="28" customWidth="1"/>
    <col min="5" max="5" width="6" style="28" customWidth="1"/>
    <col min="6" max="7" width="8.765625" style="28" customWidth="1"/>
    <col min="8" max="9" width="7.765625" style="28" customWidth="1"/>
    <col min="10" max="10" width="15.84375" style="28" customWidth="1"/>
    <col min="11" max="11" width="5.765625" style="28" customWidth="1"/>
    <col min="12" max="13" width="4" style="28" customWidth="1"/>
    <col min="14" max="15" width="6.84375" style="28" customWidth="1"/>
    <col min="16" max="16" width="11.4609375" style="28" customWidth="1"/>
    <col min="17" max="17" width="7.23046875" style="28" customWidth="1"/>
    <col min="18" max="18" width="4.23046875" style="28" customWidth="1"/>
    <col min="19" max="19" width="4.23046875" style="29" customWidth="1"/>
    <col min="20" max="20" width="1" style="29" customWidth="1"/>
    <col min="21" max="23" width="0.4609375" style="29" customWidth="1"/>
    <col min="24" max="24" width="24.15234375" style="29" customWidth="1"/>
    <col min="25" max="25" width="5.15234375" style="30" customWidth="1"/>
    <col min="26" max="26" width="5.15234375" style="29" customWidth="1"/>
    <col min="27" max="27" width="24.15234375" style="28" customWidth="1"/>
    <col min="28" max="29" width="5.15234375" style="28" customWidth="1"/>
    <col min="30" max="30" width="0.765625" style="153" customWidth="1"/>
    <col min="31" max="32" width="0.765625" style="153" hidden="1" customWidth="1"/>
    <col min="33" max="36" width="0.765625" style="228" hidden="1" customWidth="1"/>
    <col min="37" max="38" width="0.765625" style="153" hidden="1" customWidth="1"/>
    <col min="39" max="39" width="3.61328125" style="153" bestFit="1" customWidth="1"/>
    <col min="40" max="42" width="18.23046875" style="153" customWidth="1"/>
    <col min="43" max="44" width="16.3828125" style="153" customWidth="1"/>
    <col min="45" max="45" width="16.4609375" style="28" customWidth="1"/>
    <col min="46" max="16384" width="9" style="28"/>
  </cols>
  <sheetData>
    <row r="1" spans="3:44" ht="4.5" customHeight="1" x14ac:dyDescent="0.25"/>
    <row r="2" spans="3:44" ht="4.5" customHeight="1" x14ac:dyDescent="0.25"/>
    <row r="3" spans="3:44" ht="4.5" customHeight="1" thickBot="1" x14ac:dyDescent="0.3"/>
    <row r="4" spans="3:44" s="70" customFormat="1" ht="10.3" thickBot="1" x14ac:dyDescent="0.25">
      <c r="D4" s="75" t="s">
        <v>637</v>
      </c>
      <c r="E4" s="71"/>
      <c r="F4" s="72"/>
      <c r="S4" s="73"/>
      <c r="T4" s="73"/>
      <c r="U4" s="73"/>
      <c r="V4" s="73"/>
      <c r="W4" s="73"/>
      <c r="X4" s="73"/>
      <c r="Y4" s="74"/>
      <c r="Z4" s="73"/>
      <c r="AD4" s="229"/>
      <c r="AE4" s="229"/>
      <c r="AF4" s="229"/>
      <c r="AG4" s="230"/>
      <c r="AH4" s="230"/>
      <c r="AI4" s="230"/>
      <c r="AJ4" s="230"/>
      <c r="AK4" s="229"/>
      <c r="AL4" s="229"/>
      <c r="AM4" s="229"/>
      <c r="AN4" s="229"/>
      <c r="AO4" s="229"/>
      <c r="AP4" s="229"/>
      <c r="AQ4" s="229"/>
      <c r="AR4" s="229"/>
    </row>
    <row r="5" spans="3:44" ht="19.850000000000001" customHeight="1" thickBot="1" x14ac:dyDescent="0.3">
      <c r="C5" s="77"/>
      <c r="D5" s="412" t="s">
        <v>392</v>
      </c>
      <c r="E5" s="415" t="s">
        <v>393</v>
      </c>
      <c r="F5" s="476" t="s">
        <v>394</v>
      </c>
      <c r="G5" s="477"/>
      <c r="H5" s="478"/>
      <c r="I5" s="482" t="s">
        <v>396</v>
      </c>
      <c r="J5" s="483"/>
      <c r="K5" s="483"/>
      <c r="L5" s="483"/>
      <c r="M5" s="483"/>
      <c r="N5" s="483"/>
      <c r="O5" s="483"/>
      <c r="P5" s="483"/>
      <c r="Q5" s="483"/>
      <c r="R5" s="483"/>
      <c r="S5" s="484"/>
      <c r="T5" s="78"/>
      <c r="X5" s="203" t="s">
        <v>296</v>
      </c>
      <c r="Z5" s="30"/>
      <c r="AA5" s="30"/>
      <c r="AB5" s="30"/>
      <c r="AC5" s="30"/>
    </row>
    <row r="6" spans="3:44" ht="19.850000000000001" customHeight="1" x14ac:dyDescent="0.25">
      <c r="C6" s="79"/>
      <c r="D6" s="413"/>
      <c r="E6" s="416"/>
      <c r="F6" s="479"/>
      <c r="G6" s="480"/>
      <c r="H6" s="481"/>
      <c r="I6" s="485"/>
      <c r="J6" s="486"/>
      <c r="K6" s="486"/>
      <c r="L6" s="486"/>
      <c r="M6" s="486"/>
      <c r="N6" s="486"/>
      <c r="O6" s="486"/>
      <c r="P6" s="486"/>
      <c r="Q6" s="486"/>
      <c r="R6" s="486"/>
      <c r="S6" s="487"/>
      <c r="T6" s="80"/>
      <c r="X6" s="489" t="str">
        <f>'大会申込一覧表(印刷して提出)'!E4</f>
        <v>令和５年度松戸市陸上競技選手権大会　 兼　第２３１回松戸市陸上競技記録会</v>
      </c>
      <c r="Y6" s="490"/>
      <c r="Z6" s="490"/>
      <c r="AA6" s="490"/>
      <c r="AB6" s="386"/>
      <c r="AC6" s="387"/>
      <c r="AN6" s="473" t="s">
        <v>592</v>
      </c>
      <c r="AO6" s="473"/>
      <c r="AP6" s="473"/>
    </row>
    <row r="7" spans="3:44" ht="22.5" customHeight="1" x14ac:dyDescent="0.25">
      <c r="C7" s="79"/>
      <c r="D7" s="413"/>
      <c r="E7" s="416"/>
      <c r="F7" s="420" t="s">
        <v>455</v>
      </c>
      <c r="G7" s="421"/>
      <c r="H7" s="422"/>
      <c r="I7" s="423" t="s">
        <v>594</v>
      </c>
      <c r="J7" s="424"/>
      <c r="K7" s="424"/>
      <c r="L7" s="424"/>
      <c r="M7" s="424"/>
      <c r="N7" s="424"/>
      <c r="O7" s="424"/>
      <c r="P7" s="424"/>
      <c r="Q7" s="424"/>
      <c r="R7" s="424"/>
      <c r="S7" s="425"/>
      <c r="T7" s="80"/>
      <c r="X7" s="491"/>
      <c r="Y7" s="492"/>
      <c r="Z7" s="492"/>
      <c r="AA7" s="492"/>
      <c r="AB7" s="292"/>
      <c r="AC7" s="388"/>
      <c r="AN7" s="325" t="s">
        <v>590</v>
      </c>
      <c r="AO7" s="325" t="s">
        <v>593</v>
      </c>
      <c r="AP7" s="325" t="s">
        <v>591</v>
      </c>
    </row>
    <row r="8" spans="3:44" ht="22.5" customHeight="1" thickBot="1" x14ac:dyDescent="0.3">
      <c r="C8" s="79"/>
      <c r="D8" s="413"/>
      <c r="E8" s="416"/>
      <c r="F8" s="420"/>
      <c r="G8" s="421"/>
      <c r="H8" s="422"/>
      <c r="I8" s="426"/>
      <c r="J8" s="427"/>
      <c r="K8" s="427"/>
      <c r="L8" s="427"/>
      <c r="M8" s="427"/>
      <c r="N8" s="427"/>
      <c r="O8" s="427"/>
      <c r="P8" s="427"/>
      <c r="Q8" s="427"/>
      <c r="R8" s="427"/>
      <c r="S8" s="428"/>
      <c r="T8" s="80"/>
      <c r="X8" s="389" t="s">
        <v>431</v>
      </c>
      <c r="Y8" s="390"/>
      <c r="Z8" s="391"/>
      <c r="AA8" s="392"/>
      <c r="AB8" s="392"/>
      <c r="AC8" s="393"/>
      <c r="AM8" s="153">
        <v>1</v>
      </c>
      <c r="AN8" s="342"/>
      <c r="AO8" s="343"/>
      <c r="AP8" s="343"/>
    </row>
    <row r="9" spans="3:44" ht="22.5" customHeight="1" thickBot="1" x14ac:dyDescent="0.3">
      <c r="C9" s="79"/>
      <c r="D9" s="413"/>
      <c r="E9" s="416"/>
      <c r="F9" s="420"/>
      <c r="G9" s="421"/>
      <c r="H9" s="422"/>
      <c r="I9" s="426"/>
      <c r="J9" s="427"/>
      <c r="K9" s="427"/>
      <c r="L9" s="427"/>
      <c r="M9" s="427"/>
      <c r="N9" s="427"/>
      <c r="O9" s="427"/>
      <c r="P9" s="427"/>
      <c r="Q9" s="427"/>
      <c r="R9" s="427"/>
      <c r="S9" s="428"/>
      <c r="T9" s="80"/>
      <c r="X9" s="381" t="s">
        <v>436</v>
      </c>
      <c r="Y9" s="382" t="s">
        <v>437</v>
      </c>
      <c r="Z9" s="383"/>
      <c r="AA9" s="384" t="s">
        <v>438</v>
      </c>
      <c r="AB9" s="382" t="s">
        <v>437</v>
      </c>
      <c r="AC9" s="385"/>
      <c r="AM9" s="153">
        <v>2</v>
      </c>
      <c r="AN9" s="342"/>
      <c r="AO9" s="343"/>
      <c r="AP9" s="343"/>
    </row>
    <row r="10" spans="3:44" ht="22.5" customHeight="1" x14ac:dyDescent="0.25">
      <c r="C10" s="79"/>
      <c r="D10" s="413"/>
      <c r="E10" s="416"/>
      <c r="F10" s="420"/>
      <c r="G10" s="421"/>
      <c r="H10" s="422"/>
      <c r="I10" s="426"/>
      <c r="J10" s="427"/>
      <c r="K10" s="427"/>
      <c r="L10" s="427"/>
      <c r="M10" s="427"/>
      <c r="N10" s="427"/>
      <c r="O10" s="427"/>
      <c r="P10" s="427"/>
      <c r="Q10" s="427"/>
      <c r="R10" s="427"/>
      <c r="S10" s="428"/>
      <c r="T10" s="80"/>
      <c r="X10" s="369" t="s">
        <v>456</v>
      </c>
      <c r="Y10" s="370">
        <f>COUNTIF('NANS Data'!$BR$2:$BU$51,X10)</f>
        <v>0</v>
      </c>
      <c r="Z10" s="371" t="s">
        <v>294</v>
      </c>
      <c r="AA10" s="372" t="s">
        <v>596</v>
      </c>
      <c r="AB10" s="370">
        <f>COUNTIF('NANS Data'!$BR$2:$BU$51,AA10)</f>
        <v>0</v>
      </c>
      <c r="AC10" s="373" t="s">
        <v>294</v>
      </c>
      <c r="AF10" s="153">
        <v>1</v>
      </c>
      <c r="AG10" s="228" t="s">
        <v>423</v>
      </c>
      <c r="AH10" s="227">
        <f>COUNTIF(競技者データ入力シート!$AY$8:$AY$57,AG10)</f>
        <v>0</v>
      </c>
      <c r="AI10" s="227" t="s">
        <v>427</v>
      </c>
      <c r="AJ10" s="227">
        <f>COUNTIF(競技者データ入力シート!$AY$8:$AY$57,AI10)</f>
        <v>0</v>
      </c>
      <c r="AM10" s="153">
        <v>3</v>
      </c>
      <c r="AN10" s="342"/>
      <c r="AO10" s="343"/>
      <c r="AP10" s="343"/>
    </row>
    <row r="11" spans="3:44" ht="22.5" customHeight="1" x14ac:dyDescent="0.25">
      <c r="C11" s="79"/>
      <c r="D11" s="413"/>
      <c r="E11" s="416"/>
      <c r="F11" s="420"/>
      <c r="G11" s="421"/>
      <c r="H11" s="422"/>
      <c r="I11" s="429"/>
      <c r="J11" s="430"/>
      <c r="K11" s="430"/>
      <c r="L11" s="430"/>
      <c r="M11" s="430"/>
      <c r="N11" s="430"/>
      <c r="O11" s="430"/>
      <c r="P11" s="430"/>
      <c r="Q11" s="430"/>
      <c r="R11" s="430"/>
      <c r="S11" s="431"/>
      <c r="T11" s="80"/>
      <c r="X11" s="374" t="s">
        <v>457</v>
      </c>
      <c r="Y11" s="202">
        <f>COUNTIF('NANS Data'!$BR$2:$BU$51,X11)</f>
        <v>0</v>
      </c>
      <c r="Z11" s="234" t="s">
        <v>294</v>
      </c>
      <c r="AA11" s="182" t="s">
        <v>473</v>
      </c>
      <c r="AB11" s="202">
        <f>COUNTIF('NANS Data'!$BR$2:$BU$51,AA11)</f>
        <v>0</v>
      </c>
      <c r="AC11" s="375" t="s">
        <v>294</v>
      </c>
      <c r="AF11" s="153">
        <v>2</v>
      </c>
      <c r="AG11" s="227" t="s">
        <v>424</v>
      </c>
      <c r="AH11" s="227">
        <f>COUNTIF(競技者データ入力シート!$AY$8:$AY$57,AG11)</f>
        <v>0</v>
      </c>
      <c r="AI11" s="227" t="s">
        <v>428</v>
      </c>
      <c r="AJ11" s="227">
        <f>COUNTIF(競技者データ入力シート!$AY$8:$AY$57,AI11)</f>
        <v>0</v>
      </c>
      <c r="AM11" s="153">
        <v>4</v>
      </c>
      <c r="AN11" s="342"/>
      <c r="AO11" s="343"/>
      <c r="AP11" s="343"/>
    </row>
    <row r="12" spans="3:44" ht="22.5" customHeight="1" x14ac:dyDescent="0.25">
      <c r="C12" s="79"/>
      <c r="D12" s="413"/>
      <c r="E12" s="417" t="s">
        <v>441</v>
      </c>
      <c r="F12" s="441" t="s">
        <v>440</v>
      </c>
      <c r="G12" s="442"/>
      <c r="H12" s="442"/>
      <c r="I12" s="442"/>
      <c r="J12" s="442"/>
      <c r="K12" s="442"/>
      <c r="L12" s="442"/>
      <c r="M12" s="442"/>
      <c r="N12" s="442"/>
      <c r="O12" s="443"/>
      <c r="P12" s="432" t="s">
        <v>395</v>
      </c>
      <c r="Q12" s="433"/>
      <c r="R12" s="433"/>
      <c r="S12" s="434"/>
      <c r="T12" s="80"/>
      <c r="X12" s="374" t="s">
        <v>460</v>
      </c>
      <c r="Y12" s="202">
        <f>COUNTIF('NANS Data'!$BR$2:$BU$51,X12)</f>
        <v>0</v>
      </c>
      <c r="Z12" s="234" t="s">
        <v>294</v>
      </c>
      <c r="AA12" s="182" t="s">
        <v>476</v>
      </c>
      <c r="AB12" s="202">
        <f>COUNTIF('NANS Data'!$BR$2:$BU$51,AA12)</f>
        <v>0</v>
      </c>
      <c r="AC12" s="375" t="s">
        <v>294</v>
      </c>
      <c r="AF12" s="153">
        <v>7</v>
      </c>
      <c r="AG12" s="227" t="s">
        <v>425</v>
      </c>
      <c r="AH12" s="227">
        <f>COUNTIF(競技者データ入力シート!$AY$8:$AY$57,AG12)</f>
        <v>0</v>
      </c>
      <c r="AI12" s="227" t="s">
        <v>429</v>
      </c>
      <c r="AJ12" s="227">
        <f>COUNTIF(競技者データ入力シート!$AY$8:$AY$57,AI12)</f>
        <v>0</v>
      </c>
      <c r="AM12" s="153">
        <v>5</v>
      </c>
      <c r="AN12" s="342"/>
      <c r="AO12" s="343"/>
      <c r="AP12" s="343"/>
    </row>
    <row r="13" spans="3:44" ht="22.5" customHeight="1" x14ac:dyDescent="0.25">
      <c r="C13" s="79"/>
      <c r="D13" s="413"/>
      <c r="E13" s="418"/>
      <c r="F13" s="444" t="s">
        <v>631</v>
      </c>
      <c r="G13" s="445"/>
      <c r="H13" s="445"/>
      <c r="I13" s="445"/>
      <c r="J13" s="445"/>
      <c r="K13" s="445"/>
      <c r="L13" s="445"/>
      <c r="M13" s="445"/>
      <c r="N13" s="445"/>
      <c r="O13" s="446"/>
      <c r="P13" s="435"/>
      <c r="Q13" s="436"/>
      <c r="R13" s="436"/>
      <c r="S13" s="437"/>
      <c r="T13" s="80"/>
      <c r="X13" s="374" t="s">
        <v>461</v>
      </c>
      <c r="Y13" s="202">
        <f>COUNTIF('NANS Data'!$BR$2:$BU$51,X13)</f>
        <v>0</v>
      </c>
      <c r="Z13" s="234" t="s">
        <v>294</v>
      </c>
      <c r="AA13" s="182" t="s">
        <v>477</v>
      </c>
      <c r="AB13" s="202">
        <f>COUNTIF('NANS Data'!$BR$2:$BU$51,AA13)</f>
        <v>0</v>
      </c>
      <c r="AC13" s="375" t="s">
        <v>294</v>
      </c>
      <c r="AF13" s="153">
        <v>8</v>
      </c>
      <c r="AG13" s="227" t="s">
        <v>426</v>
      </c>
      <c r="AH13" s="227">
        <f>COUNTIF(競技者データ入力シート!$AY$8:$AY$57,AG13)</f>
        <v>0</v>
      </c>
      <c r="AI13" s="227" t="s">
        <v>430</v>
      </c>
      <c r="AJ13" s="227">
        <f>COUNTIF(競技者データ入力シート!$AY$8:$AY$57,AI13)</f>
        <v>0</v>
      </c>
      <c r="AM13" s="153">
        <v>6</v>
      </c>
      <c r="AN13" s="342"/>
      <c r="AO13" s="343"/>
      <c r="AP13" s="343"/>
    </row>
    <row r="14" spans="3:44" ht="22.5" customHeight="1" thickBot="1" x14ac:dyDescent="0.3">
      <c r="C14" s="79"/>
      <c r="D14" s="414"/>
      <c r="E14" s="419"/>
      <c r="F14" s="447"/>
      <c r="G14" s="448"/>
      <c r="H14" s="448"/>
      <c r="I14" s="448"/>
      <c r="J14" s="448"/>
      <c r="K14" s="448"/>
      <c r="L14" s="448"/>
      <c r="M14" s="448"/>
      <c r="N14" s="448"/>
      <c r="O14" s="449"/>
      <c r="P14" s="438"/>
      <c r="Q14" s="439"/>
      <c r="R14" s="439"/>
      <c r="S14" s="440"/>
      <c r="T14" s="80"/>
      <c r="X14" s="374" t="s">
        <v>462</v>
      </c>
      <c r="Y14" s="202">
        <f>COUNTIF('NANS Data'!$BR$2:$BU$51,X14)</f>
        <v>0</v>
      </c>
      <c r="Z14" s="234" t="s">
        <v>294</v>
      </c>
      <c r="AA14" s="182" t="s">
        <v>478</v>
      </c>
      <c r="AB14" s="202">
        <f>COUNTIF('NANS Data'!$BR$2:$BU$51,AA14)</f>
        <v>0</v>
      </c>
      <c r="AC14" s="375" t="s">
        <v>294</v>
      </c>
      <c r="AF14" s="153">
        <v>10</v>
      </c>
      <c r="AM14" s="153">
        <v>7</v>
      </c>
      <c r="AN14" s="342"/>
      <c r="AO14" s="343"/>
      <c r="AP14" s="343"/>
    </row>
    <row r="15" spans="3:44" ht="22.5" customHeight="1" thickTop="1" thickBot="1" x14ac:dyDescent="0.3">
      <c r="C15" s="79"/>
      <c r="D15" s="96" t="s">
        <v>325</v>
      </c>
      <c r="E15" s="499" t="s">
        <v>337</v>
      </c>
      <c r="F15" s="500"/>
      <c r="G15" s="500"/>
      <c r="H15" s="500"/>
      <c r="I15" s="500"/>
      <c r="J15" s="500"/>
      <c r="K15" s="500"/>
      <c r="L15" s="500"/>
      <c r="M15" s="500"/>
      <c r="N15" s="500"/>
      <c r="O15" s="500"/>
      <c r="P15" s="500"/>
      <c r="Q15" s="500"/>
      <c r="R15" s="500"/>
      <c r="S15" s="501"/>
      <c r="T15" s="80"/>
      <c r="X15" s="374" t="s">
        <v>466</v>
      </c>
      <c r="Y15" s="202">
        <f>COUNTIF('NANS Data'!$BR$2:$BU$51,X15)</f>
        <v>0</v>
      </c>
      <c r="Z15" s="234" t="s">
        <v>294</v>
      </c>
      <c r="AA15" s="182" t="s">
        <v>481</v>
      </c>
      <c r="AB15" s="202">
        <f>COUNTIF('NANS Data'!$BR$2:$BU$51,AA15)</f>
        <v>0</v>
      </c>
      <c r="AC15" s="375" t="s">
        <v>294</v>
      </c>
      <c r="AF15" s="153">
        <v>11</v>
      </c>
      <c r="AM15" s="153">
        <v>8</v>
      </c>
      <c r="AN15" s="342"/>
      <c r="AO15" s="343"/>
      <c r="AP15" s="343"/>
    </row>
    <row r="16" spans="3:44" ht="22.5" customHeight="1" thickTop="1" thickBot="1" x14ac:dyDescent="0.3">
      <c r="C16" s="81"/>
      <c r="D16" s="497" t="s">
        <v>326</v>
      </c>
      <c r="E16" s="498"/>
      <c r="F16" s="502" t="s">
        <v>412</v>
      </c>
      <c r="G16" s="502"/>
      <c r="H16" s="502"/>
      <c r="I16" s="502"/>
      <c r="J16" s="502"/>
      <c r="K16" s="502"/>
      <c r="L16" s="502"/>
      <c r="M16" s="502"/>
      <c r="N16" s="502"/>
      <c r="O16" s="502"/>
      <c r="P16" s="502"/>
      <c r="Q16" s="502"/>
      <c r="R16" s="502"/>
      <c r="S16" s="503"/>
      <c r="T16" s="82"/>
      <c r="V16" s="156"/>
      <c r="W16" s="156"/>
      <c r="X16" s="374" t="s">
        <v>467</v>
      </c>
      <c r="Y16" s="202">
        <f>COUNTIF('NANS Data'!$BR$2:$BU$51,X16)</f>
        <v>0</v>
      </c>
      <c r="Z16" s="234" t="s">
        <v>294</v>
      </c>
      <c r="AA16" s="182" t="s">
        <v>482</v>
      </c>
      <c r="AB16" s="202">
        <f>COUNTIF('NANS Data'!$BR$2:$BU$51,AA16)</f>
        <v>0</v>
      </c>
      <c r="AC16" s="375" t="s">
        <v>294</v>
      </c>
      <c r="AF16" s="153">
        <v>14</v>
      </c>
      <c r="AM16" s="153">
        <v>9</v>
      </c>
      <c r="AN16" s="342"/>
      <c r="AO16" s="343"/>
      <c r="AP16" s="343"/>
    </row>
    <row r="17" spans="1:44" ht="22.1" customHeight="1" thickBot="1" x14ac:dyDescent="0.3">
      <c r="D17" s="142"/>
      <c r="E17" s="142"/>
      <c r="F17" s="142"/>
      <c r="G17" s="142"/>
      <c r="H17" s="142"/>
      <c r="I17" s="142"/>
      <c r="J17" s="142"/>
      <c r="K17" s="142"/>
      <c r="L17" s="142"/>
      <c r="M17" s="142"/>
      <c r="N17" s="142"/>
      <c r="O17" s="142"/>
      <c r="P17" s="142"/>
      <c r="Q17" s="142"/>
      <c r="R17" s="142"/>
      <c r="S17" s="142"/>
      <c r="V17" s="156"/>
      <c r="W17" s="156"/>
      <c r="X17" s="374" t="s">
        <v>468</v>
      </c>
      <c r="Y17" s="202">
        <f>COUNTIF('NANS Data'!$BR$2:$BU$51,X17)</f>
        <v>0</v>
      </c>
      <c r="Z17" s="234" t="s">
        <v>294</v>
      </c>
      <c r="AA17" s="182" t="s">
        <v>483</v>
      </c>
      <c r="AB17" s="202">
        <f>COUNTIF('NANS Data'!$BR$2:$BU$51,AA17)</f>
        <v>0</v>
      </c>
      <c r="AC17" s="375" t="s">
        <v>294</v>
      </c>
      <c r="AF17" s="153">
        <v>15</v>
      </c>
      <c r="AM17" s="153">
        <v>10</v>
      </c>
      <c r="AN17" s="342"/>
      <c r="AO17" s="343"/>
      <c r="AP17" s="343"/>
    </row>
    <row r="18" spans="1:44" ht="19.850000000000001" customHeight="1" x14ac:dyDescent="0.25">
      <c r="C18" s="83"/>
      <c r="D18" s="494" t="s">
        <v>329</v>
      </c>
      <c r="E18" s="495"/>
      <c r="F18" s="495"/>
      <c r="G18" s="495"/>
      <c r="H18" s="495"/>
      <c r="I18" s="495"/>
      <c r="J18" s="495"/>
      <c r="K18" s="495"/>
      <c r="L18" s="495"/>
      <c r="M18" s="495"/>
      <c r="N18" s="495"/>
      <c r="O18" s="495"/>
      <c r="P18" s="495"/>
      <c r="Q18" s="495"/>
      <c r="R18" s="495"/>
      <c r="S18" s="496"/>
      <c r="T18" s="84"/>
      <c r="U18" s="156"/>
      <c r="V18" s="156"/>
      <c r="W18" s="156"/>
      <c r="X18" s="374" t="s">
        <v>469</v>
      </c>
      <c r="Y18" s="202">
        <f>COUNTIF('NANS Data'!$BR$2:$BU$51,X18)</f>
        <v>0</v>
      </c>
      <c r="Z18" s="234" t="s">
        <v>294</v>
      </c>
      <c r="AA18" s="182" t="s">
        <v>484</v>
      </c>
      <c r="AB18" s="202">
        <f>COUNTIF('NANS Data'!$BR$2:$BU$51,AA18)</f>
        <v>0</v>
      </c>
      <c r="AC18" s="375" t="s">
        <v>294</v>
      </c>
      <c r="AM18" s="153">
        <v>11</v>
      </c>
      <c r="AN18" s="342"/>
      <c r="AO18" s="343"/>
      <c r="AP18" s="343"/>
    </row>
    <row r="19" spans="1:44" ht="19.850000000000001" customHeight="1" x14ac:dyDescent="0.25">
      <c r="C19" s="85"/>
      <c r="D19" s="140" t="s">
        <v>439</v>
      </c>
      <c r="E19" s="126"/>
      <c r="F19" s="126"/>
      <c r="G19" s="126"/>
      <c r="H19" s="126"/>
      <c r="I19" s="126"/>
      <c r="J19" s="126"/>
      <c r="K19" s="126"/>
      <c r="L19" s="126"/>
      <c r="M19" s="126"/>
      <c r="N19" s="126"/>
      <c r="O19" s="126"/>
      <c r="P19" s="126"/>
      <c r="Q19" s="126"/>
      <c r="R19" s="126"/>
      <c r="S19" s="127"/>
      <c r="T19" s="86"/>
      <c r="U19" s="156"/>
      <c r="V19" s="156"/>
      <c r="W19" s="156"/>
      <c r="X19" s="374" t="s">
        <v>471</v>
      </c>
      <c r="Y19" s="202">
        <f>COUNTIF('NANS Data'!$BR$2:$BU$51,X19)</f>
        <v>0</v>
      </c>
      <c r="Z19" s="234" t="s">
        <v>294</v>
      </c>
      <c r="AA19" s="182" t="s">
        <v>485</v>
      </c>
      <c r="AB19" s="202">
        <f>COUNTIF('NANS Data'!$BR$2:$BU$51,AA19)</f>
        <v>0</v>
      </c>
      <c r="AC19" s="375" t="s">
        <v>294</v>
      </c>
      <c r="AM19" s="153">
        <v>12</v>
      </c>
      <c r="AN19" s="342"/>
      <c r="AO19" s="343"/>
      <c r="AP19" s="343"/>
    </row>
    <row r="20" spans="1:44" ht="19.850000000000001" customHeight="1" x14ac:dyDescent="0.25">
      <c r="A20" s="31"/>
      <c r="C20" s="85"/>
      <c r="D20" s="140"/>
      <c r="E20" s="126"/>
      <c r="F20" s="126"/>
      <c r="G20" s="126"/>
      <c r="H20" s="126"/>
      <c r="I20" s="126"/>
      <c r="J20" s="126"/>
      <c r="K20" s="126"/>
      <c r="L20" s="126"/>
      <c r="M20" s="126"/>
      <c r="N20" s="126"/>
      <c r="O20" s="126"/>
      <c r="P20" s="126"/>
      <c r="Q20" s="126"/>
      <c r="R20" s="126"/>
      <c r="S20" s="127"/>
      <c r="T20" s="86"/>
      <c r="X20" s="374" t="s">
        <v>420</v>
      </c>
      <c r="Y20" s="202">
        <f>COUNTIF('NANS Data'!$BR$2:$BU$51,X20)</f>
        <v>0</v>
      </c>
      <c r="Z20" s="234" t="s">
        <v>294</v>
      </c>
      <c r="AA20" s="182"/>
      <c r="AB20" s="202"/>
      <c r="AC20" s="375"/>
      <c r="AM20" s="153">
        <v>13</v>
      </c>
      <c r="AN20" s="342"/>
      <c r="AO20" s="343"/>
      <c r="AP20" s="343"/>
    </row>
    <row r="21" spans="1:44" s="31" customFormat="1" ht="19.850000000000001" customHeight="1" thickBot="1" x14ac:dyDescent="0.3">
      <c r="B21" s="28"/>
      <c r="C21" s="85"/>
      <c r="D21" s="141" t="s">
        <v>413</v>
      </c>
      <c r="E21" s="128"/>
      <c r="F21" s="128"/>
      <c r="G21" s="128"/>
      <c r="H21" s="128"/>
      <c r="I21" s="128"/>
      <c r="J21" s="128"/>
      <c r="K21" s="128"/>
      <c r="L21" s="128"/>
      <c r="M21" s="128"/>
      <c r="N21" s="128"/>
      <c r="O21" s="128"/>
      <c r="P21" s="128"/>
      <c r="Q21" s="128"/>
      <c r="R21" s="128"/>
      <c r="S21" s="129"/>
      <c r="T21" s="86"/>
      <c r="U21" s="156"/>
      <c r="V21" s="29"/>
      <c r="W21" s="29"/>
      <c r="X21" s="376" t="s">
        <v>470</v>
      </c>
      <c r="Y21" s="377">
        <f>COUNTIF('NANS Data'!$BR$2:$BU$51,X21)</f>
        <v>0</v>
      </c>
      <c r="Z21" s="378" t="s">
        <v>294</v>
      </c>
      <c r="AA21" s="379"/>
      <c r="AB21" s="377"/>
      <c r="AC21" s="380"/>
      <c r="AD21" s="156"/>
      <c r="AE21" s="153"/>
      <c r="AF21" s="153"/>
      <c r="AG21" s="228"/>
      <c r="AH21" s="231"/>
      <c r="AI21" s="231"/>
      <c r="AJ21" s="231"/>
      <c r="AK21" s="156"/>
      <c r="AL21" s="156"/>
      <c r="AM21" s="153">
        <v>14</v>
      </c>
      <c r="AN21" s="342"/>
      <c r="AO21" s="343"/>
      <c r="AP21" s="343"/>
      <c r="AQ21" s="153"/>
      <c r="AR21" s="156"/>
    </row>
    <row r="22" spans="1:44" s="31" customFormat="1" ht="19.850000000000001" customHeight="1" thickBot="1" x14ac:dyDescent="0.3">
      <c r="B22" s="28"/>
      <c r="C22" s="183"/>
      <c r="D22" s="184" t="s">
        <v>414</v>
      </c>
      <c r="E22" s="185"/>
      <c r="F22" s="185"/>
      <c r="G22" s="185"/>
      <c r="H22" s="185"/>
      <c r="I22" s="185"/>
      <c r="J22" s="185"/>
      <c r="K22" s="185"/>
      <c r="L22" s="185"/>
      <c r="M22" s="185"/>
      <c r="N22" s="185"/>
      <c r="O22" s="185"/>
      <c r="P22" s="185"/>
      <c r="Q22" s="185"/>
      <c r="R22" s="185"/>
      <c r="S22" s="186"/>
      <c r="T22" s="187"/>
      <c r="U22" s="156"/>
      <c r="V22" s="29"/>
      <c r="W22" s="29"/>
      <c r="X22" s="369" t="s">
        <v>443</v>
      </c>
      <c r="Y22" s="370">
        <f>COUNTIF('NANS Data'!$BR$2:$BU$51,X22)</f>
        <v>0</v>
      </c>
      <c r="Z22" s="371" t="s">
        <v>294</v>
      </c>
      <c r="AA22" s="372" t="s">
        <v>449</v>
      </c>
      <c r="AB22" s="370">
        <f>COUNTIF('NANS Data'!$BR$2:$BU$51,AA22)</f>
        <v>0</v>
      </c>
      <c r="AC22" s="373" t="s">
        <v>294</v>
      </c>
      <c r="AD22" s="153"/>
      <c r="AE22" s="156"/>
      <c r="AF22" s="153"/>
      <c r="AG22" s="228"/>
      <c r="AH22" s="231"/>
      <c r="AI22" s="231"/>
      <c r="AJ22" s="231"/>
      <c r="AK22" s="156"/>
      <c r="AL22" s="156"/>
      <c r="AM22" s="153">
        <v>15</v>
      </c>
      <c r="AN22" s="342"/>
      <c r="AO22" s="343"/>
      <c r="AP22" s="343"/>
      <c r="AQ22" s="153"/>
      <c r="AR22" s="156"/>
    </row>
    <row r="23" spans="1:44" s="31" customFormat="1" ht="19.850000000000001" customHeight="1" x14ac:dyDescent="0.25">
      <c r="B23" s="28"/>
      <c r="C23" s="79"/>
      <c r="D23" s="406" t="s">
        <v>63</v>
      </c>
      <c r="E23" s="408" t="s">
        <v>64</v>
      </c>
      <c r="F23" s="474" t="s">
        <v>65</v>
      </c>
      <c r="G23" s="475"/>
      <c r="H23" s="474" t="s">
        <v>66</v>
      </c>
      <c r="I23" s="475"/>
      <c r="J23" s="493" t="s">
        <v>67</v>
      </c>
      <c r="K23" s="410" t="s">
        <v>331</v>
      </c>
      <c r="L23" s="410" t="s">
        <v>332</v>
      </c>
      <c r="M23" s="410" t="s">
        <v>330</v>
      </c>
      <c r="N23" s="410" t="s">
        <v>333</v>
      </c>
      <c r="O23" s="410" t="s">
        <v>334</v>
      </c>
      <c r="P23" s="488" t="s">
        <v>69</v>
      </c>
      <c r="Q23" s="454" t="s">
        <v>335</v>
      </c>
      <c r="R23" s="456" t="s">
        <v>336</v>
      </c>
      <c r="S23" s="29"/>
      <c r="T23" s="80"/>
      <c r="U23" s="156"/>
      <c r="V23" s="29"/>
      <c r="W23" s="29"/>
      <c r="X23" s="374" t="s">
        <v>444</v>
      </c>
      <c r="Y23" s="202">
        <f>COUNTIF('NANS Data'!$BR$2:$BU$51,X23)</f>
        <v>0</v>
      </c>
      <c r="Z23" s="234" t="s">
        <v>294</v>
      </c>
      <c r="AA23" s="182" t="s">
        <v>450</v>
      </c>
      <c r="AB23" s="202">
        <f>COUNTIF('NANS Data'!$BR$2:$BU$51,AA23)</f>
        <v>0</v>
      </c>
      <c r="AC23" s="375" t="s">
        <v>294</v>
      </c>
      <c r="AD23" s="153"/>
      <c r="AE23" s="156"/>
      <c r="AF23" s="153"/>
      <c r="AG23" s="228"/>
      <c r="AH23" s="231"/>
      <c r="AI23" s="231"/>
      <c r="AJ23" s="231"/>
      <c r="AK23" s="156"/>
      <c r="AL23" s="156"/>
      <c r="AM23" s="153">
        <v>16</v>
      </c>
      <c r="AN23" s="342"/>
      <c r="AO23" s="343"/>
      <c r="AP23" s="343"/>
      <c r="AQ23" s="153"/>
      <c r="AR23" s="156"/>
    </row>
    <row r="24" spans="1:44" s="31" customFormat="1" ht="19.850000000000001" customHeight="1" x14ac:dyDescent="0.25">
      <c r="C24" s="79"/>
      <c r="D24" s="407"/>
      <c r="E24" s="409"/>
      <c r="F24" s="224" t="s">
        <v>72</v>
      </c>
      <c r="G24" s="224" t="s">
        <v>73</v>
      </c>
      <c r="H24" s="224" t="s">
        <v>74</v>
      </c>
      <c r="I24" s="224" t="s">
        <v>75</v>
      </c>
      <c r="J24" s="493"/>
      <c r="K24" s="411"/>
      <c r="L24" s="411"/>
      <c r="M24" s="411"/>
      <c r="N24" s="411"/>
      <c r="O24" s="411"/>
      <c r="P24" s="488"/>
      <c r="Q24" s="455"/>
      <c r="R24" s="457"/>
      <c r="S24" s="29"/>
      <c r="T24" s="80"/>
      <c r="U24" s="156"/>
      <c r="V24" s="29"/>
      <c r="W24" s="29"/>
      <c r="X24" s="374" t="s">
        <v>503</v>
      </c>
      <c r="Y24" s="202">
        <f>COUNTIF('NANS Data'!$BR$2:$BU$51,X24)</f>
        <v>0</v>
      </c>
      <c r="Z24" s="234" t="s">
        <v>294</v>
      </c>
      <c r="AA24" s="182" t="s">
        <v>451</v>
      </c>
      <c r="AB24" s="202">
        <f>COUNTIF('NANS Data'!$BR$2:$BU$51,AA24)</f>
        <v>0</v>
      </c>
      <c r="AC24" s="375" t="s">
        <v>294</v>
      </c>
      <c r="AD24" s="153"/>
      <c r="AE24" s="156"/>
      <c r="AF24" s="153"/>
      <c r="AG24" s="228"/>
      <c r="AH24" s="231"/>
      <c r="AI24" s="231"/>
      <c r="AJ24" s="231"/>
      <c r="AK24" s="156"/>
      <c r="AL24" s="156"/>
      <c r="AM24" s="153">
        <v>17</v>
      </c>
      <c r="AN24" s="342"/>
      <c r="AO24" s="343"/>
      <c r="AP24" s="343"/>
      <c r="AQ24" s="153"/>
      <c r="AR24" s="156"/>
    </row>
    <row r="25" spans="1:44" s="31" customFormat="1" ht="19.850000000000001" customHeight="1" x14ac:dyDescent="0.25">
      <c r="A25" s="28"/>
      <c r="C25" s="79"/>
      <c r="D25" s="189" t="s">
        <v>76</v>
      </c>
      <c r="E25" s="190">
        <v>12345</v>
      </c>
      <c r="F25" s="191" t="s">
        <v>77</v>
      </c>
      <c r="G25" s="191" t="s">
        <v>78</v>
      </c>
      <c r="H25" s="191" t="s">
        <v>407</v>
      </c>
      <c r="I25" s="192" t="s">
        <v>388</v>
      </c>
      <c r="J25" s="193" t="s">
        <v>397</v>
      </c>
      <c r="K25" s="194" t="s">
        <v>12</v>
      </c>
      <c r="L25" s="195" t="s">
        <v>81</v>
      </c>
      <c r="M25" s="196"/>
      <c r="N25" s="197" t="s">
        <v>390</v>
      </c>
      <c r="O25" s="197" t="s">
        <v>408</v>
      </c>
      <c r="P25" s="197" t="s">
        <v>409</v>
      </c>
      <c r="Q25" s="198" t="s">
        <v>27</v>
      </c>
      <c r="R25" s="199" t="s">
        <v>403</v>
      </c>
      <c r="S25" s="29"/>
      <c r="T25" s="80"/>
      <c r="U25" s="156"/>
      <c r="V25" s="29"/>
      <c r="W25" s="29"/>
      <c r="X25" s="374" t="s">
        <v>445</v>
      </c>
      <c r="Y25" s="202">
        <f>COUNTIF('NANS Data'!$BR$2:$BU$51,X25)</f>
        <v>0</v>
      </c>
      <c r="Z25" s="234" t="s">
        <v>294</v>
      </c>
      <c r="AA25" s="182"/>
      <c r="AB25" s="202"/>
      <c r="AC25" s="375"/>
      <c r="AD25" s="153"/>
      <c r="AE25" s="156"/>
      <c r="AF25" s="232"/>
      <c r="AG25" s="228"/>
      <c r="AH25" s="231"/>
      <c r="AI25" s="231"/>
      <c r="AJ25" s="231"/>
      <c r="AK25" s="156"/>
      <c r="AL25" s="156"/>
      <c r="AM25" s="153">
        <v>18</v>
      </c>
      <c r="AN25" s="342"/>
      <c r="AO25" s="343"/>
      <c r="AP25" s="343"/>
      <c r="AQ25" s="153"/>
      <c r="AR25" s="156"/>
    </row>
    <row r="26" spans="1:44" ht="19.850000000000001" customHeight="1" thickBot="1" x14ac:dyDescent="0.3">
      <c r="B26" s="31"/>
      <c r="C26" s="79"/>
      <c r="D26" s="188" t="s">
        <v>76</v>
      </c>
      <c r="E26" s="44">
        <v>11223</v>
      </c>
      <c r="F26" s="45" t="s">
        <v>86</v>
      </c>
      <c r="G26" s="45" t="s">
        <v>87</v>
      </c>
      <c r="H26" s="45" t="s">
        <v>387</v>
      </c>
      <c r="I26" s="46" t="s">
        <v>410</v>
      </c>
      <c r="J26" s="47" t="s">
        <v>399</v>
      </c>
      <c r="K26" s="48" t="s">
        <v>16</v>
      </c>
      <c r="L26" s="49" t="s">
        <v>90</v>
      </c>
      <c r="M26" s="50" t="s">
        <v>389</v>
      </c>
      <c r="N26" s="51" t="s">
        <v>401</v>
      </c>
      <c r="O26" s="51" t="s">
        <v>411</v>
      </c>
      <c r="P26" s="51" t="s">
        <v>409</v>
      </c>
      <c r="Q26" s="50" t="s">
        <v>27</v>
      </c>
      <c r="R26" s="52" t="s">
        <v>403</v>
      </c>
      <c r="T26" s="80"/>
      <c r="X26" s="374" t="s">
        <v>488</v>
      </c>
      <c r="Y26" s="202">
        <f>COUNTIF('NANS Data'!$BR$2:$BU$51,X26)</f>
        <v>0</v>
      </c>
      <c r="Z26" s="234" t="s">
        <v>294</v>
      </c>
      <c r="AA26" s="182" t="s">
        <v>491</v>
      </c>
      <c r="AB26" s="202">
        <f>COUNTIF('NANS Data'!$BR$2:$BU$51,AA26)</f>
        <v>0</v>
      </c>
      <c r="AC26" s="375" t="s">
        <v>294</v>
      </c>
      <c r="AD26" s="53"/>
      <c r="AF26" s="232"/>
      <c r="AM26" s="153">
        <v>19</v>
      </c>
      <c r="AN26" s="342"/>
      <c r="AO26" s="343"/>
      <c r="AP26" s="343"/>
    </row>
    <row r="27" spans="1:44" ht="19.850000000000001" customHeight="1" x14ac:dyDescent="0.25">
      <c r="B27" s="31"/>
      <c r="C27" s="79"/>
      <c r="D27" s="76" t="s">
        <v>304</v>
      </c>
      <c r="E27" s="116">
        <v>1</v>
      </c>
      <c r="F27" s="463">
        <v>2</v>
      </c>
      <c r="G27" s="464"/>
      <c r="H27" s="463">
        <v>3</v>
      </c>
      <c r="I27" s="464"/>
      <c r="J27" s="116">
        <v>4</v>
      </c>
      <c r="K27" s="116">
        <v>5</v>
      </c>
      <c r="L27" s="116">
        <v>6</v>
      </c>
      <c r="M27" s="116">
        <v>7</v>
      </c>
      <c r="N27" s="116">
        <v>8</v>
      </c>
      <c r="O27" s="116">
        <v>9</v>
      </c>
      <c r="P27" s="116">
        <v>10</v>
      </c>
      <c r="Q27" s="116">
        <v>11</v>
      </c>
      <c r="R27" s="117">
        <v>12</v>
      </c>
      <c r="T27" s="80"/>
      <c r="U27" s="156"/>
      <c r="X27" s="374" t="s">
        <v>446</v>
      </c>
      <c r="Y27" s="202">
        <f>COUNTIF('NANS Data'!$BR$2:$BU$51,X27)</f>
        <v>0</v>
      </c>
      <c r="Z27" s="234" t="s">
        <v>294</v>
      </c>
      <c r="AA27" s="182" t="s">
        <v>452</v>
      </c>
      <c r="AB27" s="202">
        <f>COUNTIF('NANS Data'!$BR$2:$BU$51,AA27)</f>
        <v>0</v>
      </c>
      <c r="AC27" s="375" t="s">
        <v>294</v>
      </c>
      <c r="AD27" s="53"/>
      <c r="AF27" s="232"/>
      <c r="AM27" s="153">
        <v>20</v>
      </c>
      <c r="AN27" s="342"/>
      <c r="AO27" s="343"/>
      <c r="AP27" s="343"/>
    </row>
    <row r="28" spans="1:44" ht="19.850000000000001" customHeight="1" x14ac:dyDescent="0.25">
      <c r="B28" s="31"/>
      <c r="C28" s="79"/>
      <c r="D28" s="130" t="s">
        <v>305</v>
      </c>
      <c r="E28" s="131" t="s">
        <v>339</v>
      </c>
      <c r="F28" s="131"/>
      <c r="G28" s="131"/>
      <c r="H28" s="131"/>
      <c r="I28" s="131"/>
      <c r="J28" s="131"/>
      <c r="K28" s="131"/>
      <c r="L28" s="131"/>
      <c r="M28" s="131"/>
      <c r="N28" s="131"/>
      <c r="O28" s="131"/>
      <c r="P28" s="131"/>
      <c r="Q28" s="131"/>
      <c r="R28" s="131"/>
      <c r="S28" s="132"/>
      <c r="T28" s="133"/>
      <c r="U28" s="156"/>
      <c r="X28" s="374" t="s">
        <v>447</v>
      </c>
      <c r="Y28" s="202">
        <f>COUNTIF('NANS Data'!$BR$2:$BU$51,X28)</f>
        <v>0</v>
      </c>
      <c r="Z28" s="234" t="s">
        <v>294</v>
      </c>
      <c r="AA28" s="182" t="s">
        <v>453</v>
      </c>
      <c r="AB28" s="202">
        <f>COUNTIF('NANS Data'!$BR$2:$BU$51,AA28)</f>
        <v>0</v>
      </c>
      <c r="AC28" s="375" t="s">
        <v>294</v>
      </c>
      <c r="AD28" s="53"/>
      <c r="AF28" s="232"/>
      <c r="AM28" s="153">
        <v>21</v>
      </c>
      <c r="AN28" s="342"/>
      <c r="AO28" s="343"/>
      <c r="AP28" s="343"/>
    </row>
    <row r="29" spans="1:44" ht="19.850000000000001" customHeight="1" x14ac:dyDescent="0.25">
      <c r="C29" s="79"/>
      <c r="D29" s="134" t="s">
        <v>306</v>
      </c>
      <c r="E29" s="135" t="s">
        <v>432</v>
      </c>
      <c r="F29" s="135"/>
      <c r="G29" s="135"/>
      <c r="H29" s="135"/>
      <c r="I29" s="135"/>
      <c r="J29" s="135"/>
      <c r="K29" s="135"/>
      <c r="L29" s="135"/>
      <c r="M29" s="135"/>
      <c r="N29" s="135"/>
      <c r="O29" s="135"/>
      <c r="P29" s="135"/>
      <c r="Q29" s="135"/>
      <c r="R29" s="135"/>
      <c r="S29" s="136"/>
      <c r="T29" s="133"/>
      <c r="U29" s="156"/>
      <c r="X29" s="374" t="s">
        <v>448</v>
      </c>
      <c r="Y29" s="202">
        <f>COUNTIF('NANS Data'!$BR$2:$BU$51,X29)</f>
        <v>0</v>
      </c>
      <c r="Z29" s="234" t="s">
        <v>294</v>
      </c>
      <c r="AA29" s="182" t="s">
        <v>454</v>
      </c>
      <c r="AB29" s="202">
        <f>COUNTIF('NANS Data'!$BR$2:$BU$51,AA29)</f>
        <v>0</v>
      </c>
      <c r="AC29" s="375" t="s">
        <v>294</v>
      </c>
      <c r="AD29" s="53"/>
      <c r="AF29" s="156"/>
      <c r="AM29" s="153">
        <v>22</v>
      </c>
      <c r="AN29" s="342"/>
      <c r="AO29" s="343"/>
      <c r="AP29" s="343"/>
    </row>
    <row r="30" spans="1:44" ht="19.850000000000001" customHeight="1" x14ac:dyDescent="0.25">
      <c r="C30" s="79"/>
      <c r="D30" s="134" t="s">
        <v>307</v>
      </c>
      <c r="E30" s="135" t="s">
        <v>324</v>
      </c>
      <c r="F30" s="135"/>
      <c r="G30" s="135"/>
      <c r="H30" s="135"/>
      <c r="I30" s="135"/>
      <c r="J30" s="135"/>
      <c r="K30" s="137"/>
      <c r="L30" s="138"/>
      <c r="M30" s="135"/>
      <c r="N30" s="135"/>
      <c r="O30" s="135"/>
      <c r="P30" s="135"/>
      <c r="Q30" s="135"/>
      <c r="R30" s="135"/>
      <c r="S30" s="136"/>
      <c r="T30" s="133"/>
      <c r="X30" s="374" t="s">
        <v>609</v>
      </c>
      <c r="Y30" s="202">
        <f>COUNTIF('NANS Data'!$BR$2:$BU$51,X30)</f>
        <v>0</v>
      </c>
      <c r="Z30" s="234" t="s">
        <v>294</v>
      </c>
      <c r="AA30" s="182" t="s">
        <v>610</v>
      </c>
      <c r="AB30" s="202">
        <f>COUNTIF('NANS Data'!$BR$2:$BU$51,AA30)</f>
        <v>0</v>
      </c>
      <c r="AC30" s="375" t="s">
        <v>294</v>
      </c>
      <c r="AD30" s="53"/>
      <c r="AM30" s="153">
        <v>23</v>
      </c>
      <c r="AN30" s="342"/>
      <c r="AO30" s="343"/>
      <c r="AP30" s="343"/>
    </row>
    <row r="31" spans="1:44" ht="19.850000000000001" customHeight="1" x14ac:dyDescent="0.25">
      <c r="C31" s="79"/>
      <c r="D31" s="134" t="s">
        <v>308</v>
      </c>
      <c r="E31" s="135" t="s">
        <v>300</v>
      </c>
      <c r="F31" s="135"/>
      <c r="G31" s="135"/>
      <c r="H31" s="135"/>
      <c r="I31" s="135"/>
      <c r="J31" s="135"/>
      <c r="K31" s="137"/>
      <c r="L31" s="138"/>
      <c r="M31" s="135"/>
      <c r="N31" s="135"/>
      <c r="O31" s="135"/>
      <c r="P31" s="135"/>
      <c r="Q31" s="135"/>
      <c r="R31" s="135"/>
      <c r="S31" s="136"/>
      <c r="T31" s="133"/>
      <c r="X31" s="374" t="s">
        <v>493</v>
      </c>
      <c r="Y31" s="202">
        <f>COUNTIF('NANS Data'!$BR$2:$BU$51,X31)</f>
        <v>0</v>
      </c>
      <c r="Z31" s="234" t="s">
        <v>294</v>
      </c>
      <c r="AA31" s="182" t="s">
        <v>495</v>
      </c>
      <c r="AB31" s="202">
        <f>COUNTIF('NANS Data'!$BR$2:$BU$51,AA31)</f>
        <v>0</v>
      </c>
      <c r="AC31" s="375" t="s">
        <v>294</v>
      </c>
      <c r="AD31" s="53"/>
      <c r="AM31" s="153">
        <v>24</v>
      </c>
      <c r="AN31" s="342"/>
      <c r="AO31" s="343"/>
      <c r="AP31" s="343"/>
    </row>
    <row r="32" spans="1:44" ht="19.850000000000001" customHeight="1" thickBot="1" x14ac:dyDescent="0.3">
      <c r="C32" s="79"/>
      <c r="D32" s="134" t="s">
        <v>309</v>
      </c>
      <c r="E32" s="135" t="s">
        <v>301</v>
      </c>
      <c r="F32" s="135"/>
      <c r="G32" s="135"/>
      <c r="H32" s="135"/>
      <c r="I32" s="135"/>
      <c r="J32" s="135"/>
      <c r="K32" s="137"/>
      <c r="L32" s="138"/>
      <c r="M32" s="135"/>
      <c r="N32" s="135"/>
      <c r="O32" s="135"/>
      <c r="P32" s="135"/>
      <c r="Q32" s="135"/>
      <c r="R32" s="135"/>
      <c r="S32" s="136"/>
      <c r="T32" s="133"/>
      <c r="X32" s="376" t="s">
        <v>494</v>
      </c>
      <c r="Y32" s="377">
        <f>COUNTIF('NANS Data'!$BR$2:$BU$51,X32)</f>
        <v>0</v>
      </c>
      <c r="Z32" s="378" t="s">
        <v>294</v>
      </c>
      <c r="AA32" s="379" t="s">
        <v>496</v>
      </c>
      <c r="AB32" s="377">
        <f>COUNTIF('NANS Data'!$BR$2:$BU$51,AA32)</f>
        <v>0</v>
      </c>
      <c r="AC32" s="380" t="s">
        <v>294</v>
      </c>
      <c r="AD32" s="53"/>
      <c r="AM32" s="153">
        <v>25</v>
      </c>
      <c r="AN32" s="342"/>
      <c r="AO32" s="343"/>
      <c r="AP32" s="343"/>
    </row>
    <row r="33" spans="3:42" ht="19.850000000000001" customHeight="1" thickBot="1" x14ac:dyDescent="0.3">
      <c r="C33" s="79"/>
      <c r="D33" s="134" t="s">
        <v>310</v>
      </c>
      <c r="E33" s="135" t="s">
        <v>433</v>
      </c>
      <c r="F33" s="135"/>
      <c r="G33" s="135"/>
      <c r="H33" s="135"/>
      <c r="I33" s="135"/>
      <c r="J33" s="135"/>
      <c r="K33" s="137"/>
      <c r="L33" s="138"/>
      <c r="M33" s="135"/>
      <c r="N33" s="135"/>
      <c r="O33" s="135"/>
      <c r="P33" s="135"/>
      <c r="Q33" s="135"/>
      <c r="R33" s="135"/>
      <c r="S33" s="136"/>
      <c r="T33" s="133"/>
      <c r="X33" s="399" t="s">
        <v>635</v>
      </c>
      <c r="Y33" s="400">
        <f>COUNTIF('NANS Data'!$BR$2:$BU$51,X33)</f>
        <v>0</v>
      </c>
      <c r="Z33" s="383" t="s">
        <v>294</v>
      </c>
      <c r="AA33" s="401" t="s">
        <v>636</v>
      </c>
      <c r="AB33" s="400">
        <f>COUNTIF('NANS Data'!$BR$2:$BU$51,AA33)</f>
        <v>0</v>
      </c>
      <c r="AC33" s="402" t="s">
        <v>294</v>
      </c>
      <c r="AD33" s="53"/>
      <c r="AM33" s="153">
        <v>26</v>
      </c>
      <c r="AN33" s="342"/>
      <c r="AO33" s="343"/>
      <c r="AP33" s="343"/>
    </row>
    <row r="34" spans="3:42" ht="19.850000000000001" customHeight="1" x14ac:dyDescent="0.25">
      <c r="C34" s="79"/>
      <c r="D34" s="134" t="s">
        <v>311</v>
      </c>
      <c r="E34" s="135" t="s">
        <v>328</v>
      </c>
      <c r="F34" s="135"/>
      <c r="G34" s="135"/>
      <c r="H34" s="135"/>
      <c r="I34" s="135"/>
      <c r="J34" s="135"/>
      <c r="K34" s="135"/>
      <c r="L34" s="135"/>
      <c r="M34" s="135"/>
      <c r="N34" s="135"/>
      <c r="O34" s="135"/>
      <c r="P34" s="135"/>
      <c r="Q34" s="135"/>
      <c r="R34" s="135"/>
      <c r="S34" s="157"/>
      <c r="T34" s="133"/>
      <c r="X34" s="394" t="s">
        <v>465</v>
      </c>
      <c r="Y34" s="395">
        <f>COUNTIF('NANS Data'!$BR$2:$BU$51,X34)</f>
        <v>0</v>
      </c>
      <c r="Z34" s="396" t="s">
        <v>294</v>
      </c>
      <c r="AA34" s="397" t="s">
        <v>605</v>
      </c>
      <c r="AB34" s="395">
        <f>COUNTIF('NANS Data'!$BR$2:$BU$51,AA34)</f>
        <v>0</v>
      </c>
      <c r="AC34" s="398" t="s">
        <v>294</v>
      </c>
      <c r="AD34" s="53"/>
      <c r="AM34" s="153">
        <v>27</v>
      </c>
      <c r="AN34" s="342"/>
      <c r="AO34" s="343"/>
      <c r="AP34" s="343"/>
    </row>
    <row r="35" spans="3:42" ht="19.850000000000001" customHeight="1" x14ac:dyDescent="0.25">
      <c r="C35" s="79"/>
      <c r="D35" s="134" t="s">
        <v>312</v>
      </c>
      <c r="E35" s="135" t="s">
        <v>301</v>
      </c>
      <c r="F35" s="135"/>
      <c r="G35" s="135"/>
      <c r="H35" s="135"/>
      <c r="I35" s="135"/>
      <c r="J35" s="135"/>
      <c r="K35" s="135"/>
      <c r="L35" s="135"/>
      <c r="M35" s="135"/>
      <c r="N35" s="135"/>
      <c r="O35" s="135"/>
      <c r="P35" s="135"/>
      <c r="Q35" s="135"/>
      <c r="R35" s="135"/>
      <c r="S35" s="157"/>
      <c r="T35" s="133"/>
      <c r="X35" s="374" t="s">
        <v>497</v>
      </c>
      <c r="Y35" s="202">
        <f>COUNTIF('NANS Data'!$BR$2:$BU$51,X35)</f>
        <v>0</v>
      </c>
      <c r="Z35" s="234" t="s">
        <v>294</v>
      </c>
      <c r="AA35" s="182" t="s">
        <v>498</v>
      </c>
      <c r="AB35" s="202">
        <f>COUNTIF('NANS Data'!$BR$2:$BU$51,AA35)</f>
        <v>0</v>
      </c>
      <c r="AC35" s="375" t="s">
        <v>294</v>
      </c>
      <c r="AD35" s="53"/>
      <c r="AE35" s="53"/>
      <c r="AM35" s="153">
        <v>28</v>
      </c>
      <c r="AN35" s="342"/>
      <c r="AO35" s="343"/>
      <c r="AP35" s="343"/>
    </row>
    <row r="36" spans="3:42" ht="19.850000000000001" customHeight="1" thickBot="1" x14ac:dyDescent="0.3">
      <c r="C36" s="79"/>
      <c r="D36" s="134" t="s">
        <v>313</v>
      </c>
      <c r="E36" s="135" t="s">
        <v>301</v>
      </c>
      <c r="F36" s="135"/>
      <c r="G36" s="135"/>
      <c r="H36" s="135"/>
      <c r="I36" s="135"/>
      <c r="J36" s="135"/>
      <c r="K36" s="135"/>
      <c r="L36" s="135"/>
      <c r="M36" s="135"/>
      <c r="N36" s="135"/>
      <c r="O36" s="135"/>
      <c r="P36" s="135"/>
      <c r="Q36" s="135"/>
      <c r="R36" s="135"/>
      <c r="S36" s="157"/>
      <c r="T36" s="133"/>
      <c r="X36" s="376" t="s">
        <v>489</v>
      </c>
      <c r="Y36" s="377">
        <f>COUNTIF('NANS Data'!$BR$2:$BU$51,X36)</f>
        <v>0</v>
      </c>
      <c r="Z36" s="378" t="s">
        <v>294</v>
      </c>
      <c r="AA36" s="379" t="s">
        <v>492</v>
      </c>
      <c r="AB36" s="377">
        <f>COUNTIF('NANS Data'!$BR$2:$BU$51,AA36)</f>
        <v>0</v>
      </c>
      <c r="AC36" s="380" t="s">
        <v>294</v>
      </c>
      <c r="AE36" s="53"/>
    </row>
    <row r="37" spans="3:42" ht="19.850000000000001" customHeight="1" x14ac:dyDescent="0.25">
      <c r="C37" s="79"/>
      <c r="D37" s="134" t="s">
        <v>314</v>
      </c>
      <c r="E37" s="135" t="s">
        <v>301</v>
      </c>
      <c r="F37" s="135"/>
      <c r="G37" s="135"/>
      <c r="H37" s="135"/>
      <c r="I37" s="135"/>
      <c r="J37" s="135"/>
      <c r="K37" s="135"/>
      <c r="L37" s="135"/>
      <c r="M37" s="135"/>
      <c r="N37" s="135"/>
      <c r="O37" s="135"/>
      <c r="P37" s="135"/>
      <c r="Q37" s="135"/>
      <c r="R37" s="135"/>
      <c r="S37" s="157"/>
      <c r="T37" s="133"/>
      <c r="AE37" s="53"/>
    </row>
    <row r="38" spans="3:42" ht="19.850000000000001" customHeight="1" x14ac:dyDescent="0.25">
      <c r="C38" s="89"/>
      <c r="D38" s="134" t="s">
        <v>315</v>
      </c>
      <c r="E38" s="135" t="s">
        <v>302</v>
      </c>
      <c r="F38" s="135"/>
      <c r="G38" s="135"/>
      <c r="H38" s="135"/>
      <c r="I38" s="135"/>
      <c r="J38" s="135"/>
      <c r="K38" s="135"/>
      <c r="L38" s="135"/>
      <c r="M38" s="135"/>
      <c r="N38" s="135"/>
      <c r="O38" s="135"/>
      <c r="P38" s="135"/>
      <c r="Q38" s="135"/>
      <c r="R38" s="135"/>
      <c r="S38" s="157"/>
      <c r="T38" s="133"/>
      <c r="X38" s="330" t="s">
        <v>295</v>
      </c>
      <c r="Y38" s="331"/>
      <c r="Z38" s="332"/>
      <c r="AA38" s="333"/>
      <c r="AB38" s="331"/>
      <c r="AC38" s="332"/>
      <c r="AE38" s="53"/>
    </row>
    <row r="39" spans="3:42" ht="19.850000000000001" customHeight="1" x14ac:dyDescent="0.25">
      <c r="C39" s="89"/>
      <c r="D39" s="134" t="s">
        <v>316</v>
      </c>
      <c r="E39" s="135" t="s">
        <v>433</v>
      </c>
      <c r="F39" s="135"/>
      <c r="G39" s="135"/>
      <c r="H39" s="135"/>
      <c r="I39" s="135"/>
      <c r="J39" s="135"/>
      <c r="K39" s="135"/>
      <c r="L39" s="135"/>
      <c r="M39" s="135"/>
      <c r="N39" s="135"/>
      <c r="O39" s="135"/>
      <c r="P39" s="135"/>
      <c r="Q39" s="135"/>
      <c r="R39" s="135"/>
      <c r="S39" s="157"/>
      <c r="T39" s="133"/>
      <c r="X39" s="328" t="s">
        <v>568</v>
      </c>
      <c r="Y39" s="458">
        <f>競技者データ入力シート!BF69</f>
        <v>0</v>
      </c>
      <c r="Z39" s="459"/>
      <c r="AA39" s="328" t="s">
        <v>570</v>
      </c>
      <c r="AB39" s="458">
        <f>競技者データ入力シート!BL69</f>
        <v>0</v>
      </c>
      <c r="AC39" s="459"/>
    </row>
    <row r="40" spans="3:42" ht="19.850000000000001" customHeight="1" x14ac:dyDescent="0.25">
      <c r="C40" s="79"/>
      <c r="D40" s="139" t="s">
        <v>317</v>
      </c>
      <c r="E40" s="143" t="s">
        <v>327</v>
      </c>
      <c r="F40" s="143"/>
      <c r="G40" s="143"/>
      <c r="H40" s="143"/>
      <c r="I40" s="143"/>
      <c r="J40" s="143"/>
      <c r="K40" s="143"/>
      <c r="L40" s="143"/>
      <c r="M40" s="143"/>
      <c r="N40" s="143"/>
      <c r="O40" s="143"/>
      <c r="P40" s="143"/>
      <c r="Q40" s="143"/>
      <c r="R40" s="143"/>
      <c r="S40" s="158"/>
      <c r="T40" s="133"/>
      <c r="X40" s="329" t="s">
        <v>569</v>
      </c>
      <c r="Y40" s="450">
        <f>競技者データ入力シート!BH69</f>
        <v>0</v>
      </c>
      <c r="Z40" s="451"/>
      <c r="AA40" s="329" t="s">
        <v>571</v>
      </c>
      <c r="AB40" s="450">
        <f>競技者データ入力シート!BM69</f>
        <v>0</v>
      </c>
      <c r="AC40" s="451"/>
    </row>
    <row r="41" spans="3:42" ht="19.850000000000001" customHeight="1" thickBot="1" x14ac:dyDescent="0.3">
      <c r="C41" s="79"/>
      <c r="S41" s="153"/>
      <c r="T41" s="80"/>
      <c r="X41" s="326" t="s">
        <v>572</v>
      </c>
      <c r="Y41" s="460">
        <f>Y39+Y40</f>
        <v>0</v>
      </c>
      <c r="Z41" s="461"/>
      <c r="AA41" s="326" t="s">
        <v>573</v>
      </c>
      <c r="AB41" s="460">
        <f>AB39+AB40</f>
        <v>0</v>
      </c>
      <c r="AC41" s="461"/>
    </row>
    <row r="42" spans="3:42" ht="19.850000000000001" customHeight="1" x14ac:dyDescent="0.25">
      <c r="C42" s="79"/>
      <c r="E42" s="465" t="str">
        <f>競技者データ入力シート!Q4:Q4</f>
        <v>1日目種目</v>
      </c>
      <c r="F42" s="466"/>
      <c r="G42" s="466"/>
      <c r="H42" s="466" t="str">
        <f>競技者データ入力シート!R4</f>
        <v>ベスト
記録</v>
      </c>
      <c r="I42" s="466"/>
      <c r="J42" s="466" t="str">
        <f>競技者データ入力シート!S4</f>
        <v>1日目リレー種目
４×１００ｍR</v>
      </c>
      <c r="K42" s="470"/>
      <c r="S42" s="153"/>
      <c r="T42" s="80"/>
      <c r="Z42" s="226"/>
      <c r="AA42" s="327" t="s">
        <v>415</v>
      </c>
      <c r="AB42" s="452">
        <f>Y41+AB41</f>
        <v>0</v>
      </c>
      <c r="AC42" s="453"/>
    </row>
    <row r="43" spans="3:42" ht="19.850000000000001" customHeight="1" thickBot="1" x14ac:dyDescent="0.3">
      <c r="C43" s="79"/>
      <c r="E43" s="467" t="str">
        <f>競技者データ入力シート!Q6</f>
        <v>一般男子100m</v>
      </c>
      <c r="F43" s="468"/>
      <c r="G43" s="468"/>
      <c r="H43" s="469">
        <f>競技者データ入力シート!R6</f>
        <v>12.45</v>
      </c>
      <c r="I43" s="469"/>
      <c r="J43" s="471">
        <f>競技者データ入力シート!T6</f>
        <v>44.45</v>
      </c>
      <c r="K43" s="472"/>
      <c r="S43" s="153"/>
      <c r="T43" s="80"/>
      <c r="X43" s="311" t="s">
        <v>582</v>
      </c>
      <c r="Y43" s="312"/>
      <c r="Z43" s="313"/>
    </row>
    <row r="44" spans="3:42" ht="19.850000000000001" customHeight="1" x14ac:dyDescent="0.25">
      <c r="C44" s="79"/>
      <c r="E44" s="462" t="s">
        <v>404</v>
      </c>
      <c r="F44" s="462"/>
      <c r="G44" s="462"/>
      <c r="H44" s="462" t="s">
        <v>406</v>
      </c>
      <c r="I44" s="462"/>
      <c r="J44" s="462" t="s">
        <v>405</v>
      </c>
      <c r="K44" s="462"/>
      <c r="S44" s="153"/>
      <c r="T44" s="80"/>
      <c r="X44" s="310" t="s">
        <v>574</v>
      </c>
      <c r="Y44" s="310" t="s">
        <v>576</v>
      </c>
      <c r="Z44" s="310" t="s">
        <v>575</v>
      </c>
      <c r="AA44" s="310" t="s">
        <v>580</v>
      </c>
      <c r="AB44" s="310" t="s">
        <v>576</v>
      </c>
      <c r="AC44" s="310" t="s">
        <v>575</v>
      </c>
    </row>
    <row r="45" spans="3:42" ht="19.850000000000001" customHeight="1" x14ac:dyDescent="0.25">
      <c r="C45" s="79"/>
      <c r="D45" s="144" t="s">
        <v>303</v>
      </c>
      <c r="E45" s="151"/>
      <c r="F45" s="151"/>
      <c r="G45" s="151"/>
      <c r="H45" s="151"/>
      <c r="I45" s="151"/>
      <c r="J45" s="151"/>
      <c r="K45" s="151"/>
      <c r="L45" s="145"/>
      <c r="M45" s="145"/>
      <c r="N45" s="145"/>
      <c r="O45" s="145"/>
      <c r="P45" s="145"/>
      <c r="Q45" s="145"/>
      <c r="R45" s="145"/>
      <c r="S45" s="159"/>
      <c r="T45" s="80"/>
      <c r="X45" s="310" t="s">
        <v>555</v>
      </c>
      <c r="Y45" s="310">
        <f>競技者データ入力シート!BF59</f>
        <v>0</v>
      </c>
      <c r="Z45" s="310">
        <f>競技者データ入力シート!BH59</f>
        <v>0</v>
      </c>
      <c r="AA45" s="310" t="s">
        <v>555</v>
      </c>
      <c r="AB45" s="310">
        <f>競技者データ入力シート!BN59</f>
        <v>0</v>
      </c>
      <c r="AC45" s="310">
        <f>競技者データ入力シート!BN62</f>
        <v>0</v>
      </c>
    </row>
    <row r="46" spans="3:42" ht="19.850000000000001" customHeight="1" x14ac:dyDescent="0.25">
      <c r="C46" s="79"/>
      <c r="D46" s="146" t="s">
        <v>319</v>
      </c>
      <c r="E46" s="131" t="s">
        <v>322</v>
      </c>
      <c r="F46" s="131"/>
      <c r="G46" s="131"/>
      <c r="H46" s="131"/>
      <c r="I46" s="131"/>
      <c r="J46" s="131"/>
      <c r="K46" s="131"/>
      <c r="L46" s="131"/>
      <c r="M46" s="131"/>
      <c r="N46" s="131"/>
      <c r="O46" s="131"/>
      <c r="P46" s="131"/>
      <c r="Q46" s="131"/>
      <c r="R46" s="131"/>
      <c r="S46" s="160"/>
      <c r="T46" s="80"/>
      <c r="X46" s="310" t="s">
        <v>577</v>
      </c>
      <c r="Y46" s="310">
        <f>競技者データ入力シート!BF60</f>
        <v>0</v>
      </c>
      <c r="Z46" s="310">
        <f>競技者データ入力シート!BH60</f>
        <v>0</v>
      </c>
      <c r="AA46" s="310" t="s">
        <v>581</v>
      </c>
      <c r="AB46" s="310">
        <f>競技者データ入力シート!BN61</f>
        <v>0</v>
      </c>
      <c r="AC46" s="310">
        <f>競技者データ入力シート!BN64</f>
        <v>0</v>
      </c>
    </row>
    <row r="47" spans="3:42" ht="19.850000000000001" customHeight="1" x14ac:dyDescent="0.25">
      <c r="C47" s="79"/>
      <c r="D47" s="147" t="s">
        <v>320</v>
      </c>
      <c r="E47" s="135" t="s">
        <v>386</v>
      </c>
      <c r="F47" s="135"/>
      <c r="G47" s="135"/>
      <c r="H47" s="135"/>
      <c r="I47" s="135"/>
      <c r="J47" s="135"/>
      <c r="K47" s="135"/>
      <c r="L47" s="135"/>
      <c r="M47" s="135"/>
      <c r="N47" s="135"/>
      <c r="O47" s="135"/>
      <c r="P47" s="135"/>
      <c r="Q47" s="135"/>
      <c r="R47" s="135"/>
      <c r="S47" s="157"/>
      <c r="T47" s="80"/>
      <c r="X47" s="310" t="s">
        <v>578</v>
      </c>
      <c r="Y47" s="310">
        <f>競技者データ入力シート!BF61</f>
        <v>0</v>
      </c>
      <c r="Z47" s="310">
        <f>競技者データ入力シート!BH61</f>
        <v>0</v>
      </c>
    </row>
    <row r="48" spans="3:42" ht="19.850000000000001" customHeight="1" x14ac:dyDescent="0.25">
      <c r="C48" s="79"/>
      <c r="D48" s="148" t="s">
        <v>321</v>
      </c>
      <c r="E48" s="149" t="s">
        <v>323</v>
      </c>
      <c r="F48" s="149"/>
      <c r="G48" s="149"/>
      <c r="H48" s="149"/>
      <c r="I48" s="149"/>
      <c r="J48" s="149"/>
      <c r="K48" s="149"/>
      <c r="L48" s="149"/>
      <c r="M48" s="149"/>
      <c r="N48" s="149"/>
      <c r="O48" s="149"/>
      <c r="P48" s="149"/>
      <c r="Q48" s="149"/>
      <c r="R48" s="149"/>
      <c r="S48" s="161"/>
      <c r="T48" s="80"/>
      <c r="X48" s="310" t="s">
        <v>579</v>
      </c>
      <c r="Y48" s="310">
        <f>競技者データ入力シート!BF62</f>
        <v>0</v>
      </c>
      <c r="Z48" s="310">
        <f>競技者データ入力シート!BH62</f>
        <v>0</v>
      </c>
    </row>
    <row r="49" spans="3:32" ht="19.850000000000001" customHeight="1" x14ac:dyDescent="0.25">
      <c r="C49" s="79"/>
      <c r="D49" s="150"/>
      <c r="E49" s="151" t="s">
        <v>434</v>
      </c>
      <c r="F49" s="151"/>
      <c r="G49" s="151"/>
      <c r="H49" s="151"/>
      <c r="I49" s="151"/>
      <c r="J49" s="151"/>
      <c r="K49" s="151"/>
      <c r="L49" s="151"/>
      <c r="M49" s="151"/>
      <c r="N49" s="151"/>
      <c r="O49" s="151"/>
      <c r="P49" s="151"/>
      <c r="Q49" s="151"/>
      <c r="R49" s="151"/>
      <c r="S49" s="162"/>
      <c r="T49" s="80"/>
    </row>
    <row r="50" spans="3:32" ht="19.850000000000001" customHeight="1" x14ac:dyDescent="0.25">
      <c r="C50" s="79"/>
      <c r="D50" s="150"/>
      <c r="E50" s="151" t="s">
        <v>435</v>
      </c>
      <c r="F50" s="151"/>
      <c r="G50" s="151"/>
      <c r="H50" s="151"/>
      <c r="I50" s="151"/>
      <c r="J50" s="151"/>
      <c r="K50" s="151"/>
      <c r="L50" s="151"/>
      <c r="M50" s="151"/>
      <c r="N50" s="151"/>
      <c r="O50" s="151"/>
      <c r="P50" s="151"/>
      <c r="Q50" s="151"/>
      <c r="R50" s="151"/>
      <c r="S50" s="162"/>
      <c r="T50" s="80"/>
      <c r="X50" s="226"/>
      <c r="Z50" s="30"/>
      <c r="AF50" s="233" t="s">
        <v>18</v>
      </c>
    </row>
    <row r="51" spans="3:32" ht="19.850000000000001" customHeight="1" x14ac:dyDescent="0.25">
      <c r="C51" s="79"/>
      <c r="D51" s="152" t="s">
        <v>318</v>
      </c>
      <c r="E51" s="143" t="s">
        <v>338</v>
      </c>
      <c r="F51" s="143"/>
      <c r="G51" s="143"/>
      <c r="H51" s="143"/>
      <c r="I51" s="143"/>
      <c r="J51" s="143"/>
      <c r="K51" s="143"/>
      <c r="L51" s="143"/>
      <c r="M51" s="143"/>
      <c r="N51" s="143"/>
      <c r="O51" s="143"/>
      <c r="P51" s="143"/>
      <c r="Q51" s="143"/>
      <c r="R51" s="143"/>
      <c r="S51" s="158"/>
      <c r="T51" s="80"/>
      <c r="X51" s="226"/>
      <c r="Z51" s="30"/>
      <c r="AF51" s="233" t="s">
        <v>20</v>
      </c>
    </row>
    <row r="52" spans="3:32" ht="19.850000000000001" customHeight="1" thickBot="1" x14ac:dyDescent="0.3">
      <c r="C52" s="81"/>
      <c r="D52" s="87"/>
      <c r="E52" s="87"/>
      <c r="F52" s="87"/>
      <c r="G52" s="87"/>
      <c r="H52" s="87"/>
      <c r="I52" s="87"/>
      <c r="J52" s="87"/>
      <c r="K52" s="87"/>
      <c r="L52" s="87"/>
      <c r="M52" s="87"/>
      <c r="N52" s="87"/>
      <c r="O52" s="87"/>
      <c r="P52" s="87"/>
      <c r="Q52" s="87"/>
      <c r="R52" s="87"/>
      <c r="S52" s="88"/>
      <c r="T52" s="82"/>
      <c r="X52" s="226"/>
      <c r="Z52" s="30"/>
      <c r="AF52" s="233"/>
    </row>
    <row r="53" spans="3:32" ht="19.850000000000001" customHeight="1" x14ac:dyDescent="0.25">
      <c r="AF53" s="233"/>
    </row>
    <row r="54" spans="3:32" ht="19.850000000000001" customHeight="1" x14ac:dyDescent="0.25">
      <c r="AA54" s="293"/>
      <c r="AF54" s="233">
        <f>IF(AB38="一般","1000",IF(AB38="大学","1000",500))</f>
        <v>500</v>
      </c>
    </row>
    <row r="55" spans="3:32" ht="19.850000000000001" customHeight="1" x14ac:dyDescent="0.25">
      <c r="AA55" s="293"/>
      <c r="AF55" s="53"/>
    </row>
    <row r="56" spans="3:32" ht="19.850000000000001" customHeight="1" x14ac:dyDescent="0.25">
      <c r="AF56" s="53"/>
    </row>
    <row r="57" spans="3:32" ht="14.25" customHeight="1" x14ac:dyDescent="0.25">
      <c r="AF57" s="53"/>
    </row>
    <row r="58" spans="3:32" ht="14.25" customHeight="1" x14ac:dyDescent="0.25"/>
    <row r="59" spans="3:32" ht="14.25" customHeight="1" x14ac:dyDescent="0.25"/>
    <row r="60" spans="3:32" ht="14.25" customHeight="1" x14ac:dyDescent="0.25"/>
    <row r="61" spans="3:32" ht="14.25" customHeight="1" x14ac:dyDescent="0.25"/>
    <row r="62" spans="3:32" ht="14.25" customHeight="1" x14ac:dyDescent="0.25"/>
    <row r="63" spans="3:32" ht="14.25" customHeight="1" x14ac:dyDescent="0.25"/>
    <row r="64" spans="3:32"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sheetData>
  <sheetProtection algorithmName="SHA-512" hashValue="v6CEQXheXoAy+blxWX4fBqf5J+sjugCl84dZKfSTUiasVXOkez1ABMpd6mLUwU2RqDXG8EmxhGIPWoxsnxm0yQ==" saltValue="V+MsrFu2xVOi9OeKhfPHwA==" spinCount="100000" sheet="1" selectLockedCells="1"/>
  <mergeCells count="47">
    <mergeCell ref="AN6:AP6"/>
    <mergeCell ref="F23:G23"/>
    <mergeCell ref="H23:I23"/>
    <mergeCell ref="F5:H6"/>
    <mergeCell ref="I5:S6"/>
    <mergeCell ref="O23:O24"/>
    <mergeCell ref="P23:P24"/>
    <mergeCell ref="N23:N24"/>
    <mergeCell ref="K23:K24"/>
    <mergeCell ref="L23:L24"/>
    <mergeCell ref="X6:AA7"/>
    <mergeCell ref="J23:J24"/>
    <mergeCell ref="D18:S18"/>
    <mergeCell ref="D16:E16"/>
    <mergeCell ref="E15:S15"/>
    <mergeCell ref="F16:S16"/>
    <mergeCell ref="E44:G44"/>
    <mergeCell ref="H44:I44"/>
    <mergeCell ref="J44:K44"/>
    <mergeCell ref="F27:G27"/>
    <mergeCell ref="H27:I27"/>
    <mergeCell ref="E42:G42"/>
    <mergeCell ref="E43:G43"/>
    <mergeCell ref="H42:I42"/>
    <mergeCell ref="H43:I43"/>
    <mergeCell ref="J42:K42"/>
    <mergeCell ref="J43:K43"/>
    <mergeCell ref="Y40:Z40"/>
    <mergeCell ref="AB42:AC42"/>
    <mergeCell ref="Q23:Q24"/>
    <mergeCell ref="R23:R24"/>
    <mergeCell ref="Y39:Z39"/>
    <mergeCell ref="AB41:AC41"/>
    <mergeCell ref="AB39:AC39"/>
    <mergeCell ref="AB40:AC40"/>
    <mergeCell ref="Y41:Z41"/>
    <mergeCell ref="D23:D24"/>
    <mergeCell ref="E23:E24"/>
    <mergeCell ref="M23:M24"/>
    <mergeCell ref="D5:D14"/>
    <mergeCell ref="E5:E11"/>
    <mergeCell ref="E12:E14"/>
    <mergeCell ref="F7:H11"/>
    <mergeCell ref="I7:S11"/>
    <mergeCell ref="P12:S14"/>
    <mergeCell ref="F12:O12"/>
    <mergeCell ref="F13:O1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scale="93" fitToWidth="0"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CW83"/>
  <sheetViews>
    <sheetView view="pageBreakPreview" topLeftCell="A2" zoomScale="90" zoomScaleNormal="100" zoomScaleSheetLayoutView="90" workbookViewId="0">
      <pane xSplit="5" ySplit="6" topLeftCell="F8" activePane="bottomRight" state="frozen"/>
      <selection activeCell="AN8" sqref="AN8"/>
      <selection pane="topRight" activeCell="AN8" sqref="AN8"/>
      <selection pane="bottomLeft" activeCell="AN8" sqref="AN8"/>
      <selection pane="bottomRight" activeCell="F8" sqref="F8"/>
    </sheetView>
  </sheetViews>
  <sheetFormatPr defaultColWidth="9" defaultRowHeight="13.3" x14ac:dyDescent="0.25"/>
  <cols>
    <col min="1" max="1" width="0.15234375" style="54" customWidth="1"/>
    <col min="2" max="2" width="6" style="90" bestFit="1" customWidth="1"/>
    <col min="3" max="3" width="7.23046875" style="54" customWidth="1"/>
    <col min="4" max="5" width="5.23046875" style="91" customWidth="1"/>
    <col min="6" max="7" width="6.765625" style="92" customWidth="1"/>
    <col min="8" max="8" width="16.15234375" style="92" customWidth="1"/>
    <col min="9" max="9" width="5.23046875" style="92" customWidth="1"/>
    <col min="10" max="10" width="4.765625" style="93" customWidth="1"/>
    <col min="11" max="11" width="4.23046875" style="93" customWidth="1"/>
    <col min="12" max="13" width="7.23046875" style="93" customWidth="1"/>
    <col min="14" max="14" width="12" style="92" customWidth="1"/>
    <col min="15" max="15" width="7.23046875" style="93" bestFit="1" customWidth="1"/>
    <col min="16" max="16" width="4.84375" style="93" bestFit="1" customWidth="1"/>
    <col min="17" max="17" width="23.4609375" style="94" bestFit="1" customWidth="1"/>
    <col min="18" max="18" width="8.3828125" style="95" bestFit="1" customWidth="1"/>
    <col min="19" max="19" width="18" style="94" customWidth="1"/>
    <col min="20" max="20" width="10" style="95" bestFit="1" customWidth="1"/>
    <col min="21" max="21" width="4.61328125" style="90" hidden="1" customWidth="1"/>
    <col min="22" max="22" width="23.4609375" style="94" bestFit="1" customWidth="1"/>
    <col min="23" max="23" width="8.3828125" style="95" bestFit="1" customWidth="1"/>
    <col min="24" max="24" width="18" style="94" customWidth="1"/>
    <col min="25" max="25" width="10" style="95" bestFit="1" customWidth="1"/>
    <col min="26" max="26" width="4.765625" style="90" hidden="1" customWidth="1"/>
    <col min="27" max="27" width="3.23046875" style="298" bestFit="1" customWidth="1"/>
    <col min="28" max="28" width="3.84375" style="294" customWidth="1"/>
    <col min="29" max="36" width="3.84375" style="298" customWidth="1"/>
    <col min="37" max="39" width="3.84375" style="297" customWidth="1"/>
    <col min="40" max="40" width="3.84375" style="320" customWidth="1"/>
    <col min="41" max="47" width="2.3828125" style="320" customWidth="1"/>
    <col min="48" max="54" width="2.3828125" style="322" customWidth="1"/>
    <col min="55" max="55" width="1.84375" style="322" bestFit="1" customWidth="1"/>
    <col min="56" max="56" width="1.3828125" style="322" bestFit="1" customWidth="1"/>
    <col min="57" max="57" width="2.765625" style="322" bestFit="1" customWidth="1"/>
    <col min="58" max="58" width="5.4609375" style="322" bestFit="1" customWidth="1"/>
    <col min="59" max="59" width="1.3828125" style="322" bestFit="1" customWidth="1"/>
    <col min="60" max="60" width="5.4609375" style="322" bestFit="1" customWidth="1"/>
    <col min="61" max="61" width="1.3828125" style="320" bestFit="1" customWidth="1"/>
    <col min="62" max="62" width="2.3828125" style="320" customWidth="1"/>
    <col min="63" max="63" width="3.4609375" style="318" bestFit="1" customWidth="1"/>
    <col min="64" max="64" width="5.4609375" style="316" bestFit="1" customWidth="1"/>
    <col min="65" max="65" width="2.4609375" style="316" bestFit="1" customWidth="1"/>
    <col min="66" max="66" width="2.4609375" style="318" bestFit="1" customWidth="1"/>
    <col min="67" max="67" width="2.3828125" style="318" customWidth="1"/>
    <col min="68" max="70" width="2.3828125" style="320" customWidth="1"/>
    <col min="71" max="72" width="2.3828125" style="321" customWidth="1"/>
    <col min="73" max="74" width="2.84375" style="321" customWidth="1"/>
    <col min="75" max="76" width="2.84375" style="103" customWidth="1"/>
    <col min="77" max="96" width="3.15234375" style="103" customWidth="1"/>
    <col min="97" max="98" width="3.765625" style="103" bestFit="1" customWidth="1"/>
    <col min="99" max="99" width="17.23046875" style="103" bestFit="1" customWidth="1"/>
    <col min="100" max="100" width="3.765625" style="103" bestFit="1" customWidth="1"/>
    <col min="101" max="101" width="9" style="103"/>
    <col min="102" max="16384" width="9" style="54"/>
  </cols>
  <sheetData>
    <row r="1" spans="1:101" s="90" customFormat="1" ht="24.25" customHeight="1" thickBot="1" x14ac:dyDescent="0.3">
      <c r="A1" s="90">
        <v>1</v>
      </c>
      <c r="B1" s="90">
        <v>1</v>
      </c>
      <c r="C1" s="90">
        <f>B1+1</f>
        <v>2</v>
      </c>
      <c r="D1" s="90">
        <f t="shared" ref="D1:AA1" si="0">C1+1</f>
        <v>3</v>
      </c>
      <c r="E1" s="90">
        <f t="shared" si="0"/>
        <v>4</v>
      </c>
      <c r="F1" s="90">
        <f t="shared" si="0"/>
        <v>5</v>
      </c>
      <c r="G1" s="90">
        <f t="shared" si="0"/>
        <v>6</v>
      </c>
      <c r="H1" s="90">
        <f t="shared" si="0"/>
        <v>7</v>
      </c>
      <c r="I1" s="90">
        <f t="shared" si="0"/>
        <v>8</v>
      </c>
      <c r="J1" s="90">
        <f t="shared" si="0"/>
        <v>9</v>
      </c>
      <c r="K1" s="90">
        <f t="shared" si="0"/>
        <v>10</v>
      </c>
      <c r="L1" s="90">
        <f t="shared" si="0"/>
        <v>11</v>
      </c>
      <c r="M1" s="90">
        <f t="shared" si="0"/>
        <v>12</v>
      </c>
      <c r="N1" s="90">
        <f t="shared" si="0"/>
        <v>13</v>
      </c>
      <c r="O1" s="90">
        <f t="shared" si="0"/>
        <v>14</v>
      </c>
      <c r="P1" s="90">
        <f t="shared" si="0"/>
        <v>15</v>
      </c>
      <c r="Q1" s="90">
        <f t="shared" si="0"/>
        <v>16</v>
      </c>
      <c r="R1" s="90">
        <f t="shared" si="0"/>
        <v>17</v>
      </c>
      <c r="S1" s="90">
        <f t="shared" si="0"/>
        <v>18</v>
      </c>
      <c r="T1" s="90">
        <f t="shared" si="0"/>
        <v>19</v>
      </c>
      <c r="U1" s="90">
        <f t="shared" si="0"/>
        <v>20</v>
      </c>
      <c r="V1" s="90">
        <f t="shared" si="0"/>
        <v>21</v>
      </c>
      <c r="W1" s="90">
        <f t="shared" si="0"/>
        <v>22</v>
      </c>
      <c r="X1" s="90">
        <f t="shared" si="0"/>
        <v>23</v>
      </c>
      <c r="Y1" s="90">
        <f t="shared" si="0"/>
        <v>24</v>
      </c>
      <c r="Z1" s="90">
        <f t="shared" si="0"/>
        <v>25</v>
      </c>
      <c r="AA1" s="294">
        <f t="shared" si="0"/>
        <v>26</v>
      </c>
      <c r="AB1" s="294"/>
      <c r="AC1" s="294"/>
      <c r="AD1" s="294"/>
      <c r="AE1" s="294"/>
      <c r="AF1" s="294"/>
      <c r="AG1" s="294"/>
      <c r="AH1" s="294"/>
      <c r="AI1" s="294"/>
      <c r="AJ1" s="294"/>
      <c r="AK1" s="294"/>
      <c r="AL1" s="294"/>
      <c r="AM1" s="294"/>
      <c r="AN1" s="316"/>
      <c r="AO1" s="316"/>
      <c r="AP1" s="316"/>
      <c r="AQ1" s="316"/>
      <c r="AR1" s="316"/>
      <c r="AS1" s="316"/>
      <c r="AT1" s="316"/>
      <c r="AU1" s="316"/>
      <c r="AV1" s="317"/>
      <c r="AW1" s="317"/>
      <c r="AX1" s="317"/>
      <c r="AY1" s="317"/>
      <c r="AZ1" s="317"/>
      <c r="BA1" s="317"/>
      <c r="BB1" s="317"/>
      <c r="BC1" s="317"/>
      <c r="BD1" s="317"/>
      <c r="BE1" s="317"/>
      <c r="BF1" s="317"/>
      <c r="BG1" s="317"/>
      <c r="BH1" s="317"/>
      <c r="BI1" s="316"/>
      <c r="BJ1" s="316"/>
      <c r="BK1" s="318"/>
      <c r="BL1" s="316"/>
      <c r="BM1" s="316"/>
      <c r="BN1" s="318"/>
      <c r="BO1" s="318"/>
      <c r="BP1" s="316"/>
      <c r="BQ1" s="316"/>
      <c r="BR1" s="316"/>
      <c r="BS1" s="319"/>
      <c r="BT1" s="319"/>
      <c r="BU1" s="319"/>
      <c r="BV1" s="319"/>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row>
    <row r="2" spans="1:101" ht="40.1" customHeight="1" thickTop="1" thickBot="1" x14ac:dyDescent="0.3">
      <c r="B2" s="200"/>
      <c r="C2" s="531" t="s">
        <v>419</v>
      </c>
      <c r="D2" s="531"/>
      <c r="E2" s="531"/>
      <c r="F2" s="518" t="str">
        <f>'大会申込一覧表(印刷して提出)'!E4</f>
        <v>令和５年度松戸市陸上競技選手権大会　 兼　第２３１回松戸市陸上競技記録会</v>
      </c>
      <c r="G2" s="518"/>
      <c r="H2" s="518"/>
      <c r="I2" s="518"/>
      <c r="J2" s="518"/>
      <c r="K2" s="518"/>
      <c r="L2" s="518"/>
      <c r="M2" s="518"/>
      <c r="N2" s="518"/>
      <c r="O2" s="518"/>
      <c r="P2" s="519"/>
      <c r="Q2" s="510" t="str">
        <f>IF('大会申込一覧表(印刷して提出)'!P6="","",(IF('大会申込一覧表(印刷して提出)'!P6="","",'大会申込一覧表(印刷して提出)'!P6)))</f>
        <v/>
      </c>
      <c r="R2" s="511"/>
      <c r="S2" s="352" t="str">
        <f>IF('大会申込一覧表(印刷して提出)'!M9="","",'大会申込一覧表(印刷して提出)'!M9)</f>
        <v/>
      </c>
      <c r="T2" s="504" t="s">
        <v>630</v>
      </c>
      <c r="U2" s="505"/>
      <c r="V2" s="505"/>
      <c r="W2" s="505"/>
      <c r="X2" s="506"/>
      <c r="Y2" s="253"/>
      <c r="Z2" s="251"/>
      <c r="AA2" s="295"/>
      <c r="AB2" s="295"/>
      <c r="AC2" s="296"/>
      <c r="AD2" s="296"/>
      <c r="AE2" s="296"/>
      <c r="AF2" s="296"/>
      <c r="AG2" s="296"/>
      <c r="AH2" s="296"/>
      <c r="AI2" s="314"/>
      <c r="AJ2" s="314"/>
      <c r="AK2" s="315"/>
      <c r="AV2" s="320"/>
      <c r="AW2" s="320"/>
      <c r="AX2" s="320"/>
      <c r="AY2" s="320"/>
      <c r="AZ2" s="320"/>
      <c r="BA2" s="320"/>
      <c r="BB2" s="320"/>
      <c r="BC2" s="320"/>
      <c r="BD2" s="320"/>
      <c r="BE2" s="320"/>
      <c r="BF2" s="320"/>
      <c r="BG2" s="316"/>
      <c r="BH2" s="316"/>
      <c r="CU2" s="54"/>
      <c r="CV2" s="54"/>
      <c r="CW2" s="54"/>
    </row>
    <row r="3" spans="1:101" ht="32.25" customHeight="1" thickTop="1" thickBot="1" x14ac:dyDescent="0.3">
      <c r="B3" s="528" t="s">
        <v>418</v>
      </c>
      <c r="C3" s="529"/>
      <c r="D3" s="529"/>
      <c r="E3" s="529"/>
      <c r="F3" s="529"/>
      <c r="G3" s="529"/>
      <c r="H3" s="529"/>
      <c r="I3" s="529"/>
      <c r="J3" s="529"/>
      <c r="K3" s="529"/>
      <c r="L3" s="529"/>
      <c r="M3" s="529"/>
      <c r="N3" s="529"/>
      <c r="O3" s="529"/>
      <c r="P3" s="530"/>
      <c r="Q3" s="512" t="s">
        <v>422</v>
      </c>
      <c r="R3" s="513"/>
      <c r="S3" s="288" t="str">
        <f>IF(S2="","",(VLOOKUP(S2,データ!W2:X150,2,FALSE)))</f>
        <v/>
      </c>
      <c r="T3" s="507"/>
      <c r="U3" s="508"/>
      <c r="V3" s="508"/>
      <c r="W3" s="508"/>
      <c r="X3" s="509"/>
      <c r="Y3" s="253"/>
      <c r="Z3" s="251"/>
      <c r="AA3" s="295"/>
      <c r="AB3" s="295"/>
      <c r="AC3" s="296"/>
      <c r="AD3" s="296"/>
      <c r="AE3" s="296"/>
      <c r="AF3" s="296"/>
      <c r="AG3" s="296"/>
      <c r="AI3" s="299"/>
      <c r="AJ3" s="299"/>
      <c r="AK3" s="300"/>
      <c r="AL3" s="300"/>
      <c r="AM3" s="300"/>
      <c r="AN3" s="670"/>
      <c r="AV3" s="320"/>
      <c r="AW3" s="320"/>
      <c r="AX3" s="320"/>
      <c r="AY3" s="320"/>
      <c r="AZ3" s="320"/>
      <c r="BA3" s="320"/>
      <c r="BB3" s="320"/>
      <c r="BC3" s="320"/>
      <c r="BD3" s="320"/>
      <c r="BE3" s="320"/>
      <c r="BF3" s="320"/>
      <c r="BG3" s="316"/>
      <c r="BH3" s="316"/>
      <c r="CU3" s="54"/>
      <c r="CV3" s="54"/>
      <c r="CW3" s="54"/>
    </row>
    <row r="4" spans="1:101" ht="18" customHeight="1" x14ac:dyDescent="0.25">
      <c r="B4" s="532" t="s">
        <v>63</v>
      </c>
      <c r="C4" s="534" t="s">
        <v>391</v>
      </c>
      <c r="D4" s="536" t="s">
        <v>65</v>
      </c>
      <c r="E4" s="537"/>
      <c r="F4" s="536" t="s">
        <v>66</v>
      </c>
      <c r="G4" s="537"/>
      <c r="H4" s="538" t="s">
        <v>67</v>
      </c>
      <c r="I4" s="520" t="s">
        <v>331</v>
      </c>
      <c r="J4" s="520" t="s">
        <v>332</v>
      </c>
      <c r="K4" s="520" t="s">
        <v>330</v>
      </c>
      <c r="L4" s="520" t="s">
        <v>333</v>
      </c>
      <c r="M4" s="520" t="s">
        <v>334</v>
      </c>
      <c r="N4" s="522" t="s">
        <v>69</v>
      </c>
      <c r="O4" s="524" t="s">
        <v>335</v>
      </c>
      <c r="P4" s="526" t="s">
        <v>70</v>
      </c>
      <c r="Q4" s="516" t="s">
        <v>528</v>
      </c>
      <c r="R4" s="514" t="s">
        <v>442</v>
      </c>
      <c r="S4" s="542" t="s">
        <v>530</v>
      </c>
      <c r="T4" s="544" t="s">
        <v>442</v>
      </c>
      <c r="U4" s="545" t="s">
        <v>71</v>
      </c>
      <c r="V4" s="543" t="s">
        <v>529</v>
      </c>
      <c r="W4" s="544" t="s">
        <v>442</v>
      </c>
      <c r="X4" s="547" t="s">
        <v>531</v>
      </c>
      <c r="Y4" s="514" t="s">
        <v>442</v>
      </c>
      <c r="Z4" s="540" t="s">
        <v>71</v>
      </c>
      <c r="AA4" s="301"/>
      <c r="AB4" s="302"/>
      <c r="AC4" s="303"/>
      <c r="AD4" s="304"/>
      <c r="AE4" s="305"/>
      <c r="AF4" s="305"/>
      <c r="AG4" s="303"/>
      <c r="AH4" s="303"/>
      <c r="AI4" s="299"/>
      <c r="AJ4" s="305"/>
      <c r="BB4" s="317"/>
    </row>
    <row r="5" spans="1:101" ht="18" customHeight="1" thickBot="1" x14ac:dyDescent="0.3">
      <c r="B5" s="533"/>
      <c r="C5" s="535"/>
      <c r="D5" s="177" t="s">
        <v>72</v>
      </c>
      <c r="E5" s="177" t="s">
        <v>73</v>
      </c>
      <c r="F5" s="177" t="s">
        <v>74</v>
      </c>
      <c r="G5" s="177" t="s">
        <v>75</v>
      </c>
      <c r="H5" s="539"/>
      <c r="I5" s="521"/>
      <c r="J5" s="521"/>
      <c r="K5" s="521"/>
      <c r="L5" s="521"/>
      <c r="M5" s="521"/>
      <c r="N5" s="523"/>
      <c r="O5" s="525"/>
      <c r="P5" s="527"/>
      <c r="Q5" s="517"/>
      <c r="R5" s="515"/>
      <c r="S5" s="517"/>
      <c r="T5" s="515"/>
      <c r="U5" s="546"/>
      <c r="V5" s="517"/>
      <c r="W5" s="515"/>
      <c r="X5" s="517"/>
      <c r="Y5" s="515"/>
      <c r="Z5" s="541"/>
      <c r="AA5" s="302"/>
      <c r="AB5" s="302"/>
      <c r="AC5" s="303"/>
      <c r="AD5" s="303"/>
      <c r="AE5" s="305"/>
      <c r="AF5" s="305"/>
      <c r="AG5" s="303"/>
      <c r="AH5" s="303"/>
      <c r="AI5" s="305"/>
      <c r="AJ5" s="305"/>
    </row>
    <row r="6" spans="1:101" ht="23.6" customHeight="1" x14ac:dyDescent="0.25">
      <c r="B6" s="32" t="s">
        <v>76</v>
      </c>
      <c r="C6" s="33">
        <v>12345</v>
      </c>
      <c r="D6" s="34" t="s">
        <v>77</v>
      </c>
      <c r="E6" s="34" t="s">
        <v>78</v>
      </c>
      <c r="F6" s="34" t="s">
        <v>79</v>
      </c>
      <c r="G6" s="35" t="s">
        <v>80</v>
      </c>
      <c r="H6" s="36" t="s">
        <v>398</v>
      </c>
      <c r="I6" s="37" t="s">
        <v>12</v>
      </c>
      <c r="J6" s="38" t="s">
        <v>81</v>
      </c>
      <c r="K6" s="39"/>
      <c r="L6" s="40" t="s">
        <v>540</v>
      </c>
      <c r="M6" s="40" t="s">
        <v>82</v>
      </c>
      <c r="N6" s="40" t="s">
        <v>83</v>
      </c>
      <c r="O6" s="41" t="s">
        <v>27</v>
      </c>
      <c r="P6" s="42" t="s">
        <v>84</v>
      </c>
      <c r="Q6" s="254" t="s">
        <v>456</v>
      </c>
      <c r="R6" s="255">
        <v>12.45</v>
      </c>
      <c r="S6" s="254" t="s">
        <v>465</v>
      </c>
      <c r="T6" s="255">
        <v>44.45</v>
      </c>
      <c r="U6" s="256" t="s">
        <v>85</v>
      </c>
      <c r="V6" s="254" t="s">
        <v>503</v>
      </c>
      <c r="W6" s="255" t="s">
        <v>600</v>
      </c>
      <c r="X6" s="254" t="s">
        <v>497</v>
      </c>
      <c r="Y6" s="255" t="s">
        <v>598</v>
      </c>
      <c r="Z6" s="257" t="s">
        <v>85</v>
      </c>
      <c r="AA6" s="306"/>
      <c r="AB6" s="307"/>
      <c r="AC6" s="308"/>
      <c r="AD6" s="308"/>
      <c r="AE6" s="305"/>
      <c r="AF6" s="308"/>
      <c r="AG6" s="305"/>
      <c r="AH6" s="308"/>
      <c r="AI6" s="308"/>
      <c r="AJ6" s="305"/>
      <c r="BL6" s="318"/>
    </row>
    <row r="7" spans="1:101" ht="23.6" customHeight="1" thickBot="1" x14ac:dyDescent="0.3">
      <c r="B7" s="43" t="s">
        <v>76</v>
      </c>
      <c r="C7" s="44">
        <v>11223</v>
      </c>
      <c r="D7" s="45" t="s">
        <v>86</v>
      </c>
      <c r="E7" s="45" t="s">
        <v>87</v>
      </c>
      <c r="F7" s="45" t="s">
        <v>88</v>
      </c>
      <c r="G7" s="46" t="s">
        <v>89</v>
      </c>
      <c r="H7" s="47" t="s">
        <v>400</v>
      </c>
      <c r="I7" s="48" t="s">
        <v>16</v>
      </c>
      <c r="J7" s="49" t="s">
        <v>90</v>
      </c>
      <c r="K7" s="50" t="s">
        <v>91</v>
      </c>
      <c r="L7" s="51" t="s">
        <v>402</v>
      </c>
      <c r="M7" s="51" t="s">
        <v>92</v>
      </c>
      <c r="N7" s="51" t="s">
        <v>83</v>
      </c>
      <c r="O7" s="50" t="s">
        <v>27</v>
      </c>
      <c r="P7" s="52" t="s">
        <v>403</v>
      </c>
      <c r="Q7" s="258" t="s">
        <v>421</v>
      </c>
      <c r="R7" s="259" t="s">
        <v>602</v>
      </c>
      <c r="S7" s="258" t="s">
        <v>604</v>
      </c>
      <c r="T7" s="259">
        <v>51.34</v>
      </c>
      <c r="U7" s="260"/>
      <c r="V7" s="258" t="s">
        <v>482</v>
      </c>
      <c r="W7" s="259" t="s">
        <v>601</v>
      </c>
      <c r="X7" s="258" t="s">
        <v>597</v>
      </c>
      <c r="Y7" s="259" t="s">
        <v>599</v>
      </c>
      <c r="Z7" s="261"/>
      <c r="AA7" s="306"/>
      <c r="AB7" s="307"/>
      <c r="AC7" s="308"/>
      <c r="AD7" s="308"/>
      <c r="AE7" s="309"/>
      <c r="AF7" s="308"/>
      <c r="AG7" s="305"/>
      <c r="AH7" s="308"/>
      <c r="AI7" s="309"/>
      <c r="AJ7" s="309"/>
      <c r="AP7" s="318" t="s">
        <v>557</v>
      </c>
      <c r="AW7" s="323" t="s">
        <v>385</v>
      </c>
      <c r="AX7" s="322" t="s">
        <v>558</v>
      </c>
      <c r="AZ7" s="322" t="s">
        <v>559</v>
      </c>
      <c r="BL7" s="316" t="s">
        <v>560</v>
      </c>
      <c r="BM7" s="316" t="s">
        <v>561</v>
      </c>
      <c r="BP7" s="322"/>
      <c r="BQ7" s="317"/>
      <c r="BR7" s="317"/>
      <c r="BS7" s="324"/>
    </row>
    <row r="8" spans="1:101" ht="25.5" customHeight="1" x14ac:dyDescent="0.25">
      <c r="A8" s="225">
        <v>1</v>
      </c>
      <c r="B8" s="168" t="str">
        <f>IF(D8="","",1)</f>
        <v/>
      </c>
      <c r="C8" s="14"/>
      <c r="D8" s="118"/>
      <c r="E8" s="118"/>
      <c r="F8" s="118"/>
      <c r="G8" s="119"/>
      <c r="H8" s="235"/>
      <c r="I8" s="236"/>
      <c r="J8" s="237"/>
      <c r="K8" s="15"/>
      <c r="L8" s="15"/>
      <c r="M8" s="15"/>
      <c r="N8" s="163"/>
      <c r="O8" s="178"/>
      <c r="P8" s="22" t="str">
        <f t="shared" ref="P8:P24" si="1">IF(D8="","","JPN")</f>
        <v/>
      </c>
      <c r="Q8" s="262"/>
      <c r="R8" s="172"/>
      <c r="S8" s="263"/>
      <c r="T8" s="249"/>
      <c r="U8" s="252"/>
      <c r="V8" s="262"/>
      <c r="W8" s="172"/>
      <c r="X8" s="263"/>
      <c r="Y8" s="249"/>
      <c r="Z8" s="264" t="str">
        <f>IF(X8="","","A")</f>
        <v/>
      </c>
      <c r="AA8" s="306"/>
      <c r="AB8" s="307"/>
      <c r="AC8" s="305"/>
      <c r="AD8" s="305"/>
      <c r="AF8" s="308"/>
      <c r="AG8" s="305"/>
      <c r="AH8" s="308"/>
      <c r="AI8" s="309"/>
      <c r="AJ8" s="309"/>
      <c r="AP8" s="320" t="str">
        <f>IF(Q8="","","1")</f>
        <v/>
      </c>
      <c r="AQ8" s="320" t="str">
        <f>IF(S8="","","1")</f>
        <v/>
      </c>
      <c r="AR8" s="320" t="str">
        <f>AP8&amp;AQ8</f>
        <v/>
      </c>
      <c r="AS8" s="320" t="str">
        <f>IF(V8="","","1")</f>
        <v/>
      </c>
      <c r="AT8" s="320" t="str">
        <f>IF(X8="","","1")</f>
        <v/>
      </c>
      <c r="AU8" s="320" t="str">
        <f>AS8&amp;AT8</f>
        <v/>
      </c>
      <c r="AW8" s="317" t="str">
        <f>IF($I8="一般","A",(IF($I8="大学","A",(IF($I8="高校","C",(IF($I8="中学","D",(IF($I8="小学","E","")))))))))</f>
        <v/>
      </c>
      <c r="AX8" s="317" t="str">
        <f>IF($J8="男","M",(IF($J8="女","F","")))</f>
        <v/>
      </c>
      <c r="AY8" s="317" t="str">
        <f>IF($J8="","",$AX8&amp;$AW8)</f>
        <v/>
      </c>
      <c r="AZ8" s="323" t="str">
        <f>IF(J8="","",("_"&amp;$AY8&amp;"1"))</f>
        <v/>
      </c>
      <c r="BA8" s="323" t="str">
        <f>IF($J8="","",("_"&amp;AY8&amp;"R1"))</f>
        <v/>
      </c>
      <c r="BB8" s="323" t="str">
        <f>IF(J8="","",("_"&amp;$AY8&amp;"2"))</f>
        <v/>
      </c>
      <c r="BC8" s="323" t="str">
        <f>IF(J8="","",("_"&amp;$AY8&amp;"R2"))</f>
        <v/>
      </c>
      <c r="BD8" s="317" t="s">
        <v>556</v>
      </c>
      <c r="BE8" s="317"/>
      <c r="BF8" s="323" t="str">
        <f>IF($AX8="M",(IF(Q8="","",$AW8)),"")</f>
        <v/>
      </c>
      <c r="BG8" s="323" t="str">
        <f>IF($AX8="M",(IF(V8="","",$AW8)),"")</f>
        <v/>
      </c>
      <c r="BH8" s="323" t="str">
        <f>IF($AX8="F",(IF(Q8="","",$AW8)),"")</f>
        <v/>
      </c>
      <c r="BI8" s="323" t="str">
        <f>IF($AX8="F",(IF(V8="","",$AW8)),"")</f>
        <v/>
      </c>
      <c r="BJ8" s="323"/>
      <c r="BK8" s="323"/>
      <c r="BL8" s="316" t="str">
        <f>IF(S8="","",AX8&amp;AW8)</f>
        <v/>
      </c>
      <c r="BM8" s="316" t="str">
        <f>IF(X8="","",AX8&amp;AW8)</f>
        <v/>
      </c>
      <c r="BP8" s="317"/>
      <c r="BQ8" s="317"/>
      <c r="BR8" s="317"/>
      <c r="BS8" s="324"/>
    </row>
    <row r="9" spans="1:101" ht="25.5" customHeight="1" x14ac:dyDescent="0.25">
      <c r="A9" s="225">
        <v>2</v>
      </c>
      <c r="B9" s="169" t="str">
        <f>IF(D9&amp;E9="","",COUNT(B$8:B8)+1)</f>
        <v/>
      </c>
      <c r="C9" s="16"/>
      <c r="D9" s="120"/>
      <c r="E9" s="120"/>
      <c r="F9" s="120"/>
      <c r="G9" s="121"/>
      <c r="H9" s="238"/>
      <c r="I9" s="239"/>
      <c r="J9" s="240"/>
      <c r="K9" s="17"/>
      <c r="L9" s="17"/>
      <c r="M9" s="17"/>
      <c r="N9" s="164"/>
      <c r="O9" s="179"/>
      <c r="P9" s="23" t="str">
        <f t="shared" si="1"/>
        <v/>
      </c>
      <c r="Q9" s="265"/>
      <c r="R9" s="266"/>
      <c r="S9" s="267"/>
      <c r="T9" s="268"/>
      <c r="U9" s="269"/>
      <c r="V9" s="265"/>
      <c r="W9" s="266"/>
      <c r="X9" s="267"/>
      <c r="Y9" s="268"/>
      <c r="Z9" s="270" t="str">
        <f t="shared" ref="Z9:Z57" si="2">IF(X9="","","A")</f>
        <v/>
      </c>
      <c r="AA9" s="306"/>
      <c r="AB9" s="307"/>
      <c r="AC9" s="305"/>
      <c r="AD9" s="305"/>
      <c r="AE9" s="309"/>
      <c r="AF9" s="308"/>
      <c r="AG9" s="305"/>
      <c r="AH9" s="308"/>
      <c r="AI9" s="309"/>
      <c r="AJ9" s="309"/>
      <c r="AP9" s="320" t="str">
        <f t="shared" ref="AP9:AP57" si="3">IF(Q9="","","1")</f>
        <v/>
      </c>
      <c r="AQ9" s="320" t="str">
        <f t="shared" ref="AQ9:AQ57" si="4">IF(S9="","","1")</f>
        <v/>
      </c>
      <c r="AR9" s="320" t="str">
        <f t="shared" ref="AR9:AR57" si="5">AP9&amp;AQ9</f>
        <v/>
      </c>
      <c r="AS9" s="320" t="str">
        <f t="shared" ref="AS9:AS57" si="6">IF(V9="","","1")</f>
        <v/>
      </c>
      <c r="AT9" s="320" t="str">
        <f t="shared" ref="AT9:AT57" si="7">IF(X9="","","1")</f>
        <v/>
      </c>
      <c r="AU9" s="320" t="str">
        <f t="shared" ref="AU9:AU57" si="8">AS9&amp;AT9</f>
        <v/>
      </c>
      <c r="AW9" s="317" t="str">
        <f t="shared" ref="AW9:AW57" si="9">IF($I9="一般","A",(IF($I9="大学","A",(IF($I9="高校","C",(IF($I9="中学","D",(IF($I9="小学","E","")))))))))</f>
        <v/>
      </c>
      <c r="AX9" s="317" t="str">
        <f t="shared" ref="AX9:AX57" si="10">IF($J9="男","M",(IF($J9="女","F","")))</f>
        <v/>
      </c>
      <c r="AY9" s="317" t="str">
        <f t="shared" ref="AY9:AY57" si="11">IF($J9="","",$AX9&amp;$AW9)</f>
        <v/>
      </c>
      <c r="AZ9" s="323" t="str">
        <f t="shared" ref="AZ9:AZ57" si="12">IF(J9="","",("_"&amp;$AY9&amp;"1"))</f>
        <v/>
      </c>
      <c r="BA9" s="323" t="str">
        <f t="shared" ref="BA9:BA57" si="13">IF($J9="","",("_"&amp;AY9&amp;"R1"))</f>
        <v/>
      </c>
      <c r="BB9" s="323" t="str">
        <f t="shared" ref="BB9:BB57" si="14">IF(J9="","",("_"&amp;$AY9&amp;"2"))</f>
        <v/>
      </c>
      <c r="BC9" s="323" t="str">
        <f t="shared" ref="BC9:BC57" si="15">IF(J9="","",("_"&amp;$AY9&amp;"R2"))</f>
        <v/>
      </c>
      <c r="BD9" s="317" t="s">
        <v>556</v>
      </c>
      <c r="BE9" s="317"/>
      <c r="BF9" s="323" t="str">
        <f t="shared" ref="BF9:BF57" si="16">IF(AX9="M",(IF(Q9="","",AW9)),"")</f>
        <v/>
      </c>
      <c r="BG9" s="323" t="str">
        <f t="shared" ref="BG9:BG57" si="17">IF($AX9="M",(IF(V9="","",$AW9)),"")</f>
        <v/>
      </c>
      <c r="BH9" s="323" t="str">
        <f t="shared" ref="BH9:BH57" si="18">IF($AX9="F",(IF(Q9="","",$AW9)),"")</f>
        <v/>
      </c>
      <c r="BI9" s="323" t="str">
        <f t="shared" ref="BI9:BI57" si="19">IF($AX9="F",(IF(V9="","",$AW9)),"")</f>
        <v/>
      </c>
      <c r="BJ9" s="323"/>
      <c r="BK9" s="323"/>
      <c r="BL9" s="316" t="str">
        <f t="shared" ref="BL9:BL57" si="20">IF(S9="","",AX9&amp;AW9)</f>
        <v/>
      </c>
      <c r="BM9" s="316" t="str">
        <f t="shared" ref="BM9:BM57" si="21">IF(X9="","",AX9&amp;AW9)</f>
        <v/>
      </c>
      <c r="BP9" s="317"/>
      <c r="BQ9" s="317"/>
      <c r="BR9" s="317"/>
      <c r="BS9" s="324"/>
    </row>
    <row r="10" spans="1:101" ht="25.5" customHeight="1" x14ac:dyDescent="0.25">
      <c r="A10" s="225">
        <v>3</v>
      </c>
      <c r="B10" s="169" t="str">
        <f>IF(D10&amp;E10="","",COUNT(B$8:B9)+1)</f>
        <v/>
      </c>
      <c r="C10" s="16"/>
      <c r="D10" s="120"/>
      <c r="E10" s="120"/>
      <c r="F10" s="120"/>
      <c r="G10" s="121"/>
      <c r="H10" s="238"/>
      <c r="I10" s="239"/>
      <c r="J10" s="240"/>
      <c r="K10" s="17"/>
      <c r="L10" s="17"/>
      <c r="M10" s="17"/>
      <c r="N10" s="165"/>
      <c r="O10" s="179"/>
      <c r="P10" s="23" t="str">
        <f t="shared" si="1"/>
        <v/>
      </c>
      <c r="Q10" s="265"/>
      <c r="R10" s="266"/>
      <c r="S10" s="267"/>
      <c r="T10" s="268"/>
      <c r="U10" s="269"/>
      <c r="V10" s="265"/>
      <c r="W10" s="266"/>
      <c r="X10" s="267"/>
      <c r="Y10" s="268"/>
      <c r="Z10" s="270" t="str">
        <f t="shared" si="2"/>
        <v/>
      </c>
      <c r="AA10" s="306"/>
      <c r="AB10" s="307"/>
      <c r="AC10" s="305"/>
      <c r="AD10" s="305"/>
      <c r="AE10" s="309"/>
      <c r="AF10" s="308"/>
      <c r="AG10" s="305"/>
      <c r="AH10" s="308"/>
      <c r="AI10" s="309"/>
      <c r="AJ10" s="309"/>
      <c r="AP10" s="320" t="str">
        <f t="shared" si="3"/>
        <v/>
      </c>
      <c r="AQ10" s="320" t="str">
        <f t="shared" si="4"/>
        <v/>
      </c>
      <c r="AR10" s="320" t="str">
        <f t="shared" si="5"/>
        <v/>
      </c>
      <c r="AS10" s="320" t="str">
        <f t="shared" si="6"/>
        <v/>
      </c>
      <c r="AT10" s="320" t="str">
        <f t="shared" si="7"/>
        <v/>
      </c>
      <c r="AU10" s="320" t="str">
        <f t="shared" si="8"/>
        <v/>
      </c>
      <c r="AW10" s="317" t="str">
        <f t="shared" si="9"/>
        <v/>
      </c>
      <c r="AX10" s="317" t="str">
        <f t="shared" si="10"/>
        <v/>
      </c>
      <c r="AY10" s="317" t="str">
        <f t="shared" si="11"/>
        <v/>
      </c>
      <c r="AZ10" s="323" t="str">
        <f t="shared" si="12"/>
        <v/>
      </c>
      <c r="BA10" s="323" t="str">
        <f t="shared" si="13"/>
        <v/>
      </c>
      <c r="BB10" s="323" t="str">
        <f t="shared" si="14"/>
        <v/>
      </c>
      <c r="BC10" s="323" t="str">
        <f t="shared" si="15"/>
        <v/>
      </c>
      <c r="BD10" s="317" t="s">
        <v>556</v>
      </c>
      <c r="BE10" s="317"/>
      <c r="BF10" s="323" t="str">
        <f t="shared" si="16"/>
        <v/>
      </c>
      <c r="BG10" s="323" t="str">
        <f t="shared" si="17"/>
        <v/>
      </c>
      <c r="BH10" s="323" t="str">
        <f t="shared" si="18"/>
        <v/>
      </c>
      <c r="BI10" s="323" t="str">
        <f t="shared" si="19"/>
        <v/>
      </c>
      <c r="BJ10" s="323"/>
      <c r="BK10" s="323"/>
      <c r="BL10" s="316" t="str">
        <f t="shared" si="20"/>
        <v/>
      </c>
      <c r="BM10" s="316" t="str">
        <f t="shared" si="21"/>
        <v/>
      </c>
      <c r="BP10" s="317"/>
      <c r="BQ10" s="317"/>
      <c r="BR10" s="317"/>
      <c r="BS10" s="324"/>
    </row>
    <row r="11" spans="1:101" ht="25.5" customHeight="1" x14ac:dyDescent="0.25">
      <c r="A11" s="225">
        <v>4</v>
      </c>
      <c r="B11" s="169" t="str">
        <f>IF(D11&amp;E11="","",COUNT(B$8:B10)+1)</f>
        <v/>
      </c>
      <c r="C11" s="16"/>
      <c r="D11" s="120"/>
      <c r="E11" s="120"/>
      <c r="F11" s="120"/>
      <c r="G11" s="121"/>
      <c r="H11" s="238"/>
      <c r="I11" s="239"/>
      <c r="J11" s="240"/>
      <c r="K11" s="17"/>
      <c r="L11" s="17"/>
      <c r="M11" s="17"/>
      <c r="N11" s="164"/>
      <c r="O11" s="179"/>
      <c r="P11" s="23" t="str">
        <f t="shared" si="1"/>
        <v/>
      </c>
      <c r="Q11" s="265"/>
      <c r="R11" s="266"/>
      <c r="S11" s="267"/>
      <c r="T11" s="268"/>
      <c r="U11" s="271"/>
      <c r="V11" s="265"/>
      <c r="W11" s="266"/>
      <c r="X11" s="267"/>
      <c r="Y11" s="268"/>
      <c r="Z11" s="272" t="str">
        <f t="shared" si="2"/>
        <v/>
      </c>
      <c r="AA11" s="306"/>
      <c r="AB11" s="307"/>
      <c r="AC11" s="305"/>
      <c r="AD11" s="305"/>
      <c r="AE11" s="309"/>
      <c r="AF11" s="308"/>
      <c r="AG11" s="305"/>
      <c r="AH11" s="308"/>
      <c r="AI11" s="309"/>
      <c r="AJ11" s="309"/>
      <c r="AP11" s="320" t="str">
        <f t="shared" si="3"/>
        <v/>
      </c>
      <c r="AQ11" s="320" t="str">
        <f t="shared" si="4"/>
        <v/>
      </c>
      <c r="AR11" s="320" t="str">
        <f t="shared" si="5"/>
        <v/>
      </c>
      <c r="AS11" s="320" t="str">
        <f t="shared" si="6"/>
        <v/>
      </c>
      <c r="AT11" s="320" t="str">
        <f t="shared" si="7"/>
        <v/>
      </c>
      <c r="AU11" s="320" t="str">
        <f t="shared" si="8"/>
        <v/>
      </c>
      <c r="AW11" s="317" t="str">
        <f t="shared" si="9"/>
        <v/>
      </c>
      <c r="AX11" s="317" t="str">
        <f t="shared" si="10"/>
        <v/>
      </c>
      <c r="AY11" s="317" t="str">
        <f t="shared" si="11"/>
        <v/>
      </c>
      <c r="AZ11" s="323" t="str">
        <f t="shared" si="12"/>
        <v/>
      </c>
      <c r="BA11" s="323" t="str">
        <f t="shared" si="13"/>
        <v/>
      </c>
      <c r="BB11" s="323" t="str">
        <f t="shared" si="14"/>
        <v/>
      </c>
      <c r="BC11" s="323" t="str">
        <f t="shared" si="15"/>
        <v/>
      </c>
      <c r="BD11" s="317" t="s">
        <v>556</v>
      </c>
      <c r="BE11" s="317"/>
      <c r="BF11" s="323" t="str">
        <f t="shared" si="16"/>
        <v/>
      </c>
      <c r="BG11" s="323" t="str">
        <f t="shared" si="17"/>
        <v/>
      </c>
      <c r="BH11" s="323" t="str">
        <f t="shared" si="18"/>
        <v/>
      </c>
      <c r="BI11" s="323" t="str">
        <f t="shared" si="19"/>
        <v/>
      </c>
      <c r="BJ11" s="323"/>
      <c r="BK11" s="323"/>
      <c r="BL11" s="316" t="str">
        <f t="shared" si="20"/>
        <v/>
      </c>
      <c r="BM11" s="316" t="str">
        <f t="shared" si="21"/>
        <v/>
      </c>
      <c r="BP11" s="317"/>
      <c r="BQ11" s="317"/>
      <c r="BR11" s="317"/>
      <c r="BS11" s="324"/>
    </row>
    <row r="12" spans="1:101" ht="25.5" customHeight="1" x14ac:dyDescent="0.25">
      <c r="A12" s="225">
        <v>5</v>
      </c>
      <c r="B12" s="170" t="str">
        <f>IF(D12&amp;E12="","",COUNT(B$8:B11)+1)</f>
        <v/>
      </c>
      <c r="C12" s="18"/>
      <c r="D12" s="122"/>
      <c r="E12" s="122"/>
      <c r="F12" s="122"/>
      <c r="G12" s="123"/>
      <c r="H12" s="241"/>
      <c r="I12" s="242"/>
      <c r="J12" s="243"/>
      <c r="K12" s="19"/>
      <c r="L12" s="19"/>
      <c r="M12" s="19"/>
      <c r="N12" s="166"/>
      <c r="O12" s="180"/>
      <c r="P12" s="24" t="str">
        <f t="shared" si="1"/>
        <v/>
      </c>
      <c r="Q12" s="273"/>
      <c r="R12" s="274"/>
      <c r="S12" s="275"/>
      <c r="T12" s="276"/>
      <c r="U12" s="277"/>
      <c r="V12" s="273"/>
      <c r="W12" s="274"/>
      <c r="X12" s="275"/>
      <c r="Y12" s="276"/>
      <c r="Z12" s="278" t="str">
        <f t="shared" si="2"/>
        <v/>
      </c>
      <c r="AA12" s="306"/>
      <c r="AB12" s="307"/>
      <c r="AC12" s="305"/>
      <c r="AD12" s="305"/>
      <c r="AE12" s="309"/>
      <c r="AF12" s="308"/>
      <c r="AG12" s="305"/>
      <c r="AH12" s="308"/>
      <c r="AI12" s="309"/>
      <c r="AJ12" s="309"/>
      <c r="AP12" s="320" t="str">
        <f t="shared" si="3"/>
        <v/>
      </c>
      <c r="AQ12" s="320" t="str">
        <f t="shared" si="4"/>
        <v/>
      </c>
      <c r="AR12" s="320" t="str">
        <f t="shared" si="5"/>
        <v/>
      </c>
      <c r="AS12" s="320" t="str">
        <f t="shared" si="6"/>
        <v/>
      </c>
      <c r="AT12" s="320" t="str">
        <f t="shared" si="7"/>
        <v/>
      </c>
      <c r="AU12" s="320" t="str">
        <f t="shared" si="8"/>
        <v/>
      </c>
      <c r="AW12" s="317" t="str">
        <f t="shared" si="9"/>
        <v/>
      </c>
      <c r="AX12" s="317" t="str">
        <f t="shared" si="10"/>
        <v/>
      </c>
      <c r="AY12" s="317" t="str">
        <f t="shared" si="11"/>
        <v/>
      </c>
      <c r="AZ12" s="323" t="str">
        <f t="shared" si="12"/>
        <v/>
      </c>
      <c r="BA12" s="323" t="str">
        <f t="shared" si="13"/>
        <v/>
      </c>
      <c r="BB12" s="323" t="str">
        <f t="shared" si="14"/>
        <v/>
      </c>
      <c r="BC12" s="323" t="str">
        <f t="shared" si="15"/>
        <v/>
      </c>
      <c r="BD12" s="317" t="s">
        <v>556</v>
      </c>
      <c r="BE12" s="317"/>
      <c r="BF12" s="323" t="str">
        <f t="shared" si="16"/>
        <v/>
      </c>
      <c r="BG12" s="323" t="str">
        <f t="shared" si="17"/>
        <v/>
      </c>
      <c r="BH12" s="323" t="str">
        <f t="shared" si="18"/>
        <v/>
      </c>
      <c r="BI12" s="323" t="str">
        <f t="shared" si="19"/>
        <v/>
      </c>
      <c r="BJ12" s="323"/>
      <c r="BK12" s="323"/>
      <c r="BL12" s="316" t="str">
        <f t="shared" si="20"/>
        <v/>
      </c>
      <c r="BM12" s="316" t="str">
        <f t="shared" si="21"/>
        <v/>
      </c>
      <c r="BP12" s="317"/>
      <c r="BQ12" s="317"/>
      <c r="BR12" s="317"/>
      <c r="BS12" s="324"/>
    </row>
    <row r="13" spans="1:101" ht="25.5" customHeight="1" x14ac:dyDescent="0.25">
      <c r="A13" s="225">
        <v>6</v>
      </c>
      <c r="B13" s="171" t="str">
        <f>IF(D13&amp;E13="","",COUNT(B$8:B12)+1)</f>
        <v/>
      </c>
      <c r="C13" s="20"/>
      <c r="D13" s="124"/>
      <c r="E13" s="124"/>
      <c r="F13" s="124"/>
      <c r="G13" s="125"/>
      <c r="H13" s="244"/>
      <c r="I13" s="245"/>
      <c r="J13" s="246"/>
      <c r="K13" s="21"/>
      <c r="L13" s="21"/>
      <c r="M13" s="21"/>
      <c r="N13" s="167"/>
      <c r="O13" s="181"/>
      <c r="P13" s="247" t="str">
        <f t="shared" si="1"/>
        <v/>
      </c>
      <c r="Q13" s="279"/>
      <c r="R13" s="248"/>
      <c r="S13" s="280"/>
      <c r="T13" s="250"/>
      <c r="U13" s="281"/>
      <c r="V13" s="279"/>
      <c r="W13" s="248"/>
      <c r="X13" s="280"/>
      <c r="Y13" s="250"/>
      <c r="Z13" s="282" t="str">
        <f t="shared" si="2"/>
        <v/>
      </c>
      <c r="AA13" s="306"/>
      <c r="AB13" s="307"/>
      <c r="AC13" s="305"/>
      <c r="AD13" s="305"/>
      <c r="AE13" s="309"/>
      <c r="AF13" s="308"/>
      <c r="AG13" s="305"/>
      <c r="AH13" s="308"/>
      <c r="AI13" s="309"/>
      <c r="AJ13" s="309"/>
      <c r="AP13" s="320" t="str">
        <f t="shared" si="3"/>
        <v/>
      </c>
      <c r="AQ13" s="320" t="str">
        <f t="shared" si="4"/>
        <v/>
      </c>
      <c r="AR13" s="320" t="str">
        <f t="shared" si="5"/>
        <v/>
      </c>
      <c r="AS13" s="320" t="str">
        <f t="shared" si="6"/>
        <v/>
      </c>
      <c r="AT13" s="320" t="str">
        <f t="shared" si="7"/>
        <v/>
      </c>
      <c r="AU13" s="320" t="str">
        <f t="shared" si="8"/>
        <v/>
      </c>
      <c r="AW13" s="317" t="str">
        <f t="shared" si="9"/>
        <v/>
      </c>
      <c r="AX13" s="317" t="str">
        <f t="shared" si="10"/>
        <v/>
      </c>
      <c r="AY13" s="317" t="str">
        <f t="shared" si="11"/>
        <v/>
      </c>
      <c r="AZ13" s="323" t="str">
        <f t="shared" si="12"/>
        <v/>
      </c>
      <c r="BA13" s="323" t="str">
        <f t="shared" si="13"/>
        <v/>
      </c>
      <c r="BB13" s="323" t="str">
        <f t="shared" si="14"/>
        <v/>
      </c>
      <c r="BC13" s="323" t="str">
        <f t="shared" si="15"/>
        <v/>
      </c>
      <c r="BD13" s="317" t="s">
        <v>556</v>
      </c>
      <c r="BE13" s="317"/>
      <c r="BF13" s="323" t="str">
        <f t="shared" si="16"/>
        <v/>
      </c>
      <c r="BG13" s="323" t="str">
        <f t="shared" si="17"/>
        <v/>
      </c>
      <c r="BH13" s="323" t="str">
        <f t="shared" si="18"/>
        <v/>
      </c>
      <c r="BI13" s="323" t="str">
        <f t="shared" si="19"/>
        <v/>
      </c>
      <c r="BJ13" s="323"/>
      <c r="BK13" s="323"/>
      <c r="BL13" s="316" t="str">
        <f t="shared" si="20"/>
        <v/>
      </c>
      <c r="BM13" s="316" t="str">
        <f t="shared" si="21"/>
        <v/>
      </c>
      <c r="BP13" s="317"/>
      <c r="BQ13" s="317"/>
      <c r="BR13" s="317"/>
      <c r="BS13" s="324"/>
    </row>
    <row r="14" spans="1:101" ht="25.5" customHeight="1" x14ac:dyDescent="0.25">
      <c r="A14" s="225">
        <v>7</v>
      </c>
      <c r="B14" s="169" t="str">
        <f>IF(D14&amp;E14="","",COUNT(B$8:B13)+1)</f>
        <v/>
      </c>
      <c r="C14" s="16"/>
      <c r="D14" s="120"/>
      <c r="E14" s="120"/>
      <c r="F14" s="120"/>
      <c r="G14" s="121"/>
      <c r="H14" s="238"/>
      <c r="I14" s="239"/>
      <c r="J14" s="240"/>
      <c r="K14" s="17"/>
      <c r="L14" s="17"/>
      <c r="M14" s="17"/>
      <c r="N14" s="164"/>
      <c r="O14" s="179"/>
      <c r="P14" s="23" t="str">
        <f t="shared" si="1"/>
        <v/>
      </c>
      <c r="Q14" s="265"/>
      <c r="R14" s="266"/>
      <c r="S14" s="267"/>
      <c r="T14" s="268"/>
      <c r="U14" s="269"/>
      <c r="V14" s="265"/>
      <c r="W14" s="266"/>
      <c r="X14" s="267"/>
      <c r="Y14" s="268"/>
      <c r="Z14" s="270" t="str">
        <f t="shared" si="2"/>
        <v/>
      </c>
      <c r="AA14" s="306"/>
      <c r="AB14" s="307"/>
      <c r="AC14" s="305"/>
      <c r="AD14" s="305"/>
      <c r="AE14" s="309"/>
      <c r="AF14" s="308"/>
      <c r="AG14" s="305"/>
      <c r="AH14" s="308"/>
      <c r="AI14" s="309"/>
      <c r="AJ14" s="309"/>
      <c r="AP14" s="320" t="str">
        <f t="shared" si="3"/>
        <v/>
      </c>
      <c r="AQ14" s="320" t="str">
        <f t="shared" si="4"/>
        <v/>
      </c>
      <c r="AR14" s="320" t="str">
        <f t="shared" si="5"/>
        <v/>
      </c>
      <c r="AS14" s="320" t="str">
        <f t="shared" si="6"/>
        <v/>
      </c>
      <c r="AT14" s="320" t="str">
        <f t="shared" si="7"/>
        <v/>
      </c>
      <c r="AU14" s="320" t="str">
        <f t="shared" si="8"/>
        <v/>
      </c>
      <c r="AW14" s="317" t="str">
        <f t="shared" si="9"/>
        <v/>
      </c>
      <c r="AX14" s="317" t="str">
        <f t="shared" si="10"/>
        <v/>
      </c>
      <c r="AY14" s="317" t="str">
        <f t="shared" si="11"/>
        <v/>
      </c>
      <c r="AZ14" s="323" t="str">
        <f t="shared" si="12"/>
        <v/>
      </c>
      <c r="BA14" s="323" t="str">
        <f t="shared" si="13"/>
        <v/>
      </c>
      <c r="BB14" s="323" t="str">
        <f t="shared" si="14"/>
        <v/>
      </c>
      <c r="BC14" s="323" t="str">
        <f t="shared" si="15"/>
        <v/>
      </c>
      <c r="BD14" s="317" t="s">
        <v>556</v>
      </c>
      <c r="BE14" s="317"/>
      <c r="BF14" s="323" t="str">
        <f t="shared" si="16"/>
        <v/>
      </c>
      <c r="BG14" s="323" t="str">
        <f t="shared" si="17"/>
        <v/>
      </c>
      <c r="BH14" s="323" t="str">
        <f t="shared" si="18"/>
        <v/>
      </c>
      <c r="BI14" s="323" t="str">
        <f t="shared" si="19"/>
        <v/>
      </c>
      <c r="BJ14" s="323"/>
      <c r="BK14" s="323"/>
      <c r="BL14" s="316" t="str">
        <f t="shared" si="20"/>
        <v/>
      </c>
      <c r="BM14" s="316" t="str">
        <f t="shared" si="21"/>
        <v/>
      </c>
      <c r="BP14" s="317"/>
      <c r="BQ14" s="317"/>
      <c r="BR14" s="317"/>
      <c r="BS14" s="324"/>
    </row>
    <row r="15" spans="1:101" ht="25.5" customHeight="1" x14ac:dyDescent="0.25">
      <c r="A15" s="225">
        <v>8</v>
      </c>
      <c r="B15" s="169" t="str">
        <f>IF(D15&amp;E15="","",COUNT(B$8:B14)+1)</f>
        <v/>
      </c>
      <c r="C15" s="16"/>
      <c r="D15" s="120"/>
      <c r="E15" s="120"/>
      <c r="F15" s="120"/>
      <c r="G15" s="121"/>
      <c r="H15" s="238"/>
      <c r="I15" s="239"/>
      <c r="J15" s="240"/>
      <c r="K15" s="17"/>
      <c r="L15" s="17"/>
      <c r="M15" s="17"/>
      <c r="N15" s="165"/>
      <c r="O15" s="179"/>
      <c r="P15" s="23" t="str">
        <f t="shared" si="1"/>
        <v/>
      </c>
      <c r="Q15" s="265"/>
      <c r="R15" s="266"/>
      <c r="S15" s="267"/>
      <c r="T15" s="268"/>
      <c r="U15" s="269"/>
      <c r="V15" s="265"/>
      <c r="W15" s="266"/>
      <c r="X15" s="267"/>
      <c r="Y15" s="268"/>
      <c r="Z15" s="270" t="str">
        <f t="shared" si="2"/>
        <v/>
      </c>
      <c r="AA15" s="306"/>
      <c r="AB15" s="307"/>
      <c r="AC15" s="305"/>
      <c r="AD15" s="305"/>
      <c r="AE15" s="309"/>
      <c r="AF15" s="308"/>
      <c r="AG15" s="305"/>
      <c r="AH15" s="308"/>
      <c r="AI15" s="309"/>
      <c r="AJ15" s="309"/>
      <c r="AP15" s="320" t="str">
        <f t="shared" si="3"/>
        <v/>
      </c>
      <c r="AQ15" s="320" t="str">
        <f t="shared" si="4"/>
        <v/>
      </c>
      <c r="AR15" s="320" t="str">
        <f t="shared" si="5"/>
        <v/>
      </c>
      <c r="AS15" s="320" t="str">
        <f t="shared" si="6"/>
        <v/>
      </c>
      <c r="AT15" s="320" t="str">
        <f t="shared" si="7"/>
        <v/>
      </c>
      <c r="AU15" s="320" t="str">
        <f t="shared" si="8"/>
        <v/>
      </c>
      <c r="AW15" s="317" t="str">
        <f t="shared" si="9"/>
        <v/>
      </c>
      <c r="AX15" s="317" t="str">
        <f t="shared" si="10"/>
        <v/>
      </c>
      <c r="AY15" s="317" t="str">
        <f t="shared" si="11"/>
        <v/>
      </c>
      <c r="AZ15" s="323" t="str">
        <f t="shared" si="12"/>
        <v/>
      </c>
      <c r="BA15" s="323" t="str">
        <f t="shared" si="13"/>
        <v/>
      </c>
      <c r="BB15" s="323" t="str">
        <f t="shared" si="14"/>
        <v/>
      </c>
      <c r="BC15" s="323" t="str">
        <f t="shared" si="15"/>
        <v/>
      </c>
      <c r="BD15" s="317" t="s">
        <v>556</v>
      </c>
      <c r="BE15" s="317"/>
      <c r="BF15" s="323" t="str">
        <f t="shared" si="16"/>
        <v/>
      </c>
      <c r="BG15" s="323" t="str">
        <f t="shared" si="17"/>
        <v/>
      </c>
      <c r="BH15" s="323" t="str">
        <f t="shared" si="18"/>
        <v/>
      </c>
      <c r="BI15" s="323" t="str">
        <f t="shared" si="19"/>
        <v/>
      </c>
      <c r="BJ15" s="323"/>
      <c r="BK15" s="323"/>
      <c r="BL15" s="316" t="str">
        <f t="shared" si="20"/>
        <v/>
      </c>
      <c r="BM15" s="316" t="str">
        <f t="shared" si="21"/>
        <v/>
      </c>
      <c r="BP15" s="317"/>
      <c r="BQ15" s="317"/>
      <c r="BR15" s="317"/>
      <c r="BS15" s="324"/>
    </row>
    <row r="16" spans="1:101" ht="25.5" customHeight="1" x14ac:dyDescent="0.25">
      <c r="A16" s="225">
        <v>9</v>
      </c>
      <c r="B16" s="169" t="str">
        <f>IF(D16&amp;E16="","",COUNT(B$8:B15)+1)</f>
        <v/>
      </c>
      <c r="C16" s="16"/>
      <c r="D16" s="120"/>
      <c r="E16" s="120"/>
      <c r="F16" s="120"/>
      <c r="G16" s="121"/>
      <c r="H16" s="238"/>
      <c r="I16" s="239"/>
      <c r="J16" s="240"/>
      <c r="K16" s="17"/>
      <c r="L16" s="17"/>
      <c r="M16" s="17"/>
      <c r="N16" s="164"/>
      <c r="O16" s="179"/>
      <c r="P16" s="23" t="str">
        <f t="shared" si="1"/>
        <v/>
      </c>
      <c r="Q16" s="265"/>
      <c r="R16" s="266"/>
      <c r="S16" s="267"/>
      <c r="T16" s="268"/>
      <c r="U16" s="269"/>
      <c r="V16" s="265"/>
      <c r="W16" s="266"/>
      <c r="X16" s="267"/>
      <c r="Y16" s="268"/>
      <c r="Z16" s="270" t="str">
        <f t="shared" si="2"/>
        <v/>
      </c>
      <c r="AA16" s="306"/>
      <c r="AB16" s="307"/>
      <c r="AC16" s="305"/>
      <c r="AD16" s="305"/>
      <c r="AE16" s="309"/>
      <c r="AF16" s="308"/>
      <c r="AG16" s="305"/>
      <c r="AH16" s="308"/>
      <c r="AI16" s="309"/>
      <c r="AJ16" s="309"/>
      <c r="AP16" s="320" t="str">
        <f t="shared" si="3"/>
        <v/>
      </c>
      <c r="AQ16" s="320" t="str">
        <f t="shared" si="4"/>
        <v/>
      </c>
      <c r="AR16" s="320" t="str">
        <f t="shared" si="5"/>
        <v/>
      </c>
      <c r="AS16" s="320" t="str">
        <f t="shared" si="6"/>
        <v/>
      </c>
      <c r="AT16" s="320" t="str">
        <f t="shared" si="7"/>
        <v/>
      </c>
      <c r="AU16" s="320" t="str">
        <f t="shared" si="8"/>
        <v/>
      </c>
      <c r="AW16" s="317" t="str">
        <f t="shared" si="9"/>
        <v/>
      </c>
      <c r="AX16" s="317" t="str">
        <f t="shared" si="10"/>
        <v/>
      </c>
      <c r="AY16" s="317" t="str">
        <f t="shared" si="11"/>
        <v/>
      </c>
      <c r="AZ16" s="323" t="str">
        <f t="shared" si="12"/>
        <v/>
      </c>
      <c r="BA16" s="323" t="str">
        <f t="shared" si="13"/>
        <v/>
      </c>
      <c r="BB16" s="323" t="str">
        <f t="shared" si="14"/>
        <v/>
      </c>
      <c r="BC16" s="323" t="str">
        <f t="shared" si="15"/>
        <v/>
      </c>
      <c r="BD16" s="317" t="s">
        <v>556</v>
      </c>
      <c r="BE16" s="317"/>
      <c r="BF16" s="323" t="str">
        <f t="shared" si="16"/>
        <v/>
      </c>
      <c r="BG16" s="323" t="str">
        <f t="shared" si="17"/>
        <v/>
      </c>
      <c r="BH16" s="323" t="str">
        <f t="shared" si="18"/>
        <v/>
      </c>
      <c r="BI16" s="323" t="str">
        <f t="shared" si="19"/>
        <v/>
      </c>
      <c r="BJ16" s="323"/>
      <c r="BK16" s="323"/>
      <c r="BL16" s="316" t="str">
        <f t="shared" si="20"/>
        <v/>
      </c>
      <c r="BM16" s="316" t="str">
        <f t="shared" si="21"/>
        <v/>
      </c>
      <c r="BP16" s="317"/>
      <c r="BQ16" s="317"/>
      <c r="BR16" s="317"/>
    </row>
    <row r="17" spans="1:70" ht="25.5" customHeight="1" x14ac:dyDescent="0.25">
      <c r="A17" s="225">
        <v>10</v>
      </c>
      <c r="B17" s="170" t="str">
        <f>IF(D17&amp;E17="","",COUNT(B$8:B16)+1)</f>
        <v/>
      </c>
      <c r="C17" s="18"/>
      <c r="D17" s="122"/>
      <c r="E17" s="122"/>
      <c r="F17" s="122"/>
      <c r="G17" s="123"/>
      <c r="H17" s="241"/>
      <c r="I17" s="242"/>
      <c r="J17" s="243"/>
      <c r="K17" s="19"/>
      <c r="L17" s="19"/>
      <c r="M17" s="19"/>
      <c r="N17" s="166"/>
      <c r="O17" s="180"/>
      <c r="P17" s="24" t="str">
        <f t="shared" si="1"/>
        <v/>
      </c>
      <c r="Q17" s="273"/>
      <c r="R17" s="274"/>
      <c r="S17" s="275"/>
      <c r="T17" s="276"/>
      <c r="U17" s="277"/>
      <c r="V17" s="273"/>
      <c r="W17" s="274"/>
      <c r="X17" s="275"/>
      <c r="Y17" s="276"/>
      <c r="Z17" s="278" t="str">
        <f t="shared" si="2"/>
        <v/>
      </c>
      <c r="AA17" s="306"/>
      <c r="AB17" s="307"/>
      <c r="AC17" s="305"/>
      <c r="AD17" s="305"/>
      <c r="AE17" s="309"/>
      <c r="AF17" s="308"/>
      <c r="AG17" s="305"/>
      <c r="AH17" s="308"/>
      <c r="AI17" s="309"/>
      <c r="AJ17" s="309"/>
      <c r="AP17" s="320" t="str">
        <f t="shared" si="3"/>
        <v/>
      </c>
      <c r="AQ17" s="320" t="str">
        <f t="shared" si="4"/>
        <v/>
      </c>
      <c r="AR17" s="320" t="str">
        <f t="shared" si="5"/>
        <v/>
      </c>
      <c r="AS17" s="320" t="str">
        <f t="shared" si="6"/>
        <v/>
      </c>
      <c r="AT17" s="320" t="str">
        <f t="shared" si="7"/>
        <v/>
      </c>
      <c r="AU17" s="320" t="str">
        <f t="shared" si="8"/>
        <v/>
      </c>
      <c r="AW17" s="317" t="str">
        <f t="shared" si="9"/>
        <v/>
      </c>
      <c r="AX17" s="317" t="str">
        <f t="shared" si="10"/>
        <v/>
      </c>
      <c r="AY17" s="317" t="str">
        <f t="shared" si="11"/>
        <v/>
      </c>
      <c r="AZ17" s="323" t="str">
        <f t="shared" si="12"/>
        <v/>
      </c>
      <c r="BA17" s="323" t="str">
        <f t="shared" si="13"/>
        <v/>
      </c>
      <c r="BB17" s="323" t="str">
        <f t="shared" si="14"/>
        <v/>
      </c>
      <c r="BC17" s="323" t="str">
        <f t="shared" si="15"/>
        <v/>
      </c>
      <c r="BD17" s="317" t="s">
        <v>556</v>
      </c>
      <c r="BE17" s="317"/>
      <c r="BF17" s="323" t="str">
        <f t="shared" si="16"/>
        <v/>
      </c>
      <c r="BG17" s="323" t="str">
        <f t="shared" si="17"/>
        <v/>
      </c>
      <c r="BH17" s="323" t="str">
        <f t="shared" si="18"/>
        <v/>
      </c>
      <c r="BI17" s="323" t="str">
        <f t="shared" si="19"/>
        <v/>
      </c>
      <c r="BJ17" s="323"/>
      <c r="BK17" s="323"/>
      <c r="BL17" s="316" t="str">
        <f t="shared" si="20"/>
        <v/>
      </c>
      <c r="BM17" s="316" t="str">
        <f t="shared" si="21"/>
        <v/>
      </c>
      <c r="BP17" s="317"/>
      <c r="BQ17" s="317"/>
      <c r="BR17" s="317"/>
    </row>
    <row r="18" spans="1:70" ht="25.5" customHeight="1" x14ac:dyDescent="0.25">
      <c r="A18" s="225">
        <v>11</v>
      </c>
      <c r="B18" s="171" t="str">
        <f>IF(D18&amp;E18="","",COUNT(B$8:B17)+1)</f>
        <v/>
      </c>
      <c r="C18" s="20"/>
      <c r="D18" s="124"/>
      <c r="E18" s="124"/>
      <c r="F18" s="124"/>
      <c r="G18" s="125"/>
      <c r="H18" s="244"/>
      <c r="I18" s="245"/>
      <c r="J18" s="246"/>
      <c r="K18" s="21"/>
      <c r="L18" s="21"/>
      <c r="M18" s="21"/>
      <c r="N18" s="167"/>
      <c r="O18" s="181"/>
      <c r="P18" s="247" t="str">
        <f t="shared" si="1"/>
        <v/>
      </c>
      <c r="Q18" s="279"/>
      <c r="R18" s="248"/>
      <c r="S18" s="280"/>
      <c r="T18" s="250"/>
      <c r="U18" s="281"/>
      <c r="V18" s="279"/>
      <c r="W18" s="248"/>
      <c r="X18" s="280"/>
      <c r="Y18" s="250"/>
      <c r="Z18" s="282" t="str">
        <f t="shared" si="2"/>
        <v/>
      </c>
      <c r="AA18" s="306"/>
      <c r="AB18" s="307"/>
      <c r="AC18" s="305"/>
      <c r="AD18" s="305"/>
      <c r="AE18" s="309"/>
      <c r="AF18" s="308"/>
      <c r="AG18" s="305"/>
      <c r="AH18" s="308"/>
      <c r="AI18" s="309"/>
      <c r="AJ18" s="309"/>
      <c r="AP18" s="320" t="str">
        <f t="shared" si="3"/>
        <v/>
      </c>
      <c r="AQ18" s="320" t="str">
        <f t="shared" si="4"/>
        <v/>
      </c>
      <c r="AR18" s="320" t="str">
        <f t="shared" si="5"/>
        <v/>
      </c>
      <c r="AS18" s="320" t="str">
        <f t="shared" si="6"/>
        <v/>
      </c>
      <c r="AT18" s="320" t="str">
        <f t="shared" si="7"/>
        <v/>
      </c>
      <c r="AU18" s="320" t="str">
        <f t="shared" si="8"/>
        <v/>
      </c>
      <c r="AW18" s="317" t="str">
        <f t="shared" si="9"/>
        <v/>
      </c>
      <c r="AX18" s="317" t="str">
        <f t="shared" si="10"/>
        <v/>
      </c>
      <c r="AY18" s="317" t="str">
        <f t="shared" si="11"/>
        <v/>
      </c>
      <c r="AZ18" s="323" t="str">
        <f t="shared" si="12"/>
        <v/>
      </c>
      <c r="BA18" s="323" t="str">
        <f t="shared" si="13"/>
        <v/>
      </c>
      <c r="BB18" s="323" t="str">
        <f t="shared" si="14"/>
        <v/>
      </c>
      <c r="BC18" s="323" t="str">
        <f t="shared" si="15"/>
        <v/>
      </c>
      <c r="BD18" s="317" t="s">
        <v>556</v>
      </c>
      <c r="BE18" s="317"/>
      <c r="BF18" s="323" t="str">
        <f t="shared" si="16"/>
        <v/>
      </c>
      <c r="BG18" s="323" t="str">
        <f t="shared" si="17"/>
        <v/>
      </c>
      <c r="BH18" s="323" t="str">
        <f t="shared" si="18"/>
        <v/>
      </c>
      <c r="BI18" s="323" t="str">
        <f t="shared" si="19"/>
        <v/>
      </c>
      <c r="BJ18" s="323"/>
      <c r="BK18" s="323"/>
      <c r="BL18" s="316" t="str">
        <f t="shared" si="20"/>
        <v/>
      </c>
      <c r="BM18" s="316" t="str">
        <f t="shared" si="21"/>
        <v/>
      </c>
      <c r="BP18" s="317"/>
      <c r="BQ18" s="317"/>
      <c r="BR18" s="317"/>
    </row>
    <row r="19" spans="1:70" ht="25.5" customHeight="1" x14ac:dyDescent="0.25">
      <c r="A19" s="225">
        <v>12</v>
      </c>
      <c r="B19" s="169" t="str">
        <f>IF(D19&amp;E19="","",COUNT(B$8:B18)+1)</f>
        <v/>
      </c>
      <c r="C19" s="16"/>
      <c r="D19" s="120"/>
      <c r="E19" s="120"/>
      <c r="F19" s="120"/>
      <c r="G19" s="121"/>
      <c r="H19" s="238"/>
      <c r="I19" s="239"/>
      <c r="J19" s="240"/>
      <c r="K19" s="17"/>
      <c r="L19" s="17"/>
      <c r="M19" s="17"/>
      <c r="N19" s="164"/>
      <c r="O19" s="179"/>
      <c r="P19" s="23" t="str">
        <f t="shared" si="1"/>
        <v/>
      </c>
      <c r="Q19" s="265"/>
      <c r="R19" s="266"/>
      <c r="S19" s="267"/>
      <c r="T19" s="268"/>
      <c r="U19" s="269"/>
      <c r="V19" s="265"/>
      <c r="W19" s="266"/>
      <c r="X19" s="267"/>
      <c r="Y19" s="268"/>
      <c r="Z19" s="270" t="str">
        <f t="shared" si="2"/>
        <v/>
      </c>
      <c r="AA19" s="306"/>
      <c r="AB19" s="307"/>
      <c r="AC19" s="305"/>
      <c r="AD19" s="305"/>
      <c r="AE19" s="309"/>
      <c r="AF19" s="308"/>
      <c r="AG19" s="305"/>
      <c r="AH19" s="308"/>
      <c r="AI19" s="309"/>
      <c r="AJ19" s="309"/>
      <c r="AP19" s="320" t="str">
        <f t="shared" si="3"/>
        <v/>
      </c>
      <c r="AQ19" s="320" t="str">
        <f t="shared" si="4"/>
        <v/>
      </c>
      <c r="AR19" s="320" t="str">
        <f t="shared" si="5"/>
        <v/>
      </c>
      <c r="AS19" s="320" t="str">
        <f t="shared" si="6"/>
        <v/>
      </c>
      <c r="AT19" s="320" t="str">
        <f t="shared" si="7"/>
        <v/>
      </c>
      <c r="AU19" s="320" t="str">
        <f t="shared" si="8"/>
        <v/>
      </c>
      <c r="AW19" s="317" t="str">
        <f t="shared" si="9"/>
        <v/>
      </c>
      <c r="AX19" s="317" t="str">
        <f t="shared" si="10"/>
        <v/>
      </c>
      <c r="AY19" s="317" t="str">
        <f t="shared" si="11"/>
        <v/>
      </c>
      <c r="AZ19" s="323" t="str">
        <f t="shared" si="12"/>
        <v/>
      </c>
      <c r="BA19" s="323" t="str">
        <f t="shared" si="13"/>
        <v/>
      </c>
      <c r="BB19" s="323" t="str">
        <f t="shared" si="14"/>
        <v/>
      </c>
      <c r="BC19" s="323" t="str">
        <f t="shared" si="15"/>
        <v/>
      </c>
      <c r="BD19" s="317" t="s">
        <v>556</v>
      </c>
      <c r="BE19" s="317"/>
      <c r="BF19" s="323" t="str">
        <f t="shared" si="16"/>
        <v/>
      </c>
      <c r="BG19" s="323" t="str">
        <f t="shared" si="17"/>
        <v/>
      </c>
      <c r="BH19" s="323" t="str">
        <f t="shared" si="18"/>
        <v/>
      </c>
      <c r="BI19" s="323" t="str">
        <f t="shared" si="19"/>
        <v/>
      </c>
      <c r="BJ19" s="323"/>
      <c r="BK19" s="323"/>
      <c r="BL19" s="316" t="str">
        <f t="shared" si="20"/>
        <v/>
      </c>
      <c r="BM19" s="316" t="str">
        <f t="shared" si="21"/>
        <v/>
      </c>
      <c r="BP19" s="317"/>
      <c r="BQ19" s="317"/>
      <c r="BR19" s="317"/>
    </row>
    <row r="20" spans="1:70" ht="25.5" customHeight="1" x14ac:dyDescent="0.25">
      <c r="A20" s="225">
        <v>13</v>
      </c>
      <c r="B20" s="169" t="str">
        <f>IF(D20&amp;E20="","",COUNT(B$8:B19)+1)</f>
        <v/>
      </c>
      <c r="C20" s="16"/>
      <c r="D20" s="120"/>
      <c r="E20" s="120"/>
      <c r="F20" s="120"/>
      <c r="G20" s="121"/>
      <c r="H20" s="238"/>
      <c r="I20" s="239"/>
      <c r="J20" s="240"/>
      <c r="K20" s="17"/>
      <c r="L20" s="17"/>
      <c r="M20" s="17"/>
      <c r="N20" s="165"/>
      <c r="O20" s="179"/>
      <c r="P20" s="23" t="str">
        <f t="shared" si="1"/>
        <v/>
      </c>
      <c r="Q20" s="265"/>
      <c r="R20" s="266"/>
      <c r="S20" s="267"/>
      <c r="T20" s="268"/>
      <c r="U20" s="269"/>
      <c r="V20" s="265"/>
      <c r="W20" s="266"/>
      <c r="X20" s="267"/>
      <c r="Y20" s="268"/>
      <c r="Z20" s="270" t="str">
        <f t="shared" si="2"/>
        <v/>
      </c>
      <c r="AA20" s="306"/>
      <c r="AB20" s="307"/>
      <c r="AC20" s="305"/>
      <c r="AD20" s="305"/>
      <c r="AE20" s="309"/>
      <c r="AF20" s="308"/>
      <c r="AG20" s="305"/>
      <c r="AH20" s="308"/>
      <c r="AI20" s="309"/>
      <c r="AJ20" s="309"/>
      <c r="AP20" s="320" t="str">
        <f t="shared" si="3"/>
        <v/>
      </c>
      <c r="AQ20" s="320" t="str">
        <f t="shared" si="4"/>
        <v/>
      </c>
      <c r="AR20" s="320" t="str">
        <f t="shared" si="5"/>
        <v/>
      </c>
      <c r="AS20" s="320" t="str">
        <f t="shared" si="6"/>
        <v/>
      </c>
      <c r="AT20" s="320" t="str">
        <f t="shared" si="7"/>
        <v/>
      </c>
      <c r="AU20" s="320" t="str">
        <f t="shared" si="8"/>
        <v/>
      </c>
      <c r="AW20" s="317" t="str">
        <f t="shared" si="9"/>
        <v/>
      </c>
      <c r="AX20" s="317" t="str">
        <f t="shared" si="10"/>
        <v/>
      </c>
      <c r="AY20" s="317" t="str">
        <f t="shared" si="11"/>
        <v/>
      </c>
      <c r="AZ20" s="323" t="str">
        <f t="shared" si="12"/>
        <v/>
      </c>
      <c r="BA20" s="323" t="str">
        <f t="shared" si="13"/>
        <v/>
      </c>
      <c r="BB20" s="323" t="str">
        <f t="shared" si="14"/>
        <v/>
      </c>
      <c r="BC20" s="323" t="str">
        <f t="shared" si="15"/>
        <v/>
      </c>
      <c r="BD20" s="317" t="s">
        <v>556</v>
      </c>
      <c r="BE20" s="317"/>
      <c r="BF20" s="323" t="str">
        <f t="shared" si="16"/>
        <v/>
      </c>
      <c r="BG20" s="323" t="str">
        <f t="shared" si="17"/>
        <v/>
      </c>
      <c r="BH20" s="323" t="str">
        <f t="shared" si="18"/>
        <v/>
      </c>
      <c r="BI20" s="323" t="str">
        <f t="shared" si="19"/>
        <v/>
      </c>
      <c r="BJ20" s="323"/>
      <c r="BK20" s="323"/>
      <c r="BL20" s="316" t="str">
        <f t="shared" si="20"/>
        <v/>
      </c>
      <c r="BM20" s="316" t="str">
        <f t="shared" si="21"/>
        <v/>
      </c>
      <c r="BP20" s="317"/>
      <c r="BQ20" s="317"/>
      <c r="BR20" s="317"/>
    </row>
    <row r="21" spans="1:70" ht="25.5" customHeight="1" x14ac:dyDescent="0.25">
      <c r="A21" s="225">
        <v>14</v>
      </c>
      <c r="B21" s="169" t="str">
        <f>IF(D21&amp;E21="","",COUNT(B$8:B20)+1)</f>
        <v/>
      </c>
      <c r="C21" s="16"/>
      <c r="D21" s="120"/>
      <c r="E21" s="120"/>
      <c r="F21" s="120"/>
      <c r="G21" s="121"/>
      <c r="H21" s="238"/>
      <c r="I21" s="239"/>
      <c r="J21" s="240"/>
      <c r="K21" s="17"/>
      <c r="L21" s="17"/>
      <c r="M21" s="17"/>
      <c r="N21" s="164"/>
      <c r="O21" s="179"/>
      <c r="P21" s="23" t="str">
        <f t="shared" si="1"/>
        <v/>
      </c>
      <c r="Q21" s="265"/>
      <c r="R21" s="266"/>
      <c r="S21" s="267"/>
      <c r="T21" s="268"/>
      <c r="U21" s="269"/>
      <c r="V21" s="265"/>
      <c r="W21" s="266"/>
      <c r="X21" s="267"/>
      <c r="Y21" s="268"/>
      <c r="Z21" s="270" t="str">
        <f t="shared" si="2"/>
        <v/>
      </c>
      <c r="AA21" s="306"/>
      <c r="AB21" s="307"/>
      <c r="AC21" s="308"/>
      <c r="AD21" s="309"/>
      <c r="AE21" s="309"/>
      <c r="AF21" s="308"/>
      <c r="AG21" s="305"/>
      <c r="AH21" s="308"/>
      <c r="AI21" s="309"/>
      <c r="AJ21" s="309"/>
      <c r="AP21" s="320" t="str">
        <f t="shared" si="3"/>
        <v/>
      </c>
      <c r="AQ21" s="320" t="str">
        <f t="shared" si="4"/>
        <v/>
      </c>
      <c r="AR21" s="320" t="str">
        <f t="shared" si="5"/>
        <v/>
      </c>
      <c r="AS21" s="320" t="str">
        <f t="shared" si="6"/>
        <v/>
      </c>
      <c r="AT21" s="320" t="str">
        <f t="shared" si="7"/>
        <v/>
      </c>
      <c r="AU21" s="320" t="str">
        <f t="shared" si="8"/>
        <v/>
      </c>
      <c r="AW21" s="317" t="str">
        <f t="shared" si="9"/>
        <v/>
      </c>
      <c r="AX21" s="317" t="str">
        <f t="shared" si="10"/>
        <v/>
      </c>
      <c r="AY21" s="317" t="str">
        <f t="shared" si="11"/>
        <v/>
      </c>
      <c r="AZ21" s="323" t="str">
        <f t="shared" si="12"/>
        <v/>
      </c>
      <c r="BA21" s="323" t="str">
        <f t="shared" si="13"/>
        <v/>
      </c>
      <c r="BB21" s="323" t="str">
        <f t="shared" si="14"/>
        <v/>
      </c>
      <c r="BC21" s="323" t="str">
        <f t="shared" si="15"/>
        <v/>
      </c>
      <c r="BD21" s="317" t="s">
        <v>556</v>
      </c>
      <c r="BE21" s="317"/>
      <c r="BF21" s="323" t="str">
        <f t="shared" si="16"/>
        <v/>
      </c>
      <c r="BG21" s="323" t="str">
        <f t="shared" si="17"/>
        <v/>
      </c>
      <c r="BH21" s="323" t="str">
        <f t="shared" si="18"/>
        <v/>
      </c>
      <c r="BI21" s="323" t="str">
        <f t="shared" si="19"/>
        <v/>
      </c>
      <c r="BJ21" s="323"/>
      <c r="BK21" s="323"/>
      <c r="BL21" s="316" t="str">
        <f t="shared" si="20"/>
        <v/>
      </c>
      <c r="BM21" s="316" t="str">
        <f t="shared" si="21"/>
        <v/>
      </c>
      <c r="BP21" s="317"/>
      <c r="BQ21" s="317"/>
      <c r="BR21" s="317"/>
    </row>
    <row r="22" spans="1:70" ht="25.5" customHeight="1" x14ac:dyDescent="0.25">
      <c r="A22" s="225">
        <v>15</v>
      </c>
      <c r="B22" s="170" t="str">
        <f>IF(D22&amp;E22="","",COUNT(B$8:B21)+1)</f>
        <v/>
      </c>
      <c r="C22" s="18"/>
      <c r="D22" s="122"/>
      <c r="E22" s="122"/>
      <c r="F22" s="122"/>
      <c r="G22" s="123"/>
      <c r="H22" s="241"/>
      <c r="I22" s="242"/>
      <c r="J22" s="243"/>
      <c r="K22" s="19"/>
      <c r="L22" s="19"/>
      <c r="M22" s="19"/>
      <c r="N22" s="166"/>
      <c r="O22" s="180"/>
      <c r="P22" s="24" t="str">
        <f t="shared" si="1"/>
        <v/>
      </c>
      <c r="Q22" s="273"/>
      <c r="R22" s="274"/>
      <c r="S22" s="275"/>
      <c r="T22" s="276"/>
      <c r="U22" s="277"/>
      <c r="V22" s="273"/>
      <c r="W22" s="274"/>
      <c r="X22" s="275"/>
      <c r="Y22" s="276"/>
      <c r="Z22" s="278" t="str">
        <f t="shared" si="2"/>
        <v/>
      </c>
      <c r="AA22" s="306"/>
      <c r="AB22" s="307"/>
      <c r="AC22" s="308"/>
      <c r="AD22" s="309"/>
      <c r="AE22" s="309"/>
      <c r="AF22" s="308"/>
      <c r="AG22" s="305"/>
      <c r="AH22" s="308"/>
      <c r="AI22" s="309"/>
      <c r="AJ22" s="309"/>
      <c r="AP22" s="320" t="str">
        <f t="shared" si="3"/>
        <v/>
      </c>
      <c r="AQ22" s="320" t="str">
        <f t="shared" si="4"/>
        <v/>
      </c>
      <c r="AR22" s="320" t="str">
        <f t="shared" si="5"/>
        <v/>
      </c>
      <c r="AS22" s="320" t="str">
        <f t="shared" si="6"/>
        <v/>
      </c>
      <c r="AT22" s="320" t="str">
        <f t="shared" si="7"/>
        <v/>
      </c>
      <c r="AU22" s="320" t="str">
        <f t="shared" si="8"/>
        <v/>
      </c>
      <c r="AW22" s="317" t="str">
        <f t="shared" si="9"/>
        <v/>
      </c>
      <c r="AX22" s="317" t="str">
        <f t="shared" si="10"/>
        <v/>
      </c>
      <c r="AY22" s="317" t="str">
        <f t="shared" si="11"/>
        <v/>
      </c>
      <c r="AZ22" s="323" t="str">
        <f t="shared" si="12"/>
        <v/>
      </c>
      <c r="BA22" s="323" t="str">
        <f t="shared" si="13"/>
        <v/>
      </c>
      <c r="BB22" s="323" t="str">
        <f t="shared" si="14"/>
        <v/>
      </c>
      <c r="BC22" s="323" t="str">
        <f t="shared" si="15"/>
        <v/>
      </c>
      <c r="BD22" s="317" t="s">
        <v>556</v>
      </c>
      <c r="BE22" s="317"/>
      <c r="BF22" s="323" t="str">
        <f t="shared" si="16"/>
        <v/>
      </c>
      <c r="BG22" s="323" t="str">
        <f t="shared" si="17"/>
        <v/>
      </c>
      <c r="BH22" s="323" t="str">
        <f t="shared" si="18"/>
        <v/>
      </c>
      <c r="BI22" s="323" t="str">
        <f t="shared" si="19"/>
        <v/>
      </c>
      <c r="BJ22" s="323"/>
      <c r="BK22" s="323"/>
      <c r="BL22" s="316" t="str">
        <f t="shared" si="20"/>
        <v/>
      </c>
      <c r="BM22" s="316" t="str">
        <f t="shared" si="21"/>
        <v/>
      </c>
      <c r="BP22" s="317"/>
      <c r="BQ22" s="317"/>
      <c r="BR22" s="317"/>
    </row>
    <row r="23" spans="1:70" ht="25.5" customHeight="1" x14ac:dyDescent="0.25">
      <c r="A23" s="225">
        <v>16</v>
      </c>
      <c r="B23" s="171" t="str">
        <f>IF(D23&amp;E23="","",COUNT(B$8:B22)+1)</f>
        <v/>
      </c>
      <c r="C23" s="20"/>
      <c r="D23" s="124"/>
      <c r="E23" s="124"/>
      <c r="F23" s="124"/>
      <c r="G23" s="125"/>
      <c r="H23" s="244"/>
      <c r="I23" s="245"/>
      <c r="J23" s="246"/>
      <c r="K23" s="21"/>
      <c r="L23" s="21"/>
      <c r="M23" s="21"/>
      <c r="N23" s="167"/>
      <c r="O23" s="181"/>
      <c r="P23" s="247" t="str">
        <f t="shared" si="1"/>
        <v/>
      </c>
      <c r="Q23" s="279"/>
      <c r="R23" s="248"/>
      <c r="S23" s="280"/>
      <c r="T23" s="250"/>
      <c r="U23" s="281"/>
      <c r="V23" s="279"/>
      <c r="W23" s="248"/>
      <c r="X23" s="280"/>
      <c r="Y23" s="250"/>
      <c r="Z23" s="282" t="str">
        <f t="shared" si="2"/>
        <v/>
      </c>
      <c r="AA23" s="306"/>
      <c r="AB23" s="307"/>
      <c r="AC23" s="308"/>
      <c r="AD23" s="305"/>
      <c r="AE23" s="309"/>
      <c r="AF23" s="308"/>
      <c r="AG23" s="305"/>
      <c r="AH23" s="308"/>
      <c r="AI23" s="309"/>
      <c r="AJ23" s="309"/>
      <c r="AP23" s="320" t="str">
        <f t="shared" si="3"/>
        <v/>
      </c>
      <c r="AQ23" s="320" t="str">
        <f t="shared" si="4"/>
        <v/>
      </c>
      <c r="AR23" s="320" t="str">
        <f t="shared" si="5"/>
        <v/>
      </c>
      <c r="AS23" s="320" t="str">
        <f t="shared" si="6"/>
        <v/>
      </c>
      <c r="AT23" s="320" t="str">
        <f t="shared" si="7"/>
        <v/>
      </c>
      <c r="AU23" s="320" t="str">
        <f t="shared" si="8"/>
        <v/>
      </c>
      <c r="AW23" s="317" t="str">
        <f t="shared" si="9"/>
        <v/>
      </c>
      <c r="AX23" s="317" t="str">
        <f t="shared" si="10"/>
        <v/>
      </c>
      <c r="AY23" s="317" t="str">
        <f t="shared" si="11"/>
        <v/>
      </c>
      <c r="AZ23" s="323" t="str">
        <f t="shared" si="12"/>
        <v/>
      </c>
      <c r="BA23" s="323" t="str">
        <f t="shared" si="13"/>
        <v/>
      </c>
      <c r="BB23" s="323" t="str">
        <f t="shared" si="14"/>
        <v/>
      </c>
      <c r="BC23" s="323" t="str">
        <f t="shared" si="15"/>
        <v/>
      </c>
      <c r="BD23" s="317" t="s">
        <v>556</v>
      </c>
      <c r="BE23" s="317"/>
      <c r="BF23" s="323" t="str">
        <f t="shared" si="16"/>
        <v/>
      </c>
      <c r="BG23" s="323" t="str">
        <f t="shared" si="17"/>
        <v/>
      </c>
      <c r="BH23" s="323" t="str">
        <f t="shared" si="18"/>
        <v/>
      </c>
      <c r="BI23" s="323" t="str">
        <f t="shared" si="19"/>
        <v/>
      </c>
      <c r="BJ23" s="323"/>
      <c r="BK23" s="323"/>
      <c r="BL23" s="316" t="str">
        <f t="shared" si="20"/>
        <v/>
      </c>
      <c r="BM23" s="316" t="str">
        <f t="shared" si="21"/>
        <v/>
      </c>
      <c r="BP23" s="317"/>
      <c r="BQ23" s="317"/>
      <c r="BR23" s="317"/>
    </row>
    <row r="24" spans="1:70" ht="25.5" customHeight="1" x14ac:dyDescent="0.25">
      <c r="A24" s="225">
        <v>17</v>
      </c>
      <c r="B24" s="169" t="str">
        <f>IF(D24&amp;E24="","",COUNT(B$8:B23)+1)</f>
        <v/>
      </c>
      <c r="C24" s="16"/>
      <c r="D24" s="120"/>
      <c r="E24" s="120"/>
      <c r="F24" s="120"/>
      <c r="G24" s="121"/>
      <c r="H24" s="238"/>
      <c r="I24" s="239"/>
      <c r="J24" s="240"/>
      <c r="K24" s="17"/>
      <c r="L24" s="17"/>
      <c r="M24" s="17"/>
      <c r="N24" s="164"/>
      <c r="O24" s="179"/>
      <c r="P24" s="23" t="str">
        <f t="shared" si="1"/>
        <v/>
      </c>
      <c r="Q24" s="265"/>
      <c r="R24" s="266"/>
      <c r="S24" s="267"/>
      <c r="T24" s="268"/>
      <c r="U24" s="269"/>
      <c r="V24" s="265"/>
      <c r="W24" s="266"/>
      <c r="X24" s="267"/>
      <c r="Y24" s="268"/>
      <c r="Z24" s="270" t="str">
        <f t="shared" si="2"/>
        <v/>
      </c>
      <c r="AA24" s="306"/>
      <c r="AB24" s="307"/>
      <c r="AC24" s="308"/>
      <c r="AD24" s="305"/>
      <c r="AE24" s="309"/>
      <c r="AF24" s="308"/>
      <c r="AG24" s="305"/>
      <c r="AH24" s="308"/>
      <c r="AI24" s="309"/>
      <c r="AJ24" s="309"/>
      <c r="AP24" s="320" t="str">
        <f t="shared" si="3"/>
        <v/>
      </c>
      <c r="AQ24" s="320" t="str">
        <f t="shared" si="4"/>
        <v/>
      </c>
      <c r="AR24" s="320" t="str">
        <f t="shared" si="5"/>
        <v/>
      </c>
      <c r="AS24" s="320" t="str">
        <f t="shared" si="6"/>
        <v/>
      </c>
      <c r="AT24" s="320" t="str">
        <f t="shared" si="7"/>
        <v/>
      </c>
      <c r="AU24" s="320" t="str">
        <f t="shared" si="8"/>
        <v/>
      </c>
      <c r="AW24" s="317" t="str">
        <f t="shared" si="9"/>
        <v/>
      </c>
      <c r="AX24" s="317" t="str">
        <f t="shared" si="10"/>
        <v/>
      </c>
      <c r="AY24" s="317" t="str">
        <f t="shared" si="11"/>
        <v/>
      </c>
      <c r="AZ24" s="323" t="str">
        <f t="shared" si="12"/>
        <v/>
      </c>
      <c r="BA24" s="323" t="str">
        <f t="shared" si="13"/>
        <v/>
      </c>
      <c r="BB24" s="323" t="str">
        <f t="shared" si="14"/>
        <v/>
      </c>
      <c r="BC24" s="323" t="str">
        <f t="shared" si="15"/>
        <v/>
      </c>
      <c r="BD24" s="317" t="s">
        <v>556</v>
      </c>
      <c r="BE24" s="317"/>
      <c r="BF24" s="323" t="str">
        <f t="shared" si="16"/>
        <v/>
      </c>
      <c r="BG24" s="323" t="str">
        <f t="shared" si="17"/>
        <v/>
      </c>
      <c r="BH24" s="323" t="str">
        <f t="shared" si="18"/>
        <v/>
      </c>
      <c r="BI24" s="323" t="str">
        <f t="shared" si="19"/>
        <v/>
      </c>
      <c r="BJ24" s="323"/>
      <c r="BK24" s="323"/>
      <c r="BL24" s="316" t="str">
        <f t="shared" si="20"/>
        <v/>
      </c>
      <c r="BM24" s="316" t="str">
        <f t="shared" si="21"/>
        <v/>
      </c>
      <c r="BP24" s="317"/>
      <c r="BQ24" s="317"/>
      <c r="BR24" s="317"/>
    </row>
    <row r="25" spans="1:70" ht="25.5" customHeight="1" x14ac:dyDescent="0.25">
      <c r="A25" s="225">
        <v>18</v>
      </c>
      <c r="B25" s="169" t="str">
        <f>IF(D25&amp;E25="","",COUNT(B$8:B24)+1)</f>
        <v/>
      </c>
      <c r="C25" s="16"/>
      <c r="D25" s="120"/>
      <c r="E25" s="120"/>
      <c r="F25" s="120"/>
      <c r="G25" s="121"/>
      <c r="H25" s="238"/>
      <c r="I25" s="239"/>
      <c r="J25" s="240"/>
      <c r="K25" s="17"/>
      <c r="L25" s="17"/>
      <c r="M25" s="17"/>
      <c r="N25" s="165"/>
      <c r="O25" s="179"/>
      <c r="P25" s="23" t="str">
        <f t="shared" ref="P25:P57" si="22">IF(D25="","","JPN")</f>
        <v/>
      </c>
      <c r="Q25" s="265"/>
      <c r="R25" s="266"/>
      <c r="S25" s="267"/>
      <c r="T25" s="268"/>
      <c r="U25" s="269"/>
      <c r="V25" s="265"/>
      <c r="W25" s="266"/>
      <c r="X25" s="267"/>
      <c r="Y25" s="268"/>
      <c r="Z25" s="270" t="str">
        <f t="shared" si="2"/>
        <v/>
      </c>
      <c r="AA25" s="306"/>
      <c r="AB25" s="307"/>
      <c r="AC25" s="308"/>
      <c r="AD25" s="309"/>
      <c r="AE25" s="309"/>
      <c r="AF25" s="308"/>
      <c r="AG25" s="305"/>
      <c r="AH25" s="308"/>
      <c r="AI25" s="309"/>
      <c r="AJ25" s="309"/>
      <c r="AP25" s="320" t="str">
        <f t="shared" si="3"/>
        <v/>
      </c>
      <c r="AQ25" s="320" t="str">
        <f t="shared" si="4"/>
        <v/>
      </c>
      <c r="AR25" s="320" t="str">
        <f t="shared" si="5"/>
        <v/>
      </c>
      <c r="AS25" s="320" t="str">
        <f t="shared" si="6"/>
        <v/>
      </c>
      <c r="AT25" s="320" t="str">
        <f t="shared" si="7"/>
        <v/>
      </c>
      <c r="AU25" s="320" t="str">
        <f t="shared" si="8"/>
        <v/>
      </c>
      <c r="AW25" s="317" t="str">
        <f t="shared" si="9"/>
        <v/>
      </c>
      <c r="AX25" s="317" t="str">
        <f t="shared" si="10"/>
        <v/>
      </c>
      <c r="AY25" s="317" t="str">
        <f t="shared" si="11"/>
        <v/>
      </c>
      <c r="AZ25" s="323" t="str">
        <f t="shared" si="12"/>
        <v/>
      </c>
      <c r="BA25" s="323" t="str">
        <f t="shared" si="13"/>
        <v/>
      </c>
      <c r="BB25" s="323" t="str">
        <f t="shared" si="14"/>
        <v/>
      </c>
      <c r="BC25" s="323" t="str">
        <f t="shared" si="15"/>
        <v/>
      </c>
      <c r="BD25" s="317" t="s">
        <v>556</v>
      </c>
      <c r="BE25" s="317"/>
      <c r="BF25" s="323" t="str">
        <f t="shared" si="16"/>
        <v/>
      </c>
      <c r="BG25" s="323" t="str">
        <f t="shared" si="17"/>
        <v/>
      </c>
      <c r="BH25" s="323" t="str">
        <f t="shared" si="18"/>
        <v/>
      </c>
      <c r="BI25" s="323" t="str">
        <f t="shared" si="19"/>
        <v/>
      </c>
      <c r="BJ25" s="323"/>
      <c r="BK25" s="323"/>
      <c r="BL25" s="316" t="str">
        <f t="shared" si="20"/>
        <v/>
      </c>
      <c r="BM25" s="316" t="str">
        <f t="shared" si="21"/>
        <v/>
      </c>
      <c r="BP25" s="317"/>
      <c r="BQ25" s="317"/>
      <c r="BR25" s="317"/>
    </row>
    <row r="26" spans="1:70" ht="25.5" customHeight="1" x14ac:dyDescent="0.25">
      <c r="A26" s="225">
        <v>19</v>
      </c>
      <c r="B26" s="169" t="str">
        <f>IF(D26&amp;E26="","",COUNT(B$8:B25)+1)</f>
        <v/>
      </c>
      <c r="C26" s="16"/>
      <c r="D26" s="120"/>
      <c r="E26" s="120"/>
      <c r="F26" s="120"/>
      <c r="G26" s="121"/>
      <c r="H26" s="238"/>
      <c r="I26" s="239"/>
      <c r="J26" s="240"/>
      <c r="K26" s="17"/>
      <c r="L26" s="17"/>
      <c r="M26" s="17"/>
      <c r="N26" s="164"/>
      <c r="O26" s="179"/>
      <c r="P26" s="23" t="str">
        <f t="shared" si="22"/>
        <v/>
      </c>
      <c r="Q26" s="265"/>
      <c r="R26" s="266"/>
      <c r="S26" s="267"/>
      <c r="T26" s="268"/>
      <c r="U26" s="269"/>
      <c r="V26" s="265"/>
      <c r="W26" s="266"/>
      <c r="X26" s="267"/>
      <c r="Y26" s="268"/>
      <c r="Z26" s="270" t="str">
        <f t="shared" si="2"/>
        <v/>
      </c>
      <c r="AA26" s="306"/>
      <c r="AB26" s="307"/>
      <c r="AC26" s="308"/>
      <c r="AD26" s="309"/>
      <c r="AE26" s="309"/>
      <c r="AF26" s="308"/>
      <c r="AG26" s="305"/>
      <c r="AH26" s="308"/>
      <c r="AI26" s="309"/>
      <c r="AJ26" s="309"/>
      <c r="AP26" s="320" t="str">
        <f t="shared" si="3"/>
        <v/>
      </c>
      <c r="AQ26" s="320" t="str">
        <f t="shared" si="4"/>
        <v/>
      </c>
      <c r="AR26" s="320" t="str">
        <f t="shared" si="5"/>
        <v/>
      </c>
      <c r="AS26" s="320" t="str">
        <f t="shared" si="6"/>
        <v/>
      </c>
      <c r="AT26" s="320" t="str">
        <f t="shared" si="7"/>
        <v/>
      </c>
      <c r="AU26" s="320" t="str">
        <f t="shared" si="8"/>
        <v/>
      </c>
      <c r="AW26" s="317" t="str">
        <f t="shared" si="9"/>
        <v/>
      </c>
      <c r="AX26" s="317" t="str">
        <f t="shared" si="10"/>
        <v/>
      </c>
      <c r="AY26" s="317" t="str">
        <f t="shared" si="11"/>
        <v/>
      </c>
      <c r="AZ26" s="323" t="str">
        <f t="shared" si="12"/>
        <v/>
      </c>
      <c r="BA26" s="323" t="str">
        <f t="shared" si="13"/>
        <v/>
      </c>
      <c r="BB26" s="323" t="str">
        <f t="shared" si="14"/>
        <v/>
      </c>
      <c r="BC26" s="323" t="str">
        <f t="shared" si="15"/>
        <v/>
      </c>
      <c r="BD26" s="317" t="s">
        <v>556</v>
      </c>
      <c r="BE26" s="317"/>
      <c r="BF26" s="323" t="str">
        <f t="shared" si="16"/>
        <v/>
      </c>
      <c r="BG26" s="323" t="str">
        <f t="shared" si="17"/>
        <v/>
      </c>
      <c r="BH26" s="323" t="str">
        <f t="shared" si="18"/>
        <v/>
      </c>
      <c r="BI26" s="323" t="str">
        <f t="shared" si="19"/>
        <v/>
      </c>
      <c r="BJ26" s="323"/>
      <c r="BK26" s="323"/>
      <c r="BL26" s="316" t="str">
        <f t="shared" si="20"/>
        <v/>
      </c>
      <c r="BM26" s="316" t="str">
        <f t="shared" si="21"/>
        <v/>
      </c>
      <c r="BP26" s="317"/>
      <c r="BQ26" s="317"/>
      <c r="BR26" s="317"/>
    </row>
    <row r="27" spans="1:70" ht="25.5" customHeight="1" x14ac:dyDescent="0.25">
      <c r="A27" s="225">
        <v>20</v>
      </c>
      <c r="B27" s="170" t="str">
        <f>IF(D27&amp;E27="","",COUNT(B$8:B26)+1)</f>
        <v/>
      </c>
      <c r="C27" s="18"/>
      <c r="D27" s="122"/>
      <c r="E27" s="122"/>
      <c r="F27" s="122"/>
      <c r="G27" s="123"/>
      <c r="H27" s="241"/>
      <c r="I27" s="242"/>
      <c r="J27" s="243"/>
      <c r="K27" s="19"/>
      <c r="L27" s="19"/>
      <c r="M27" s="19"/>
      <c r="N27" s="166"/>
      <c r="O27" s="180"/>
      <c r="P27" s="24" t="str">
        <f t="shared" si="22"/>
        <v/>
      </c>
      <c r="Q27" s="273"/>
      <c r="R27" s="274"/>
      <c r="S27" s="275"/>
      <c r="T27" s="276"/>
      <c r="U27" s="277"/>
      <c r="V27" s="273"/>
      <c r="W27" s="274"/>
      <c r="X27" s="275"/>
      <c r="Y27" s="276"/>
      <c r="Z27" s="278" t="str">
        <f t="shared" si="2"/>
        <v/>
      </c>
      <c r="AA27" s="306"/>
      <c r="AB27" s="307"/>
      <c r="AC27" s="308"/>
      <c r="AD27" s="309"/>
      <c r="AE27" s="309"/>
      <c r="AF27" s="308"/>
      <c r="AG27" s="305"/>
      <c r="AH27" s="308"/>
      <c r="AI27" s="309"/>
      <c r="AJ27" s="309"/>
      <c r="AP27" s="320" t="str">
        <f t="shared" si="3"/>
        <v/>
      </c>
      <c r="AQ27" s="320" t="str">
        <f t="shared" si="4"/>
        <v/>
      </c>
      <c r="AR27" s="320" t="str">
        <f t="shared" si="5"/>
        <v/>
      </c>
      <c r="AS27" s="320" t="str">
        <f t="shared" si="6"/>
        <v/>
      </c>
      <c r="AT27" s="320" t="str">
        <f t="shared" si="7"/>
        <v/>
      </c>
      <c r="AU27" s="320" t="str">
        <f t="shared" si="8"/>
        <v/>
      </c>
      <c r="AW27" s="317" t="str">
        <f t="shared" si="9"/>
        <v/>
      </c>
      <c r="AX27" s="317" t="str">
        <f t="shared" si="10"/>
        <v/>
      </c>
      <c r="AY27" s="317" t="str">
        <f t="shared" si="11"/>
        <v/>
      </c>
      <c r="AZ27" s="323" t="str">
        <f t="shared" si="12"/>
        <v/>
      </c>
      <c r="BA27" s="323" t="str">
        <f t="shared" si="13"/>
        <v/>
      </c>
      <c r="BB27" s="323" t="str">
        <f t="shared" si="14"/>
        <v/>
      </c>
      <c r="BC27" s="323" t="str">
        <f t="shared" si="15"/>
        <v/>
      </c>
      <c r="BD27" s="317" t="s">
        <v>556</v>
      </c>
      <c r="BE27" s="317"/>
      <c r="BF27" s="323" t="str">
        <f t="shared" si="16"/>
        <v/>
      </c>
      <c r="BG27" s="323" t="str">
        <f t="shared" si="17"/>
        <v/>
      </c>
      <c r="BH27" s="323" t="str">
        <f t="shared" si="18"/>
        <v/>
      </c>
      <c r="BI27" s="323" t="str">
        <f t="shared" si="19"/>
        <v/>
      </c>
      <c r="BJ27" s="323"/>
      <c r="BK27" s="323"/>
      <c r="BL27" s="316" t="str">
        <f t="shared" si="20"/>
        <v/>
      </c>
      <c r="BM27" s="316" t="str">
        <f t="shared" si="21"/>
        <v/>
      </c>
      <c r="BP27" s="317"/>
      <c r="BQ27" s="317"/>
      <c r="BR27" s="317"/>
    </row>
    <row r="28" spans="1:70" ht="25.5" customHeight="1" x14ac:dyDescent="0.25">
      <c r="A28" s="225">
        <v>21</v>
      </c>
      <c r="B28" s="171" t="str">
        <f>IF(D28&amp;E28="","",COUNT(B$8:B27)+1)</f>
        <v/>
      </c>
      <c r="C28" s="20"/>
      <c r="D28" s="124"/>
      <c r="E28" s="124"/>
      <c r="F28" s="124"/>
      <c r="G28" s="125"/>
      <c r="H28" s="244"/>
      <c r="I28" s="245"/>
      <c r="J28" s="246"/>
      <c r="K28" s="21"/>
      <c r="L28" s="21"/>
      <c r="M28" s="21"/>
      <c r="N28" s="167"/>
      <c r="O28" s="181"/>
      <c r="P28" s="247" t="str">
        <f t="shared" si="22"/>
        <v/>
      </c>
      <c r="Q28" s="279"/>
      <c r="R28" s="248"/>
      <c r="S28" s="280"/>
      <c r="T28" s="250"/>
      <c r="U28" s="281"/>
      <c r="V28" s="279"/>
      <c r="W28" s="248"/>
      <c r="X28" s="280"/>
      <c r="Y28" s="250"/>
      <c r="Z28" s="282" t="str">
        <f t="shared" si="2"/>
        <v/>
      </c>
      <c r="AA28" s="306"/>
      <c r="AB28" s="307"/>
      <c r="AC28" s="308"/>
      <c r="AD28" s="305"/>
      <c r="AE28" s="309"/>
      <c r="AF28" s="308"/>
      <c r="AG28" s="305"/>
      <c r="AH28" s="308"/>
      <c r="AI28" s="309"/>
      <c r="AJ28" s="309"/>
      <c r="AP28" s="320" t="str">
        <f t="shared" si="3"/>
        <v/>
      </c>
      <c r="AQ28" s="320" t="str">
        <f t="shared" si="4"/>
        <v/>
      </c>
      <c r="AR28" s="320" t="str">
        <f t="shared" si="5"/>
        <v/>
      </c>
      <c r="AS28" s="320" t="str">
        <f t="shared" si="6"/>
        <v/>
      </c>
      <c r="AT28" s="320" t="str">
        <f t="shared" si="7"/>
        <v/>
      </c>
      <c r="AU28" s="320" t="str">
        <f t="shared" si="8"/>
        <v/>
      </c>
      <c r="AW28" s="317" t="str">
        <f t="shared" si="9"/>
        <v/>
      </c>
      <c r="AX28" s="317" t="str">
        <f t="shared" si="10"/>
        <v/>
      </c>
      <c r="AY28" s="317" t="str">
        <f t="shared" si="11"/>
        <v/>
      </c>
      <c r="AZ28" s="323" t="str">
        <f t="shared" si="12"/>
        <v/>
      </c>
      <c r="BA28" s="323" t="str">
        <f t="shared" si="13"/>
        <v/>
      </c>
      <c r="BB28" s="323" t="str">
        <f t="shared" si="14"/>
        <v/>
      </c>
      <c r="BC28" s="323" t="str">
        <f t="shared" si="15"/>
        <v/>
      </c>
      <c r="BD28" s="317" t="s">
        <v>556</v>
      </c>
      <c r="BE28" s="317"/>
      <c r="BF28" s="323" t="str">
        <f t="shared" si="16"/>
        <v/>
      </c>
      <c r="BG28" s="323" t="str">
        <f t="shared" si="17"/>
        <v/>
      </c>
      <c r="BH28" s="323" t="str">
        <f t="shared" si="18"/>
        <v/>
      </c>
      <c r="BI28" s="323" t="str">
        <f t="shared" si="19"/>
        <v/>
      </c>
      <c r="BJ28" s="323"/>
      <c r="BK28" s="323"/>
      <c r="BL28" s="316" t="str">
        <f t="shared" si="20"/>
        <v/>
      </c>
      <c r="BM28" s="316" t="str">
        <f t="shared" si="21"/>
        <v/>
      </c>
      <c r="BP28" s="317"/>
      <c r="BQ28" s="317"/>
      <c r="BR28" s="317"/>
    </row>
    <row r="29" spans="1:70" ht="25.5" customHeight="1" x14ac:dyDescent="0.25">
      <c r="A29" s="225">
        <v>22</v>
      </c>
      <c r="B29" s="169" t="str">
        <f>IF(D29&amp;E29="","",COUNT(B$8:B28)+1)</f>
        <v/>
      </c>
      <c r="C29" s="16"/>
      <c r="D29" s="120"/>
      <c r="E29" s="120"/>
      <c r="F29" s="120"/>
      <c r="G29" s="121"/>
      <c r="H29" s="238"/>
      <c r="I29" s="239"/>
      <c r="J29" s="240"/>
      <c r="K29" s="17"/>
      <c r="L29" s="17"/>
      <c r="M29" s="17"/>
      <c r="N29" s="164"/>
      <c r="O29" s="179"/>
      <c r="P29" s="23" t="str">
        <f t="shared" si="22"/>
        <v/>
      </c>
      <c r="Q29" s="265"/>
      <c r="R29" s="266"/>
      <c r="S29" s="267"/>
      <c r="T29" s="268"/>
      <c r="U29" s="269"/>
      <c r="V29" s="265"/>
      <c r="W29" s="266"/>
      <c r="X29" s="267"/>
      <c r="Y29" s="268"/>
      <c r="Z29" s="270" t="str">
        <f t="shared" si="2"/>
        <v/>
      </c>
      <c r="AA29" s="306"/>
      <c r="AB29" s="307"/>
      <c r="AC29" s="308"/>
      <c r="AD29" s="305"/>
      <c r="AE29" s="309"/>
      <c r="AF29" s="308"/>
      <c r="AG29" s="305"/>
      <c r="AH29" s="308"/>
      <c r="AI29" s="309"/>
      <c r="AJ29" s="309"/>
      <c r="AP29" s="320" t="str">
        <f t="shared" si="3"/>
        <v/>
      </c>
      <c r="AQ29" s="320" t="str">
        <f t="shared" si="4"/>
        <v/>
      </c>
      <c r="AR29" s="320" t="str">
        <f t="shared" si="5"/>
        <v/>
      </c>
      <c r="AS29" s="320" t="str">
        <f t="shared" si="6"/>
        <v/>
      </c>
      <c r="AT29" s="320" t="str">
        <f t="shared" si="7"/>
        <v/>
      </c>
      <c r="AU29" s="320" t="str">
        <f t="shared" si="8"/>
        <v/>
      </c>
      <c r="AW29" s="317" t="str">
        <f t="shared" si="9"/>
        <v/>
      </c>
      <c r="AX29" s="317" t="str">
        <f t="shared" si="10"/>
        <v/>
      </c>
      <c r="AY29" s="317" t="str">
        <f t="shared" si="11"/>
        <v/>
      </c>
      <c r="AZ29" s="323" t="str">
        <f t="shared" si="12"/>
        <v/>
      </c>
      <c r="BA29" s="323" t="str">
        <f t="shared" si="13"/>
        <v/>
      </c>
      <c r="BB29" s="323" t="str">
        <f t="shared" si="14"/>
        <v/>
      </c>
      <c r="BC29" s="323" t="str">
        <f t="shared" si="15"/>
        <v/>
      </c>
      <c r="BD29" s="317" t="s">
        <v>556</v>
      </c>
      <c r="BE29" s="317"/>
      <c r="BF29" s="323" t="str">
        <f t="shared" si="16"/>
        <v/>
      </c>
      <c r="BG29" s="323" t="str">
        <f t="shared" si="17"/>
        <v/>
      </c>
      <c r="BH29" s="323" t="str">
        <f t="shared" si="18"/>
        <v/>
      </c>
      <c r="BI29" s="323" t="str">
        <f t="shared" si="19"/>
        <v/>
      </c>
      <c r="BJ29" s="323"/>
      <c r="BK29" s="323"/>
      <c r="BL29" s="316" t="str">
        <f t="shared" si="20"/>
        <v/>
      </c>
      <c r="BM29" s="316" t="str">
        <f t="shared" si="21"/>
        <v/>
      </c>
      <c r="BP29" s="317"/>
      <c r="BQ29" s="317"/>
      <c r="BR29" s="317"/>
    </row>
    <row r="30" spans="1:70" ht="25.5" customHeight="1" x14ac:dyDescent="0.25">
      <c r="A30" s="225">
        <v>23</v>
      </c>
      <c r="B30" s="169" t="str">
        <f>IF(D30&amp;E30="","",COUNT(B$8:B29)+1)</f>
        <v/>
      </c>
      <c r="C30" s="16"/>
      <c r="D30" s="120"/>
      <c r="E30" s="120"/>
      <c r="F30" s="120"/>
      <c r="G30" s="121"/>
      <c r="H30" s="238"/>
      <c r="I30" s="239"/>
      <c r="J30" s="240"/>
      <c r="K30" s="17"/>
      <c r="L30" s="17"/>
      <c r="M30" s="17"/>
      <c r="N30" s="165"/>
      <c r="O30" s="179"/>
      <c r="P30" s="23" t="str">
        <f t="shared" si="22"/>
        <v/>
      </c>
      <c r="Q30" s="265"/>
      <c r="R30" s="266"/>
      <c r="S30" s="267"/>
      <c r="T30" s="268"/>
      <c r="U30" s="269"/>
      <c r="V30" s="265"/>
      <c r="W30" s="266"/>
      <c r="X30" s="267"/>
      <c r="Y30" s="268"/>
      <c r="Z30" s="270" t="str">
        <f t="shared" si="2"/>
        <v/>
      </c>
      <c r="AA30" s="306"/>
      <c r="AB30" s="307"/>
      <c r="AC30" s="308"/>
      <c r="AD30" s="309"/>
      <c r="AE30" s="309"/>
      <c r="AF30" s="308"/>
      <c r="AG30" s="305"/>
      <c r="AH30" s="308"/>
      <c r="AI30" s="309"/>
      <c r="AJ30" s="309"/>
      <c r="AP30" s="320" t="str">
        <f t="shared" si="3"/>
        <v/>
      </c>
      <c r="AQ30" s="320" t="str">
        <f t="shared" si="4"/>
        <v/>
      </c>
      <c r="AR30" s="320" t="str">
        <f t="shared" si="5"/>
        <v/>
      </c>
      <c r="AS30" s="320" t="str">
        <f t="shared" si="6"/>
        <v/>
      </c>
      <c r="AT30" s="320" t="str">
        <f t="shared" si="7"/>
        <v/>
      </c>
      <c r="AU30" s="320" t="str">
        <f t="shared" si="8"/>
        <v/>
      </c>
      <c r="AW30" s="317" t="str">
        <f t="shared" si="9"/>
        <v/>
      </c>
      <c r="AX30" s="317" t="str">
        <f t="shared" si="10"/>
        <v/>
      </c>
      <c r="AY30" s="317" t="str">
        <f t="shared" si="11"/>
        <v/>
      </c>
      <c r="AZ30" s="323" t="str">
        <f t="shared" si="12"/>
        <v/>
      </c>
      <c r="BA30" s="323" t="str">
        <f t="shared" si="13"/>
        <v/>
      </c>
      <c r="BB30" s="323" t="str">
        <f t="shared" si="14"/>
        <v/>
      </c>
      <c r="BC30" s="323" t="str">
        <f t="shared" si="15"/>
        <v/>
      </c>
      <c r="BD30" s="317" t="s">
        <v>556</v>
      </c>
      <c r="BE30" s="317"/>
      <c r="BF30" s="323" t="str">
        <f t="shared" si="16"/>
        <v/>
      </c>
      <c r="BG30" s="323" t="str">
        <f t="shared" si="17"/>
        <v/>
      </c>
      <c r="BH30" s="323" t="str">
        <f t="shared" si="18"/>
        <v/>
      </c>
      <c r="BI30" s="323" t="str">
        <f t="shared" si="19"/>
        <v/>
      </c>
      <c r="BJ30" s="323"/>
      <c r="BK30" s="323"/>
      <c r="BL30" s="316" t="str">
        <f t="shared" si="20"/>
        <v/>
      </c>
      <c r="BM30" s="316" t="str">
        <f t="shared" si="21"/>
        <v/>
      </c>
      <c r="BP30" s="317"/>
      <c r="BQ30" s="317"/>
      <c r="BR30" s="317"/>
    </row>
    <row r="31" spans="1:70" ht="25.5" customHeight="1" x14ac:dyDescent="0.25">
      <c r="A31" s="225">
        <v>24</v>
      </c>
      <c r="B31" s="169" t="str">
        <f>IF(D31&amp;E31="","",COUNT(B$8:B30)+1)</f>
        <v/>
      </c>
      <c r="C31" s="16"/>
      <c r="D31" s="120"/>
      <c r="E31" s="120"/>
      <c r="F31" s="120"/>
      <c r="G31" s="121"/>
      <c r="H31" s="238"/>
      <c r="I31" s="239"/>
      <c r="J31" s="240"/>
      <c r="K31" s="17"/>
      <c r="L31" s="17"/>
      <c r="M31" s="17"/>
      <c r="N31" s="164"/>
      <c r="O31" s="179"/>
      <c r="P31" s="23" t="str">
        <f t="shared" si="22"/>
        <v/>
      </c>
      <c r="Q31" s="265"/>
      <c r="R31" s="266"/>
      <c r="S31" s="267"/>
      <c r="T31" s="268"/>
      <c r="U31" s="269"/>
      <c r="V31" s="265"/>
      <c r="W31" s="266"/>
      <c r="X31" s="267"/>
      <c r="Y31" s="268"/>
      <c r="Z31" s="270" t="str">
        <f t="shared" si="2"/>
        <v/>
      </c>
      <c r="AA31" s="306"/>
      <c r="AB31" s="307"/>
      <c r="AC31" s="308"/>
      <c r="AD31" s="309"/>
      <c r="AE31" s="309"/>
      <c r="AF31" s="308"/>
      <c r="AG31" s="305"/>
      <c r="AH31" s="308"/>
      <c r="AI31" s="309"/>
      <c r="AJ31" s="309"/>
      <c r="AP31" s="320" t="str">
        <f t="shared" si="3"/>
        <v/>
      </c>
      <c r="AQ31" s="320" t="str">
        <f t="shared" si="4"/>
        <v/>
      </c>
      <c r="AR31" s="320" t="str">
        <f t="shared" si="5"/>
        <v/>
      </c>
      <c r="AS31" s="320" t="str">
        <f t="shared" si="6"/>
        <v/>
      </c>
      <c r="AT31" s="320" t="str">
        <f t="shared" si="7"/>
        <v/>
      </c>
      <c r="AU31" s="320" t="str">
        <f t="shared" si="8"/>
        <v/>
      </c>
      <c r="AW31" s="317" t="str">
        <f t="shared" si="9"/>
        <v/>
      </c>
      <c r="AX31" s="317" t="str">
        <f t="shared" si="10"/>
        <v/>
      </c>
      <c r="AY31" s="317" t="str">
        <f t="shared" si="11"/>
        <v/>
      </c>
      <c r="AZ31" s="323" t="str">
        <f t="shared" si="12"/>
        <v/>
      </c>
      <c r="BA31" s="323" t="str">
        <f t="shared" si="13"/>
        <v/>
      </c>
      <c r="BB31" s="323" t="str">
        <f t="shared" si="14"/>
        <v/>
      </c>
      <c r="BC31" s="323" t="str">
        <f t="shared" si="15"/>
        <v/>
      </c>
      <c r="BD31" s="317" t="s">
        <v>556</v>
      </c>
      <c r="BE31" s="317"/>
      <c r="BF31" s="323" t="str">
        <f t="shared" si="16"/>
        <v/>
      </c>
      <c r="BG31" s="323" t="str">
        <f t="shared" si="17"/>
        <v/>
      </c>
      <c r="BH31" s="323" t="str">
        <f t="shared" si="18"/>
        <v/>
      </c>
      <c r="BI31" s="323" t="str">
        <f t="shared" si="19"/>
        <v/>
      </c>
      <c r="BJ31" s="323"/>
      <c r="BK31" s="323"/>
      <c r="BL31" s="316" t="str">
        <f t="shared" si="20"/>
        <v/>
      </c>
      <c r="BM31" s="316" t="str">
        <f t="shared" si="21"/>
        <v/>
      </c>
      <c r="BP31" s="317"/>
      <c r="BQ31" s="317"/>
      <c r="BR31" s="317"/>
    </row>
    <row r="32" spans="1:70" ht="25.5" customHeight="1" x14ac:dyDescent="0.25">
      <c r="A32" s="225">
        <v>25</v>
      </c>
      <c r="B32" s="170" t="str">
        <f>IF(D32&amp;E32="","",COUNT(B$8:B31)+1)</f>
        <v/>
      </c>
      <c r="C32" s="18"/>
      <c r="D32" s="122"/>
      <c r="E32" s="122"/>
      <c r="F32" s="122"/>
      <c r="G32" s="123"/>
      <c r="H32" s="241"/>
      <c r="I32" s="242"/>
      <c r="J32" s="243"/>
      <c r="K32" s="19"/>
      <c r="L32" s="19"/>
      <c r="M32" s="19"/>
      <c r="N32" s="166"/>
      <c r="O32" s="180"/>
      <c r="P32" s="24" t="str">
        <f t="shared" si="22"/>
        <v/>
      </c>
      <c r="Q32" s="273"/>
      <c r="R32" s="274"/>
      <c r="S32" s="275"/>
      <c r="T32" s="276"/>
      <c r="U32" s="277"/>
      <c r="V32" s="273"/>
      <c r="W32" s="274"/>
      <c r="X32" s="275"/>
      <c r="Y32" s="276"/>
      <c r="Z32" s="278" t="str">
        <f t="shared" si="2"/>
        <v/>
      </c>
      <c r="AA32" s="306"/>
      <c r="AB32" s="307"/>
      <c r="AC32" s="308"/>
      <c r="AD32" s="309"/>
      <c r="AE32" s="309"/>
      <c r="AF32" s="308"/>
      <c r="AG32" s="305"/>
      <c r="AH32" s="308"/>
      <c r="AI32" s="309"/>
      <c r="AJ32" s="309"/>
      <c r="AP32" s="320" t="str">
        <f t="shared" si="3"/>
        <v/>
      </c>
      <c r="AQ32" s="320" t="str">
        <f t="shared" si="4"/>
        <v/>
      </c>
      <c r="AR32" s="320" t="str">
        <f t="shared" si="5"/>
        <v/>
      </c>
      <c r="AS32" s="320" t="str">
        <f t="shared" si="6"/>
        <v/>
      </c>
      <c r="AT32" s="320" t="str">
        <f t="shared" si="7"/>
        <v/>
      </c>
      <c r="AU32" s="320" t="str">
        <f t="shared" si="8"/>
        <v/>
      </c>
      <c r="AW32" s="317" t="str">
        <f t="shared" si="9"/>
        <v/>
      </c>
      <c r="AX32" s="317" t="str">
        <f t="shared" si="10"/>
        <v/>
      </c>
      <c r="AY32" s="317" t="str">
        <f t="shared" si="11"/>
        <v/>
      </c>
      <c r="AZ32" s="323" t="str">
        <f t="shared" si="12"/>
        <v/>
      </c>
      <c r="BA32" s="323" t="str">
        <f t="shared" si="13"/>
        <v/>
      </c>
      <c r="BB32" s="323" t="str">
        <f t="shared" si="14"/>
        <v/>
      </c>
      <c r="BC32" s="323" t="str">
        <f t="shared" si="15"/>
        <v/>
      </c>
      <c r="BD32" s="317" t="s">
        <v>556</v>
      </c>
      <c r="BE32" s="317"/>
      <c r="BF32" s="323" t="str">
        <f t="shared" si="16"/>
        <v/>
      </c>
      <c r="BG32" s="323" t="str">
        <f t="shared" si="17"/>
        <v/>
      </c>
      <c r="BH32" s="323" t="str">
        <f t="shared" si="18"/>
        <v/>
      </c>
      <c r="BI32" s="323" t="str">
        <f t="shared" si="19"/>
        <v/>
      </c>
      <c r="BJ32" s="323"/>
      <c r="BK32" s="323"/>
      <c r="BL32" s="316" t="str">
        <f t="shared" si="20"/>
        <v/>
      </c>
      <c r="BM32" s="316" t="str">
        <f t="shared" si="21"/>
        <v/>
      </c>
      <c r="BP32" s="317"/>
      <c r="BQ32" s="317"/>
      <c r="BR32" s="317"/>
    </row>
    <row r="33" spans="1:70" ht="25.5" customHeight="1" x14ac:dyDescent="0.25">
      <c r="A33" s="225">
        <v>26</v>
      </c>
      <c r="B33" s="171" t="str">
        <f>IF(D33&amp;E33="","",COUNT(B$8:B32)+1)</f>
        <v/>
      </c>
      <c r="C33" s="20"/>
      <c r="D33" s="124"/>
      <c r="E33" s="124"/>
      <c r="F33" s="124"/>
      <c r="G33" s="125"/>
      <c r="H33" s="244"/>
      <c r="I33" s="245"/>
      <c r="J33" s="246"/>
      <c r="K33" s="21"/>
      <c r="L33" s="21"/>
      <c r="M33" s="21"/>
      <c r="N33" s="167"/>
      <c r="O33" s="181"/>
      <c r="P33" s="247" t="str">
        <f t="shared" si="22"/>
        <v/>
      </c>
      <c r="Q33" s="279"/>
      <c r="R33" s="248"/>
      <c r="S33" s="280"/>
      <c r="T33" s="250"/>
      <c r="U33" s="281"/>
      <c r="V33" s="279"/>
      <c r="W33" s="248"/>
      <c r="X33" s="280"/>
      <c r="Y33" s="250"/>
      <c r="Z33" s="282" t="str">
        <f t="shared" si="2"/>
        <v/>
      </c>
      <c r="AA33" s="306"/>
      <c r="AB33" s="307"/>
      <c r="AC33" s="308"/>
      <c r="AD33" s="305"/>
      <c r="AE33" s="309"/>
      <c r="AF33" s="308"/>
      <c r="AG33" s="305"/>
      <c r="AH33" s="308"/>
      <c r="AI33" s="309"/>
      <c r="AJ33" s="309"/>
      <c r="AP33" s="320" t="str">
        <f t="shared" si="3"/>
        <v/>
      </c>
      <c r="AQ33" s="320" t="str">
        <f t="shared" si="4"/>
        <v/>
      </c>
      <c r="AR33" s="320" t="str">
        <f t="shared" si="5"/>
        <v/>
      </c>
      <c r="AS33" s="320" t="str">
        <f t="shared" si="6"/>
        <v/>
      </c>
      <c r="AT33" s="320" t="str">
        <f t="shared" si="7"/>
        <v/>
      </c>
      <c r="AU33" s="320" t="str">
        <f t="shared" si="8"/>
        <v/>
      </c>
      <c r="AW33" s="317" t="str">
        <f t="shared" si="9"/>
        <v/>
      </c>
      <c r="AX33" s="317" t="str">
        <f t="shared" si="10"/>
        <v/>
      </c>
      <c r="AY33" s="317" t="str">
        <f t="shared" si="11"/>
        <v/>
      </c>
      <c r="AZ33" s="323" t="str">
        <f t="shared" si="12"/>
        <v/>
      </c>
      <c r="BA33" s="323" t="str">
        <f t="shared" si="13"/>
        <v/>
      </c>
      <c r="BB33" s="323" t="str">
        <f t="shared" si="14"/>
        <v/>
      </c>
      <c r="BC33" s="323" t="str">
        <f t="shared" si="15"/>
        <v/>
      </c>
      <c r="BD33" s="317" t="s">
        <v>556</v>
      </c>
      <c r="BE33" s="317"/>
      <c r="BF33" s="323" t="str">
        <f t="shared" si="16"/>
        <v/>
      </c>
      <c r="BG33" s="323" t="str">
        <f t="shared" si="17"/>
        <v/>
      </c>
      <c r="BH33" s="323" t="str">
        <f t="shared" si="18"/>
        <v/>
      </c>
      <c r="BI33" s="323" t="str">
        <f t="shared" si="19"/>
        <v/>
      </c>
      <c r="BJ33" s="323"/>
      <c r="BK33" s="323"/>
      <c r="BL33" s="316" t="str">
        <f t="shared" si="20"/>
        <v/>
      </c>
      <c r="BM33" s="316" t="str">
        <f t="shared" si="21"/>
        <v/>
      </c>
      <c r="BP33" s="317"/>
      <c r="BQ33" s="317"/>
      <c r="BR33" s="317"/>
    </row>
    <row r="34" spans="1:70" ht="25.5" customHeight="1" x14ac:dyDescent="0.25">
      <c r="A34" s="225">
        <v>27</v>
      </c>
      <c r="B34" s="169" t="str">
        <f>IF(D34&amp;E34="","",COUNT(B$8:B33)+1)</f>
        <v/>
      </c>
      <c r="C34" s="16"/>
      <c r="D34" s="120"/>
      <c r="E34" s="120"/>
      <c r="F34" s="120"/>
      <c r="G34" s="121"/>
      <c r="H34" s="238"/>
      <c r="I34" s="239"/>
      <c r="J34" s="240"/>
      <c r="K34" s="17"/>
      <c r="L34" s="17"/>
      <c r="M34" s="17"/>
      <c r="N34" s="164"/>
      <c r="O34" s="179"/>
      <c r="P34" s="23" t="str">
        <f t="shared" si="22"/>
        <v/>
      </c>
      <c r="Q34" s="265"/>
      <c r="R34" s="266"/>
      <c r="S34" s="267"/>
      <c r="T34" s="268"/>
      <c r="U34" s="269"/>
      <c r="V34" s="265"/>
      <c r="W34" s="266"/>
      <c r="X34" s="267"/>
      <c r="Y34" s="268"/>
      <c r="Z34" s="270" t="str">
        <f t="shared" si="2"/>
        <v/>
      </c>
      <c r="AA34" s="306"/>
      <c r="AB34" s="307"/>
      <c r="AC34" s="308"/>
      <c r="AD34" s="305"/>
      <c r="AE34" s="309"/>
      <c r="AF34" s="308"/>
      <c r="AG34" s="305"/>
      <c r="AH34" s="308"/>
      <c r="AI34" s="309"/>
      <c r="AJ34" s="309"/>
      <c r="AP34" s="320" t="str">
        <f t="shared" si="3"/>
        <v/>
      </c>
      <c r="AQ34" s="320" t="str">
        <f t="shared" si="4"/>
        <v/>
      </c>
      <c r="AR34" s="320" t="str">
        <f t="shared" si="5"/>
        <v/>
      </c>
      <c r="AS34" s="320" t="str">
        <f t="shared" si="6"/>
        <v/>
      </c>
      <c r="AT34" s="320" t="str">
        <f t="shared" si="7"/>
        <v/>
      </c>
      <c r="AU34" s="320" t="str">
        <f t="shared" si="8"/>
        <v/>
      </c>
      <c r="AW34" s="317" t="str">
        <f t="shared" si="9"/>
        <v/>
      </c>
      <c r="AX34" s="317" t="str">
        <f t="shared" si="10"/>
        <v/>
      </c>
      <c r="AY34" s="317" t="str">
        <f t="shared" si="11"/>
        <v/>
      </c>
      <c r="AZ34" s="323" t="str">
        <f t="shared" si="12"/>
        <v/>
      </c>
      <c r="BA34" s="323" t="str">
        <f t="shared" si="13"/>
        <v/>
      </c>
      <c r="BB34" s="323" t="str">
        <f t="shared" si="14"/>
        <v/>
      </c>
      <c r="BC34" s="323" t="str">
        <f t="shared" si="15"/>
        <v/>
      </c>
      <c r="BD34" s="317" t="s">
        <v>556</v>
      </c>
      <c r="BE34" s="317"/>
      <c r="BF34" s="323" t="str">
        <f t="shared" si="16"/>
        <v/>
      </c>
      <c r="BG34" s="323" t="str">
        <f t="shared" si="17"/>
        <v/>
      </c>
      <c r="BH34" s="323" t="str">
        <f t="shared" si="18"/>
        <v/>
      </c>
      <c r="BI34" s="323" t="str">
        <f t="shared" si="19"/>
        <v/>
      </c>
      <c r="BJ34" s="323"/>
      <c r="BK34" s="323"/>
      <c r="BL34" s="316" t="str">
        <f t="shared" si="20"/>
        <v/>
      </c>
      <c r="BM34" s="316" t="str">
        <f t="shared" si="21"/>
        <v/>
      </c>
      <c r="BP34" s="317"/>
      <c r="BQ34" s="317"/>
      <c r="BR34" s="317"/>
    </row>
    <row r="35" spans="1:70" ht="25.5" customHeight="1" x14ac:dyDescent="0.25">
      <c r="A35" s="225">
        <v>28</v>
      </c>
      <c r="B35" s="169" t="str">
        <f>IF(D35&amp;E35="","",COUNT(B$8:B34)+1)</f>
        <v/>
      </c>
      <c r="C35" s="16"/>
      <c r="D35" s="120"/>
      <c r="E35" s="120"/>
      <c r="F35" s="120"/>
      <c r="G35" s="121"/>
      <c r="H35" s="238"/>
      <c r="I35" s="239"/>
      <c r="J35" s="240"/>
      <c r="K35" s="17"/>
      <c r="L35" s="17"/>
      <c r="M35" s="17"/>
      <c r="N35" s="165"/>
      <c r="O35" s="179"/>
      <c r="P35" s="23" t="str">
        <f t="shared" si="22"/>
        <v/>
      </c>
      <c r="Q35" s="265"/>
      <c r="R35" s="266"/>
      <c r="S35" s="267"/>
      <c r="T35" s="268"/>
      <c r="U35" s="269"/>
      <c r="V35" s="265"/>
      <c r="W35" s="266"/>
      <c r="X35" s="267"/>
      <c r="Y35" s="268"/>
      <c r="Z35" s="270" t="str">
        <f t="shared" si="2"/>
        <v/>
      </c>
      <c r="AA35" s="306"/>
      <c r="AB35" s="307"/>
      <c r="AC35" s="308"/>
      <c r="AD35" s="309"/>
      <c r="AE35" s="309"/>
      <c r="AF35" s="308"/>
      <c r="AG35" s="305"/>
      <c r="AH35" s="308"/>
      <c r="AI35" s="309"/>
      <c r="AJ35" s="309"/>
      <c r="AP35" s="320" t="str">
        <f t="shared" si="3"/>
        <v/>
      </c>
      <c r="AQ35" s="320" t="str">
        <f t="shared" si="4"/>
        <v/>
      </c>
      <c r="AR35" s="320" t="str">
        <f t="shared" si="5"/>
        <v/>
      </c>
      <c r="AS35" s="320" t="str">
        <f t="shared" si="6"/>
        <v/>
      </c>
      <c r="AT35" s="320" t="str">
        <f t="shared" si="7"/>
        <v/>
      </c>
      <c r="AU35" s="320" t="str">
        <f t="shared" si="8"/>
        <v/>
      </c>
      <c r="AW35" s="317" t="str">
        <f t="shared" si="9"/>
        <v/>
      </c>
      <c r="AX35" s="317" t="str">
        <f t="shared" si="10"/>
        <v/>
      </c>
      <c r="AY35" s="317" t="str">
        <f t="shared" si="11"/>
        <v/>
      </c>
      <c r="AZ35" s="323" t="str">
        <f t="shared" si="12"/>
        <v/>
      </c>
      <c r="BA35" s="323" t="str">
        <f t="shared" si="13"/>
        <v/>
      </c>
      <c r="BB35" s="323" t="str">
        <f t="shared" si="14"/>
        <v/>
      </c>
      <c r="BC35" s="323" t="str">
        <f t="shared" si="15"/>
        <v/>
      </c>
      <c r="BD35" s="317" t="s">
        <v>556</v>
      </c>
      <c r="BE35" s="317"/>
      <c r="BF35" s="323" t="str">
        <f t="shared" si="16"/>
        <v/>
      </c>
      <c r="BG35" s="323" t="str">
        <f t="shared" si="17"/>
        <v/>
      </c>
      <c r="BH35" s="323" t="str">
        <f t="shared" si="18"/>
        <v/>
      </c>
      <c r="BI35" s="323" t="str">
        <f t="shared" si="19"/>
        <v/>
      </c>
      <c r="BJ35" s="323"/>
      <c r="BK35" s="323"/>
      <c r="BL35" s="316" t="str">
        <f t="shared" si="20"/>
        <v/>
      </c>
      <c r="BM35" s="316" t="str">
        <f t="shared" si="21"/>
        <v/>
      </c>
      <c r="BP35" s="317"/>
      <c r="BQ35" s="317"/>
      <c r="BR35" s="317"/>
    </row>
    <row r="36" spans="1:70" ht="25.5" customHeight="1" x14ac:dyDescent="0.25">
      <c r="A36" s="225">
        <v>29</v>
      </c>
      <c r="B36" s="169" t="str">
        <f>IF(D36&amp;E36="","",COUNT(B$8:B35)+1)</f>
        <v/>
      </c>
      <c r="C36" s="16"/>
      <c r="D36" s="120"/>
      <c r="E36" s="120"/>
      <c r="F36" s="120"/>
      <c r="G36" s="121"/>
      <c r="H36" s="238"/>
      <c r="I36" s="239"/>
      <c r="J36" s="240"/>
      <c r="K36" s="17"/>
      <c r="L36" s="17"/>
      <c r="M36" s="17"/>
      <c r="N36" s="164"/>
      <c r="O36" s="179"/>
      <c r="P36" s="23" t="str">
        <f t="shared" si="22"/>
        <v/>
      </c>
      <c r="Q36" s="265"/>
      <c r="R36" s="266"/>
      <c r="S36" s="267"/>
      <c r="T36" s="268"/>
      <c r="U36" s="269"/>
      <c r="V36" s="265"/>
      <c r="W36" s="266"/>
      <c r="X36" s="267"/>
      <c r="Y36" s="268"/>
      <c r="Z36" s="270" t="str">
        <f t="shared" si="2"/>
        <v/>
      </c>
      <c r="AA36" s="306"/>
      <c r="AB36" s="307"/>
      <c r="AC36" s="308"/>
      <c r="AD36" s="309"/>
      <c r="AE36" s="309"/>
      <c r="AF36" s="308"/>
      <c r="AG36" s="305"/>
      <c r="AH36" s="308"/>
      <c r="AI36" s="309"/>
      <c r="AJ36" s="309"/>
      <c r="AP36" s="320" t="str">
        <f t="shared" si="3"/>
        <v/>
      </c>
      <c r="AQ36" s="320" t="str">
        <f t="shared" si="4"/>
        <v/>
      </c>
      <c r="AR36" s="320" t="str">
        <f t="shared" si="5"/>
        <v/>
      </c>
      <c r="AS36" s="320" t="str">
        <f t="shared" si="6"/>
        <v/>
      </c>
      <c r="AT36" s="320" t="str">
        <f t="shared" si="7"/>
        <v/>
      </c>
      <c r="AU36" s="320" t="str">
        <f t="shared" si="8"/>
        <v/>
      </c>
      <c r="AW36" s="317" t="str">
        <f t="shared" si="9"/>
        <v/>
      </c>
      <c r="AX36" s="317" t="str">
        <f t="shared" si="10"/>
        <v/>
      </c>
      <c r="AY36" s="317" t="str">
        <f t="shared" si="11"/>
        <v/>
      </c>
      <c r="AZ36" s="323" t="str">
        <f t="shared" si="12"/>
        <v/>
      </c>
      <c r="BA36" s="323" t="str">
        <f t="shared" si="13"/>
        <v/>
      </c>
      <c r="BB36" s="323" t="str">
        <f t="shared" si="14"/>
        <v/>
      </c>
      <c r="BC36" s="323" t="str">
        <f t="shared" si="15"/>
        <v/>
      </c>
      <c r="BD36" s="317" t="s">
        <v>556</v>
      </c>
      <c r="BE36" s="317"/>
      <c r="BF36" s="323" t="str">
        <f t="shared" si="16"/>
        <v/>
      </c>
      <c r="BG36" s="323" t="str">
        <f t="shared" si="17"/>
        <v/>
      </c>
      <c r="BH36" s="323" t="str">
        <f t="shared" si="18"/>
        <v/>
      </c>
      <c r="BI36" s="323" t="str">
        <f t="shared" si="19"/>
        <v/>
      </c>
      <c r="BJ36" s="323"/>
      <c r="BK36" s="323"/>
      <c r="BL36" s="316" t="str">
        <f t="shared" si="20"/>
        <v/>
      </c>
      <c r="BM36" s="316" t="str">
        <f t="shared" si="21"/>
        <v/>
      </c>
      <c r="BP36" s="317"/>
      <c r="BQ36" s="317"/>
      <c r="BR36" s="317"/>
    </row>
    <row r="37" spans="1:70" ht="25.5" customHeight="1" x14ac:dyDescent="0.25">
      <c r="A37" s="225">
        <v>30</v>
      </c>
      <c r="B37" s="170" t="str">
        <f>IF(D37&amp;E37="","",COUNT(B$8:B36)+1)</f>
        <v/>
      </c>
      <c r="C37" s="18"/>
      <c r="D37" s="122"/>
      <c r="E37" s="122"/>
      <c r="F37" s="122"/>
      <c r="G37" s="123"/>
      <c r="H37" s="241"/>
      <c r="I37" s="242"/>
      <c r="J37" s="243"/>
      <c r="K37" s="19"/>
      <c r="L37" s="19"/>
      <c r="M37" s="19"/>
      <c r="N37" s="166"/>
      <c r="O37" s="180"/>
      <c r="P37" s="24" t="str">
        <f t="shared" si="22"/>
        <v/>
      </c>
      <c r="Q37" s="273"/>
      <c r="R37" s="274"/>
      <c r="S37" s="275"/>
      <c r="T37" s="276"/>
      <c r="U37" s="277"/>
      <c r="V37" s="273"/>
      <c r="W37" s="274"/>
      <c r="X37" s="275"/>
      <c r="Y37" s="276"/>
      <c r="Z37" s="278" t="str">
        <f t="shared" si="2"/>
        <v/>
      </c>
      <c r="AA37" s="306"/>
      <c r="AB37" s="307"/>
      <c r="AC37" s="308"/>
      <c r="AD37" s="309"/>
      <c r="AE37" s="309"/>
      <c r="AF37" s="308"/>
      <c r="AG37" s="305"/>
      <c r="AH37" s="308"/>
      <c r="AI37" s="309"/>
      <c r="AJ37" s="309"/>
      <c r="AP37" s="320" t="str">
        <f t="shared" si="3"/>
        <v/>
      </c>
      <c r="AQ37" s="320" t="str">
        <f t="shared" si="4"/>
        <v/>
      </c>
      <c r="AR37" s="320" t="str">
        <f t="shared" si="5"/>
        <v/>
      </c>
      <c r="AS37" s="320" t="str">
        <f t="shared" si="6"/>
        <v/>
      </c>
      <c r="AT37" s="320" t="str">
        <f t="shared" si="7"/>
        <v/>
      </c>
      <c r="AU37" s="320" t="str">
        <f t="shared" si="8"/>
        <v/>
      </c>
      <c r="AW37" s="317" t="str">
        <f t="shared" si="9"/>
        <v/>
      </c>
      <c r="AX37" s="317" t="str">
        <f t="shared" si="10"/>
        <v/>
      </c>
      <c r="AY37" s="317" t="str">
        <f t="shared" si="11"/>
        <v/>
      </c>
      <c r="AZ37" s="323" t="str">
        <f t="shared" si="12"/>
        <v/>
      </c>
      <c r="BA37" s="323" t="str">
        <f t="shared" si="13"/>
        <v/>
      </c>
      <c r="BB37" s="323" t="str">
        <f t="shared" si="14"/>
        <v/>
      </c>
      <c r="BC37" s="323" t="str">
        <f t="shared" si="15"/>
        <v/>
      </c>
      <c r="BD37" s="317" t="s">
        <v>556</v>
      </c>
      <c r="BE37" s="317"/>
      <c r="BF37" s="323" t="str">
        <f t="shared" si="16"/>
        <v/>
      </c>
      <c r="BG37" s="323" t="str">
        <f t="shared" si="17"/>
        <v/>
      </c>
      <c r="BH37" s="323" t="str">
        <f t="shared" si="18"/>
        <v/>
      </c>
      <c r="BI37" s="323" t="str">
        <f t="shared" si="19"/>
        <v/>
      </c>
      <c r="BJ37" s="323"/>
      <c r="BK37" s="323"/>
      <c r="BL37" s="316" t="str">
        <f t="shared" si="20"/>
        <v/>
      </c>
      <c r="BM37" s="316" t="str">
        <f t="shared" si="21"/>
        <v/>
      </c>
      <c r="BP37" s="317"/>
      <c r="BQ37" s="317"/>
      <c r="BR37" s="317"/>
    </row>
    <row r="38" spans="1:70" ht="25.5" customHeight="1" x14ac:dyDescent="0.25">
      <c r="A38" s="225">
        <v>31</v>
      </c>
      <c r="B38" s="171" t="str">
        <f>IF(D38&amp;E38="","",COUNT(B$8:B37)+1)</f>
        <v/>
      </c>
      <c r="C38" s="20"/>
      <c r="D38" s="124"/>
      <c r="E38" s="124"/>
      <c r="F38" s="124"/>
      <c r="G38" s="125"/>
      <c r="H38" s="244"/>
      <c r="I38" s="245"/>
      <c r="J38" s="246"/>
      <c r="K38" s="21"/>
      <c r="L38" s="21"/>
      <c r="M38" s="21"/>
      <c r="N38" s="167"/>
      <c r="O38" s="181"/>
      <c r="P38" s="247" t="str">
        <f t="shared" si="22"/>
        <v/>
      </c>
      <c r="Q38" s="279"/>
      <c r="R38" s="248"/>
      <c r="S38" s="280"/>
      <c r="T38" s="250"/>
      <c r="U38" s="281"/>
      <c r="V38" s="279"/>
      <c r="W38" s="248"/>
      <c r="X38" s="280"/>
      <c r="Y38" s="250"/>
      <c r="Z38" s="282" t="str">
        <f t="shared" si="2"/>
        <v/>
      </c>
      <c r="AA38" s="306"/>
      <c r="AB38" s="307"/>
      <c r="AC38" s="308"/>
      <c r="AD38" s="305"/>
      <c r="AE38" s="309"/>
      <c r="AF38" s="308"/>
      <c r="AG38" s="305"/>
      <c r="AH38" s="308"/>
      <c r="AI38" s="309"/>
      <c r="AJ38" s="309"/>
      <c r="AP38" s="320" t="str">
        <f t="shared" si="3"/>
        <v/>
      </c>
      <c r="AQ38" s="320" t="str">
        <f t="shared" si="4"/>
        <v/>
      </c>
      <c r="AR38" s="320" t="str">
        <f t="shared" si="5"/>
        <v/>
      </c>
      <c r="AS38" s="320" t="str">
        <f t="shared" si="6"/>
        <v/>
      </c>
      <c r="AT38" s="320" t="str">
        <f t="shared" si="7"/>
        <v/>
      </c>
      <c r="AU38" s="320" t="str">
        <f t="shared" si="8"/>
        <v/>
      </c>
      <c r="AW38" s="317" t="str">
        <f t="shared" si="9"/>
        <v/>
      </c>
      <c r="AX38" s="317" t="str">
        <f t="shared" si="10"/>
        <v/>
      </c>
      <c r="AY38" s="317" t="str">
        <f t="shared" si="11"/>
        <v/>
      </c>
      <c r="AZ38" s="323" t="str">
        <f t="shared" si="12"/>
        <v/>
      </c>
      <c r="BA38" s="323" t="str">
        <f t="shared" si="13"/>
        <v/>
      </c>
      <c r="BB38" s="323" t="str">
        <f t="shared" si="14"/>
        <v/>
      </c>
      <c r="BC38" s="323" t="str">
        <f t="shared" si="15"/>
        <v/>
      </c>
      <c r="BD38" s="317" t="s">
        <v>556</v>
      </c>
      <c r="BE38" s="317"/>
      <c r="BF38" s="323" t="str">
        <f t="shared" si="16"/>
        <v/>
      </c>
      <c r="BG38" s="323" t="str">
        <f t="shared" si="17"/>
        <v/>
      </c>
      <c r="BH38" s="323" t="str">
        <f t="shared" si="18"/>
        <v/>
      </c>
      <c r="BI38" s="323" t="str">
        <f t="shared" si="19"/>
        <v/>
      </c>
      <c r="BJ38" s="323"/>
      <c r="BK38" s="323"/>
      <c r="BL38" s="316" t="str">
        <f t="shared" si="20"/>
        <v/>
      </c>
      <c r="BM38" s="316" t="str">
        <f t="shared" si="21"/>
        <v/>
      </c>
      <c r="BP38" s="317"/>
      <c r="BQ38" s="317"/>
      <c r="BR38" s="317"/>
    </row>
    <row r="39" spans="1:70" ht="25.5" customHeight="1" x14ac:dyDescent="0.25">
      <c r="A39" s="225">
        <v>32</v>
      </c>
      <c r="B39" s="169" t="str">
        <f>IF(D39&amp;E39="","",COUNT(B$8:B38)+1)</f>
        <v/>
      </c>
      <c r="C39" s="16"/>
      <c r="D39" s="120"/>
      <c r="E39" s="120"/>
      <c r="F39" s="120"/>
      <c r="G39" s="121"/>
      <c r="H39" s="238"/>
      <c r="I39" s="239"/>
      <c r="J39" s="240"/>
      <c r="K39" s="17"/>
      <c r="L39" s="17"/>
      <c r="M39" s="17"/>
      <c r="N39" s="164"/>
      <c r="O39" s="179"/>
      <c r="P39" s="23" t="str">
        <f t="shared" si="22"/>
        <v/>
      </c>
      <c r="Q39" s="265"/>
      <c r="R39" s="266"/>
      <c r="S39" s="267"/>
      <c r="T39" s="268"/>
      <c r="U39" s="269"/>
      <c r="V39" s="265"/>
      <c r="W39" s="266"/>
      <c r="X39" s="267"/>
      <c r="Y39" s="268"/>
      <c r="Z39" s="270" t="str">
        <f t="shared" si="2"/>
        <v/>
      </c>
      <c r="AA39" s="306"/>
      <c r="AB39" s="307"/>
      <c r="AC39" s="308"/>
      <c r="AD39" s="305"/>
      <c r="AE39" s="309"/>
      <c r="AF39" s="308"/>
      <c r="AG39" s="305"/>
      <c r="AH39" s="308"/>
      <c r="AI39" s="309"/>
      <c r="AJ39" s="309"/>
      <c r="AP39" s="320" t="str">
        <f t="shared" si="3"/>
        <v/>
      </c>
      <c r="AQ39" s="320" t="str">
        <f t="shared" si="4"/>
        <v/>
      </c>
      <c r="AR39" s="320" t="str">
        <f t="shared" si="5"/>
        <v/>
      </c>
      <c r="AS39" s="320" t="str">
        <f t="shared" si="6"/>
        <v/>
      </c>
      <c r="AT39" s="320" t="str">
        <f t="shared" si="7"/>
        <v/>
      </c>
      <c r="AU39" s="320" t="str">
        <f t="shared" si="8"/>
        <v/>
      </c>
      <c r="AW39" s="317" t="str">
        <f t="shared" si="9"/>
        <v/>
      </c>
      <c r="AX39" s="317" t="str">
        <f t="shared" si="10"/>
        <v/>
      </c>
      <c r="AY39" s="317" t="str">
        <f t="shared" si="11"/>
        <v/>
      </c>
      <c r="AZ39" s="323" t="str">
        <f t="shared" si="12"/>
        <v/>
      </c>
      <c r="BA39" s="323" t="str">
        <f t="shared" si="13"/>
        <v/>
      </c>
      <c r="BB39" s="323" t="str">
        <f t="shared" si="14"/>
        <v/>
      </c>
      <c r="BC39" s="323" t="str">
        <f t="shared" si="15"/>
        <v/>
      </c>
      <c r="BD39" s="317" t="s">
        <v>556</v>
      </c>
      <c r="BE39" s="317"/>
      <c r="BF39" s="323" t="str">
        <f t="shared" si="16"/>
        <v/>
      </c>
      <c r="BG39" s="323" t="str">
        <f t="shared" si="17"/>
        <v/>
      </c>
      <c r="BH39" s="323" t="str">
        <f t="shared" si="18"/>
        <v/>
      </c>
      <c r="BI39" s="323" t="str">
        <f t="shared" si="19"/>
        <v/>
      </c>
      <c r="BJ39" s="323"/>
      <c r="BK39" s="323"/>
      <c r="BL39" s="316" t="str">
        <f t="shared" si="20"/>
        <v/>
      </c>
      <c r="BM39" s="316" t="str">
        <f t="shared" si="21"/>
        <v/>
      </c>
      <c r="BP39" s="317"/>
      <c r="BQ39" s="317"/>
      <c r="BR39" s="317"/>
    </row>
    <row r="40" spans="1:70" ht="25.5" customHeight="1" x14ac:dyDescent="0.25">
      <c r="A40" s="225">
        <v>33</v>
      </c>
      <c r="B40" s="169" t="str">
        <f>IF(D40&amp;E40="","",COUNT(B$8:B39)+1)</f>
        <v/>
      </c>
      <c r="C40" s="16"/>
      <c r="D40" s="120"/>
      <c r="E40" s="120"/>
      <c r="F40" s="120"/>
      <c r="G40" s="121"/>
      <c r="H40" s="238"/>
      <c r="I40" s="239"/>
      <c r="J40" s="240"/>
      <c r="K40" s="17"/>
      <c r="L40" s="17"/>
      <c r="M40" s="17"/>
      <c r="N40" s="165"/>
      <c r="O40" s="179"/>
      <c r="P40" s="23" t="str">
        <f t="shared" si="22"/>
        <v/>
      </c>
      <c r="Q40" s="265"/>
      <c r="R40" s="266"/>
      <c r="S40" s="267"/>
      <c r="T40" s="268"/>
      <c r="U40" s="269"/>
      <c r="V40" s="265"/>
      <c r="W40" s="266"/>
      <c r="X40" s="267"/>
      <c r="Y40" s="268"/>
      <c r="Z40" s="270" t="str">
        <f t="shared" si="2"/>
        <v/>
      </c>
      <c r="AA40" s="306"/>
      <c r="AB40" s="307"/>
      <c r="AC40" s="308"/>
      <c r="AD40" s="309"/>
      <c r="AE40" s="309"/>
      <c r="AF40" s="308"/>
      <c r="AG40" s="305"/>
      <c r="AH40" s="308"/>
      <c r="AI40" s="309"/>
      <c r="AJ40" s="309"/>
      <c r="AP40" s="320" t="str">
        <f t="shared" si="3"/>
        <v/>
      </c>
      <c r="AQ40" s="320" t="str">
        <f t="shared" si="4"/>
        <v/>
      </c>
      <c r="AR40" s="320" t="str">
        <f t="shared" si="5"/>
        <v/>
      </c>
      <c r="AS40" s="320" t="str">
        <f t="shared" si="6"/>
        <v/>
      </c>
      <c r="AT40" s="320" t="str">
        <f t="shared" si="7"/>
        <v/>
      </c>
      <c r="AU40" s="320" t="str">
        <f t="shared" si="8"/>
        <v/>
      </c>
      <c r="AW40" s="317" t="str">
        <f t="shared" si="9"/>
        <v/>
      </c>
      <c r="AX40" s="317" t="str">
        <f t="shared" si="10"/>
        <v/>
      </c>
      <c r="AY40" s="317" t="str">
        <f t="shared" si="11"/>
        <v/>
      </c>
      <c r="AZ40" s="323" t="str">
        <f t="shared" si="12"/>
        <v/>
      </c>
      <c r="BA40" s="323" t="str">
        <f t="shared" si="13"/>
        <v/>
      </c>
      <c r="BB40" s="323" t="str">
        <f t="shared" si="14"/>
        <v/>
      </c>
      <c r="BC40" s="323" t="str">
        <f t="shared" si="15"/>
        <v/>
      </c>
      <c r="BD40" s="317" t="s">
        <v>556</v>
      </c>
      <c r="BE40" s="317"/>
      <c r="BF40" s="323" t="str">
        <f t="shared" si="16"/>
        <v/>
      </c>
      <c r="BG40" s="323" t="str">
        <f t="shared" si="17"/>
        <v/>
      </c>
      <c r="BH40" s="323" t="str">
        <f t="shared" si="18"/>
        <v/>
      </c>
      <c r="BI40" s="323" t="str">
        <f t="shared" si="19"/>
        <v/>
      </c>
      <c r="BJ40" s="323"/>
      <c r="BK40" s="323"/>
      <c r="BL40" s="316" t="str">
        <f t="shared" si="20"/>
        <v/>
      </c>
      <c r="BM40" s="316" t="str">
        <f t="shared" si="21"/>
        <v/>
      </c>
      <c r="BP40" s="317"/>
      <c r="BQ40" s="317"/>
      <c r="BR40" s="317"/>
    </row>
    <row r="41" spans="1:70" ht="25.5" customHeight="1" x14ac:dyDescent="0.25">
      <c r="A41" s="225">
        <v>34</v>
      </c>
      <c r="B41" s="169" t="str">
        <f>IF(D41&amp;E41="","",COUNT(B$8:B40)+1)</f>
        <v/>
      </c>
      <c r="C41" s="16"/>
      <c r="D41" s="120"/>
      <c r="E41" s="120"/>
      <c r="F41" s="120"/>
      <c r="G41" s="121"/>
      <c r="H41" s="238"/>
      <c r="I41" s="239"/>
      <c r="J41" s="240"/>
      <c r="K41" s="17"/>
      <c r="L41" s="17"/>
      <c r="M41" s="17"/>
      <c r="N41" s="164"/>
      <c r="O41" s="179"/>
      <c r="P41" s="23" t="str">
        <f t="shared" si="22"/>
        <v/>
      </c>
      <c r="Q41" s="265"/>
      <c r="R41" s="266"/>
      <c r="S41" s="267"/>
      <c r="T41" s="268"/>
      <c r="U41" s="269"/>
      <c r="V41" s="265"/>
      <c r="W41" s="266"/>
      <c r="X41" s="267"/>
      <c r="Y41" s="268"/>
      <c r="Z41" s="270" t="str">
        <f t="shared" si="2"/>
        <v/>
      </c>
      <c r="AA41" s="306"/>
      <c r="AB41" s="307"/>
      <c r="AC41" s="308"/>
      <c r="AD41" s="309"/>
      <c r="AE41" s="309"/>
      <c r="AF41" s="308"/>
      <c r="AG41" s="305"/>
      <c r="AH41" s="308"/>
      <c r="AI41" s="309"/>
      <c r="AJ41" s="309"/>
      <c r="AP41" s="320" t="str">
        <f t="shared" si="3"/>
        <v/>
      </c>
      <c r="AQ41" s="320" t="str">
        <f t="shared" si="4"/>
        <v/>
      </c>
      <c r="AR41" s="320" t="str">
        <f t="shared" si="5"/>
        <v/>
      </c>
      <c r="AS41" s="320" t="str">
        <f t="shared" si="6"/>
        <v/>
      </c>
      <c r="AT41" s="320" t="str">
        <f t="shared" si="7"/>
        <v/>
      </c>
      <c r="AU41" s="320" t="str">
        <f t="shared" si="8"/>
        <v/>
      </c>
      <c r="AW41" s="317" t="str">
        <f t="shared" si="9"/>
        <v/>
      </c>
      <c r="AX41" s="317" t="str">
        <f t="shared" si="10"/>
        <v/>
      </c>
      <c r="AY41" s="317" t="str">
        <f t="shared" si="11"/>
        <v/>
      </c>
      <c r="AZ41" s="323" t="str">
        <f t="shared" si="12"/>
        <v/>
      </c>
      <c r="BA41" s="323" t="str">
        <f t="shared" si="13"/>
        <v/>
      </c>
      <c r="BB41" s="323" t="str">
        <f t="shared" si="14"/>
        <v/>
      </c>
      <c r="BC41" s="323" t="str">
        <f t="shared" si="15"/>
        <v/>
      </c>
      <c r="BD41" s="317" t="s">
        <v>556</v>
      </c>
      <c r="BE41" s="317"/>
      <c r="BF41" s="323" t="str">
        <f t="shared" si="16"/>
        <v/>
      </c>
      <c r="BG41" s="323" t="str">
        <f t="shared" si="17"/>
        <v/>
      </c>
      <c r="BH41" s="323" t="str">
        <f t="shared" si="18"/>
        <v/>
      </c>
      <c r="BI41" s="323" t="str">
        <f t="shared" si="19"/>
        <v/>
      </c>
      <c r="BJ41" s="323"/>
      <c r="BK41" s="323"/>
      <c r="BL41" s="316" t="str">
        <f t="shared" si="20"/>
        <v/>
      </c>
      <c r="BM41" s="316" t="str">
        <f t="shared" si="21"/>
        <v/>
      </c>
      <c r="BP41" s="317"/>
      <c r="BQ41" s="317"/>
      <c r="BR41" s="317"/>
    </row>
    <row r="42" spans="1:70" ht="25.5" customHeight="1" x14ac:dyDescent="0.25">
      <c r="A42" s="225">
        <v>35</v>
      </c>
      <c r="B42" s="170" t="str">
        <f>IF(D42&amp;E42="","",COUNT(B$8:B41)+1)</f>
        <v/>
      </c>
      <c r="C42" s="18"/>
      <c r="D42" s="122"/>
      <c r="E42" s="122"/>
      <c r="F42" s="122"/>
      <c r="G42" s="123"/>
      <c r="H42" s="241"/>
      <c r="I42" s="242"/>
      <c r="J42" s="243"/>
      <c r="K42" s="19"/>
      <c r="L42" s="19"/>
      <c r="M42" s="19"/>
      <c r="N42" s="166"/>
      <c r="O42" s="180"/>
      <c r="P42" s="24" t="str">
        <f t="shared" si="22"/>
        <v/>
      </c>
      <c r="Q42" s="273"/>
      <c r="R42" s="274"/>
      <c r="S42" s="275"/>
      <c r="T42" s="276"/>
      <c r="U42" s="277"/>
      <c r="V42" s="273"/>
      <c r="W42" s="274"/>
      <c r="X42" s="275"/>
      <c r="Y42" s="276"/>
      <c r="Z42" s="278" t="str">
        <f t="shared" si="2"/>
        <v/>
      </c>
      <c r="AA42" s="306"/>
      <c r="AB42" s="307"/>
      <c r="AC42" s="308"/>
      <c r="AD42" s="309"/>
      <c r="AE42" s="309"/>
      <c r="AF42" s="308"/>
      <c r="AG42" s="305"/>
      <c r="AH42" s="308"/>
      <c r="AI42" s="309"/>
      <c r="AJ42" s="309"/>
      <c r="AP42" s="320" t="str">
        <f t="shared" si="3"/>
        <v/>
      </c>
      <c r="AQ42" s="320" t="str">
        <f t="shared" si="4"/>
        <v/>
      </c>
      <c r="AR42" s="320" t="str">
        <f t="shared" si="5"/>
        <v/>
      </c>
      <c r="AS42" s="320" t="str">
        <f t="shared" si="6"/>
        <v/>
      </c>
      <c r="AT42" s="320" t="str">
        <f t="shared" si="7"/>
        <v/>
      </c>
      <c r="AU42" s="320" t="str">
        <f t="shared" si="8"/>
        <v/>
      </c>
      <c r="AW42" s="317" t="str">
        <f t="shared" si="9"/>
        <v/>
      </c>
      <c r="AX42" s="317" t="str">
        <f t="shared" si="10"/>
        <v/>
      </c>
      <c r="AY42" s="317" t="str">
        <f t="shared" si="11"/>
        <v/>
      </c>
      <c r="AZ42" s="323" t="str">
        <f t="shared" si="12"/>
        <v/>
      </c>
      <c r="BA42" s="323" t="str">
        <f t="shared" si="13"/>
        <v/>
      </c>
      <c r="BB42" s="323" t="str">
        <f t="shared" si="14"/>
        <v/>
      </c>
      <c r="BC42" s="323" t="str">
        <f t="shared" si="15"/>
        <v/>
      </c>
      <c r="BD42" s="317" t="s">
        <v>556</v>
      </c>
      <c r="BE42" s="317"/>
      <c r="BF42" s="323" t="str">
        <f t="shared" si="16"/>
        <v/>
      </c>
      <c r="BG42" s="323" t="str">
        <f t="shared" si="17"/>
        <v/>
      </c>
      <c r="BH42" s="323" t="str">
        <f t="shared" si="18"/>
        <v/>
      </c>
      <c r="BI42" s="323" t="str">
        <f t="shared" si="19"/>
        <v/>
      </c>
      <c r="BJ42" s="323"/>
      <c r="BK42" s="323"/>
      <c r="BL42" s="316" t="str">
        <f t="shared" si="20"/>
        <v/>
      </c>
      <c r="BM42" s="316" t="str">
        <f t="shared" si="21"/>
        <v/>
      </c>
      <c r="BP42" s="317"/>
      <c r="BQ42" s="317"/>
      <c r="BR42" s="317"/>
    </row>
    <row r="43" spans="1:70" ht="25.5" customHeight="1" x14ac:dyDescent="0.25">
      <c r="A43" s="225">
        <v>36</v>
      </c>
      <c r="B43" s="171" t="str">
        <f>IF(D43&amp;E43="","",COUNT(B$8:B42)+1)</f>
        <v/>
      </c>
      <c r="C43" s="20"/>
      <c r="D43" s="124"/>
      <c r="E43" s="124"/>
      <c r="F43" s="124"/>
      <c r="G43" s="125"/>
      <c r="H43" s="244"/>
      <c r="I43" s="245"/>
      <c r="J43" s="246"/>
      <c r="K43" s="21"/>
      <c r="L43" s="21"/>
      <c r="M43" s="21"/>
      <c r="N43" s="167"/>
      <c r="O43" s="181"/>
      <c r="P43" s="247" t="str">
        <f t="shared" si="22"/>
        <v/>
      </c>
      <c r="Q43" s="279"/>
      <c r="R43" s="248"/>
      <c r="S43" s="280"/>
      <c r="T43" s="250"/>
      <c r="U43" s="281"/>
      <c r="V43" s="279"/>
      <c r="W43" s="248"/>
      <c r="X43" s="280"/>
      <c r="Y43" s="250"/>
      <c r="Z43" s="282" t="str">
        <f t="shared" si="2"/>
        <v/>
      </c>
      <c r="AA43" s="306"/>
      <c r="AB43" s="307"/>
      <c r="AC43" s="308"/>
      <c r="AD43" s="305"/>
      <c r="AE43" s="309"/>
      <c r="AF43" s="308"/>
      <c r="AG43" s="305"/>
      <c r="AH43" s="308"/>
      <c r="AI43" s="309"/>
      <c r="AJ43" s="309"/>
      <c r="AP43" s="320" t="str">
        <f t="shared" si="3"/>
        <v/>
      </c>
      <c r="AQ43" s="320" t="str">
        <f t="shared" si="4"/>
        <v/>
      </c>
      <c r="AR43" s="320" t="str">
        <f t="shared" si="5"/>
        <v/>
      </c>
      <c r="AS43" s="320" t="str">
        <f t="shared" si="6"/>
        <v/>
      </c>
      <c r="AT43" s="320" t="str">
        <f t="shared" si="7"/>
        <v/>
      </c>
      <c r="AU43" s="320" t="str">
        <f t="shared" si="8"/>
        <v/>
      </c>
      <c r="AW43" s="317" t="str">
        <f t="shared" si="9"/>
        <v/>
      </c>
      <c r="AX43" s="317" t="str">
        <f t="shared" si="10"/>
        <v/>
      </c>
      <c r="AY43" s="317" t="str">
        <f t="shared" si="11"/>
        <v/>
      </c>
      <c r="AZ43" s="323" t="str">
        <f t="shared" si="12"/>
        <v/>
      </c>
      <c r="BA43" s="323" t="str">
        <f t="shared" si="13"/>
        <v/>
      </c>
      <c r="BB43" s="323" t="str">
        <f t="shared" si="14"/>
        <v/>
      </c>
      <c r="BC43" s="323" t="str">
        <f t="shared" si="15"/>
        <v/>
      </c>
      <c r="BD43" s="317" t="s">
        <v>556</v>
      </c>
      <c r="BE43" s="317"/>
      <c r="BF43" s="323" t="str">
        <f t="shared" si="16"/>
        <v/>
      </c>
      <c r="BG43" s="323" t="str">
        <f t="shared" si="17"/>
        <v/>
      </c>
      <c r="BH43" s="323" t="str">
        <f t="shared" si="18"/>
        <v/>
      </c>
      <c r="BI43" s="323" t="str">
        <f t="shared" si="19"/>
        <v/>
      </c>
      <c r="BJ43" s="323"/>
      <c r="BK43" s="323"/>
      <c r="BL43" s="316" t="str">
        <f t="shared" si="20"/>
        <v/>
      </c>
      <c r="BM43" s="316" t="str">
        <f t="shared" si="21"/>
        <v/>
      </c>
      <c r="BP43" s="317"/>
      <c r="BQ43" s="317"/>
      <c r="BR43" s="317"/>
    </row>
    <row r="44" spans="1:70" ht="25.5" customHeight="1" x14ac:dyDescent="0.25">
      <c r="A44" s="225">
        <v>37</v>
      </c>
      <c r="B44" s="169" t="str">
        <f>IF(D44&amp;E44="","",COUNT(B$8:B43)+1)</f>
        <v/>
      </c>
      <c r="C44" s="16"/>
      <c r="D44" s="120"/>
      <c r="E44" s="120"/>
      <c r="F44" s="120"/>
      <c r="G44" s="121"/>
      <c r="H44" s="238"/>
      <c r="I44" s="239"/>
      <c r="J44" s="240"/>
      <c r="K44" s="17"/>
      <c r="L44" s="17"/>
      <c r="M44" s="17"/>
      <c r="N44" s="164"/>
      <c r="O44" s="179"/>
      <c r="P44" s="23" t="str">
        <f t="shared" si="22"/>
        <v/>
      </c>
      <c r="Q44" s="265"/>
      <c r="R44" s="266"/>
      <c r="S44" s="267"/>
      <c r="T44" s="268"/>
      <c r="U44" s="269"/>
      <c r="V44" s="265"/>
      <c r="W44" s="266"/>
      <c r="X44" s="267"/>
      <c r="Y44" s="268"/>
      <c r="Z44" s="270" t="str">
        <f t="shared" si="2"/>
        <v/>
      </c>
      <c r="AA44" s="306"/>
      <c r="AB44" s="307"/>
      <c r="AC44" s="308"/>
      <c r="AD44" s="305"/>
      <c r="AE44" s="309"/>
      <c r="AF44" s="308"/>
      <c r="AG44" s="305"/>
      <c r="AH44" s="308"/>
      <c r="AI44" s="309"/>
      <c r="AJ44" s="309"/>
      <c r="AP44" s="320" t="str">
        <f t="shared" si="3"/>
        <v/>
      </c>
      <c r="AQ44" s="320" t="str">
        <f t="shared" si="4"/>
        <v/>
      </c>
      <c r="AR44" s="320" t="str">
        <f t="shared" si="5"/>
        <v/>
      </c>
      <c r="AS44" s="320" t="str">
        <f t="shared" si="6"/>
        <v/>
      </c>
      <c r="AT44" s="320" t="str">
        <f t="shared" si="7"/>
        <v/>
      </c>
      <c r="AU44" s="320" t="str">
        <f t="shared" si="8"/>
        <v/>
      </c>
      <c r="AW44" s="317" t="str">
        <f t="shared" si="9"/>
        <v/>
      </c>
      <c r="AX44" s="317" t="str">
        <f t="shared" si="10"/>
        <v/>
      </c>
      <c r="AY44" s="317" t="str">
        <f t="shared" si="11"/>
        <v/>
      </c>
      <c r="AZ44" s="323" t="str">
        <f t="shared" si="12"/>
        <v/>
      </c>
      <c r="BA44" s="323" t="str">
        <f t="shared" si="13"/>
        <v/>
      </c>
      <c r="BB44" s="323" t="str">
        <f t="shared" si="14"/>
        <v/>
      </c>
      <c r="BC44" s="323" t="str">
        <f t="shared" si="15"/>
        <v/>
      </c>
      <c r="BD44" s="317" t="s">
        <v>556</v>
      </c>
      <c r="BE44" s="317"/>
      <c r="BF44" s="323" t="str">
        <f t="shared" si="16"/>
        <v/>
      </c>
      <c r="BG44" s="323" t="str">
        <f t="shared" si="17"/>
        <v/>
      </c>
      <c r="BH44" s="323" t="str">
        <f t="shared" si="18"/>
        <v/>
      </c>
      <c r="BI44" s="323" t="str">
        <f t="shared" si="19"/>
        <v/>
      </c>
      <c r="BJ44" s="323"/>
      <c r="BK44" s="323"/>
      <c r="BL44" s="316" t="str">
        <f t="shared" si="20"/>
        <v/>
      </c>
      <c r="BM44" s="316" t="str">
        <f t="shared" si="21"/>
        <v/>
      </c>
      <c r="BP44" s="317"/>
      <c r="BQ44" s="317"/>
      <c r="BR44" s="317"/>
    </row>
    <row r="45" spans="1:70" ht="25.5" customHeight="1" x14ac:dyDescent="0.25">
      <c r="A45" s="225">
        <v>38</v>
      </c>
      <c r="B45" s="169" t="str">
        <f>IF(D45&amp;E45="","",COUNT(B$8:B44)+1)</f>
        <v/>
      </c>
      <c r="C45" s="16"/>
      <c r="D45" s="120"/>
      <c r="E45" s="120"/>
      <c r="F45" s="120"/>
      <c r="G45" s="121"/>
      <c r="H45" s="238"/>
      <c r="I45" s="239"/>
      <c r="J45" s="240"/>
      <c r="K45" s="17"/>
      <c r="L45" s="17"/>
      <c r="M45" s="17"/>
      <c r="N45" s="165"/>
      <c r="O45" s="179"/>
      <c r="P45" s="23" t="str">
        <f t="shared" si="22"/>
        <v/>
      </c>
      <c r="Q45" s="265"/>
      <c r="R45" s="266"/>
      <c r="S45" s="267"/>
      <c r="T45" s="268"/>
      <c r="U45" s="269"/>
      <c r="V45" s="265"/>
      <c r="W45" s="266"/>
      <c r="X45" s="267"/>
      <c r="Y45" s="268"/>
      <c r="Z45" s="270" t="str">
        <f t="shared" si="2"/>
        <v/>
      </c>
      <c r="AA45" s="306"/>
      <c r="AB45" s="307"/>
      <c r="AC45" s="308"/>
      <c r="AD45" s="309"/>
      <c r="AE45" s="309"/>
      <c r="AF45" s="308"/>
      <c r="AG45" s="305"/>
      <c r="AH45" s="308"/>
      <c r="AI45" s="309"/>
      <c r="AJ45" s="309"/>
      <c r="AP45" s="320" t="str">
        <f t="shared" si="3"/>
        <v/>
      </c>
      <c r="AQ45" s="320" t="str">
        <f t="shared" si="4"/>
        <v/>
      </c>
      <c r="AR45" s="320" t="str">
        <f t="shared" si="5"/>
        <v/>
      </c>
      <c r="AS45" s="320" t="str">
        <f t="shared" si="6"/>
        <v/>
      </c>
      <c r="AT45" s="320" t="str">
        <f t="shared" si="7"/>
        <v/>
      </c>
      <c r="AU45" s="320" t="str">
        <f t="shared" si="8"/>
        <v/>
      </c>
      <c r="AW45" s="317" t="str">
        <f t="shared" si="9"/>
        <v/>
      </c>
      <c r="AX45" s="317" t="str">
        <f t="shared" si="10"/>
        <v/>
      </c>
      <c r="AY45" s="317" t="str">
        <f t="shared" si="11"/>
        <v/>
      </c>
      <c r="AZ45" s="323" t="str">
        <f t="shared" si="12"/>
        <v/>
      </c>
      <c r="BA45" s="323" t="str">
        <f t="shared" si="13"/>
        <v/>
      </c>
      <c r="BB45" s="323" t="str">
        <f t="shared" si="14"/>
        <v/>
      </c>
      <c r="BC45" s="323" t="str">
        <f t="shared" si="15"/>
        <v/>
      </c>
      <c r="BD45" s="317" t="s">
        <v>556</v>
      </c>
      <c r="BE45" s="317"/>
      <c r="BF45" s="323" t="str">
        <f t="shared" si="16"/>
        <v/>
      </c>
      <c r="BG45" s="323" t="str">
        <f t="shared" si="17"/>
        <v/>
      </c>
      <c r="BH45" s="323" t="str">
        <f t="shared" si="18"/>
        <v/>
      </c>
      <c r="BI45" s="323" t="str">
        <f t="shared" si="19"/>
        <v/>
      </c>
      <c r="BJ45" s="323"/>
      <c r="BK45" s="323"/>
      <c r="BL45" s="316" t="str">
        <f t="shared" si="20"/>
        <v/>
      </c>
      <c r="BM45" s="316" t="str">
        <f t="shared" si="21"/>
        <v/>
      </c>
      <c r="BP45" s="317"/>
      <c r="BQ45" s="317"/>
      <c r="BR45" s="317"/>
    </row>
    <row r="46" spans="1:70" ht="25.5" customHeight="1" x14ac:dyDescent="0.25">
      <c r="A46" s="225">
        <v>39</v>
      </c>
      <c r="B46" s="169" t="str">
        <f>IF(D46&amp;E46="","",COUNT(B$8:B45)+1)</f>
        <v/>
      </c>
      <c r="C46" s="16"/>
      <c r="D46" s="120"/>
      <c r="E46" s="120"/>
      <c r="F46" s="120"/>
      <c r="G46" s="121"/>
      <c r="H46" s="238"/>
      <c r="I46" s="239"/>
      <c r="J46" s="240"/>
      <c r="K46" s="17"/>
      <c r="L46" s="17"/>
      <c r="M46" s="17"/>
      <c r="N46" s="164"/>
      <c r="O46" s="179"/>
      <c r="P46" s="23" t="str">
        <f t="shared" si="22"/>
        <v/>
      </c>
      <c r="Q46" s="265"/>
      <c r="R46" s="266"/>
      <c r="S46" s="267"/>
      <c r="T46" s="268"/>
      <c r="U46" s="269"/>
      <c r="V46" s="265"/>
      <c r="W46" s="266"/>
      <c r="X46" s="267"/>
      <c r="Y46" s="268"/>
      <c r="Z46" s="270" t="str">
        <f t="shared" si="2"/>
        <v/>
      </c>
      <c r="AA46" s="306"/>
      <c r="AB46" s="307"/>
      <c r="AC46" s="308"/>
      <c r="AD46" s="309"/>
      <c r="AE46" s="309"/>
      <c r="AF46" s="308"/>
      <c r="AG46" s="305"/>
      <c r="AH46" s="308"/>
      <c r="AI46" s="309"/>
      <c r="AJ46" s="309"/>
      <c r="AP46" s="320" t="str">
        <f t="shared" si="3"/>
        <v/>
      </c>
      <c r="AQ46" s="320" t="str">
        <f t="shared" si="4"/>
        <v/>
      </c>
      <c r="AR46" s="320" t="str">
        <f t="shared" si="5"/>
        <v/>
      </c>
      <c r="AS46" s="320" t="str">
        <f t="shared" si="6"/>
        <v/>
      </c>
      <c r="AT46" s="320" t="str">
        <f t="shared" si="7"/>
        <v/>
      </c>
      <c r="AU46" s="320" t="str">
        <f t="shared" si="8"/>
        <v/>
      </c>
      <c r="AW46" s="317" t="str">
        <f t="shared" si="9"/>
        <v/>
      </c>
      <c r="AX46" s="317" t="str">
        <f t="shared" si="10"/>
        <v/>
      </c>
      <c r="AY46" s="317" t="str">
        <f t="shared" si="11"/>
        <v/>
      </c>
      <c r="AZ46" s="323" t="str">
        <f t="shared" si="12"/>
        <v/>
      </c>
      <c r="BA46" s="323" t="str">
        <f t="shared" si="13"/>
        <v/>
      </c>
      <c r="BB46" s="323" t="str">
        <f t="shared" si="14"/>
        <v/>
      </c>
      <c r="BC46" s="323" t="str">
        <f t="shared" si="15"/>
        <v/>
      </c>
      <c r="BD46" s="317" t="s">
        <v>556</v>
      </c>
      <c r="BE46" s="317"/>
      <c r="BF46" s="323" t="str">
        <f t="shared" si="16"/>
        <v/>
      </c>
      <c r="BG46" s="323" t="str">
        <f t="shared" si="17"/>
        <v/>
      </c>
      <c r="BH46" s="323" t="str">
        <f t="shared" si="18"/>
        <v/>
      </c>
      <c r="BI46" s="323" t="str">
        <f t="shared" si="19"/>
        <v/>
      </c>
      <c r="BJ46" s="323"/>
      <c r="BK46" s="323"/>
      <c r="BL46" s="316" t="str">
        <f t="shared" si="20"/>
        <v/>
      </c>
      <c r="BM46" s="316" t="str">
        <f t="shared" si="21"/>
        <v/>
      </c>
      <c r="BP46" s="317"/>
      <c r="BQ46" s="317"/>
      <c r="BR46" s="317"/>
    </row>
    <row r="47" spans="1:70" ht="25.5" customHeight="1" x14ac:dyDescent="0.25">
      <c r="A47" s="225">
        <v>40</v>
      </c>
      <c r="B47" s="170" t="str">
        <f>IF(D47&amp;E47="","",COUNT(B$8:B46)+1)</f>
        <v/>
      </c>
      <c r="C47" s="18"/>
      <c r="D47" s="122"/>
      <c r="E47" s="122"/>
      <c r="F47" s="122"/>
      <c r="G47" s="123"/>
      <c r="H47" s="241"/>
      <c r="I47" s="242"/>
      <c r="J47" s="243"/>
      <c r="K47" s="19"/>
      <c r="L47" s="19"/>
      <c r="M47" s="19"/>
      <c r="N47" s="166"/>
      <c r="O47" s="180"/>
      <c r="P47" s="24" t="str">
        <f t="shared" si="22"/>
        <v/>
      </c>
      <c r="Q47" s="273"/>
      <c r="R47" s="274"/>
      <c r="S47" s="275"/>
      <c r="T47" s="276"/>
      <c r="U47" s="277"/>
      <c r="V47" s="273"/>
      <c r="W47" s="274"/>
      <c r="X47" s="275"/>
      <c r="Y47" s="276"/>
      <c r="Z47" s="278" t="str">
        <f t="shared" si="2"/>
        <v/>
      </c>
      <c r="AA47" s="306"/>
      <c r="AB47" s="307"/>
      <c r="AC47" s="308"/>
      <c r="AD47" s="309"/>
      <c r="AE47" s="309"/>
      <c r="AF47" s="308"/>
      <c r="AG47" s="305"/>
      <c r="AH47" s="308"/>
      <c r="AI47" s="309"/>
      <c r="AJ47" s="309"/>
      <c r="AP47" s="320" t="str">
        <f t="shared" si="3"/>
        <v/>
      </c>
      <c r="AQ47" s="320" t="str">
        <f t="shared" si="4"/>
        <v/>
      </c>
      <c r="AR47" s="320" t="str">
        <f t="shared" si="5"/>
        <v/>
      </c>
      <c r="AS47" s="320" t="str">
        <f t="shared" si="6"/>
        <v/>
      </c>
      <c r="AT47" s="320" t="str">
        <f t="shared" si="7"/>
        <v/>
      </c>
      <c r="AU47" s="320" t="str">
        <f t="shared" si="8"/>
        <v/>
      </c>
      <c r="AW47" s="317" t="str">
        <f t="shared" si="9"/>
        <v/>
      </c>
      <c r="AX47" s="317" t="str">
        <f t="shared" si="10"/>
        <v/>
      </c>
      <c r="AY47" s="317" t="str">
        <f t="shared" si="11"/>
        <v/>
      </c>
      <c r="AZ47" s="323" t="str">
        <f t="shared" si="12"/>
        <v/>
      </c>
      <c r="BA47" s="323" t="str">
        <f t="shared" si="13"/>
        <v/>
      </c>
      <c r="BB47" s="323" t="str">
        <f t="shared" si="14"/>
        <v/>
      </c>
      <c r="BC47" s="323" t="str">
        <f t="shared" si="15"/>
        <v/>
      </c>
      <c r="BD47" s="317" t="s">
        <v>556</v>
      </c>
      <c r="BE47" s="317"/>
      <c r="BF47" s="323" t="str">
        <f t="shared" si="16"/>
        <v/>
      </c>
      <c r="BG47" s="323" t="str">
        <f t="shared" si="17"/>
        <v/>
      </c>
      <c r="BH47" s="323" t="str">
        <f t="shared" si="18"/>
        <v/>
      </c>
      <c r="BI47" s="323" t="str">
        <f t="shared" si="19"/>
        <v/>
      </c>
      <c r="BJ47" s="323"/>
      <c r="BK47" s="323"/>
      <c r="BL47" s="316" t="str">
        <f t="shared" si="20"/>
        <v/>
      </c>
      <c r="BM47" s="316" t="str">
        <f t="shared" si="21"/>
        <v/>
      </c>
      <c r="BP47" s="317"/>
      <c r="BQ47" s="317"/>
      <c r="BR47" s="317"/>
    </row>
    <row r="48" spans="1:70" ht="25.5" customHeight="1" x14ac:dyDescent="0.25">
      <c r="A48" s="225">
        <v>41</v>
      </c>
      <c r="B48" s="171" t="str">
        <f>IF(D48&amp;E48="","",COUNT(B$8:B47)+1)</f>
        <v/>
      </c>
      <c r="C48" s="20"/>
      <c r="D48" s="124"/>
      <c r="E48" s="124"/>
      <c r="F48" s="124"/>
      <c r="G48" s="125"/>
      <c r="H48" s="244"/>
      <c r="I48" s="245"/>
      <c r="J48" s="246"/>
      <c r="K48" s="21"/>
      <c r="L48" s="21"/>
      <c r="M48" s="21"/>
      <c r="N48" s="167"/>
      <c r="O48" s="181"/>
      <c r="P48" s="247" t="str">
        <f t="shared" si="22"/>
        <v/>
      </c>
      <c r="Q48" s="279"/>
      <c r="R48" s="248"/>
      <c r="S48" s="280"/>
      <c r="T48" s="250"/>
      <c r="U48" s="281"/>
      <c r="V48" s="279"/>
      <c r="W48" s="248"/>
      <c r="X48" s="280"/>
      <c r="Y48" s="250"/>
      <c r="Z48" s="282" t="str">
        <f t="shared" si="2"/>
        <v/>
      </c>
      <c r="AA48" s="306"/>
      <c r="AB48" s="307"/>
      <c r="AC48" s="308"/>
      <c r="AD48" s="305"/>
      <c r="AE48" s="309"/>
      <c r="AF48" s="308"/>
      <c r="AG48" s="305"/>
      <c r="AH48" s="308"/>
      <c r="AI48" s="309"/>
      <c r="AJ48" s="309"/>
      <c r="AP48" s="320" t="str">
        <f t="shared" si="3"/>
        <v/>
      </c>
      <c r="AQ48" s="320" t="str">
        <f t="shared" si="4"/>
        <v/>
      </c>
      <c r="AR48" s="320" t="str">
        <f t="shared" si="5"/>
        <v/>
      </c>
      <c r="AS48" s="320" t="str">
        <f t="shared" si="6"/>
        <v/>
      </c>
      <c r="AT48" s="320" t="str">
        <f t="shared" si="7"/>
        <v/>
      </c>
      <c r="AU48" s="320" t="str">
        <f t="shared" si="8"/>
        <v/>
      </c>
      <c r="AW48" s="317" t="str">
        <f t="shared" si="9"/>
        <v/>
      </c>
      <c r="AX48" s="317" t="str">
        <f t="shared" si="10"/>
        <v/>
      </c>
      <c r="AY48" s="317" t="str">
        <f t="shared" si="11"/>
        <v/>
      </c>
      <c r="AZ48" s="323" t="str">
        <f t="shared" si="12"/>
        <v/>
      </c>
      <c r="BA48" s="323" t="str">
        <f t="shared" si="13"/>
        <v/>
      </c>
      <c r="BB48" s="323" t="str">
        <f t="shared" si="14"/>
        <v/>
      </c>
      <c r="BC48" s="323" t="str">
        <f t="shared" si="15"/>
        <v/>
      </c>
      <c r="BD48" s="317" t="s">
        <v>556</v>
      </c>
      <c r="BE48" s="317"/>
      <c r="BF48" s="323" t="str">
        <f t="shared" si="16"/>
        <v/>
      </c>
      <c r="BG48" s="323" t="str">
        <f t="shared" si="17"/>
        <v/>
      </c>
      <c r="BH48" s="323" t="str">
        <f t="shared" si="18"/>
        <v/>
      </c>
      <c r="BI48" s="323" t="str">
        <f t="shared" si="19"/>
        <v/>
      </c>
      <c r="BJ48" s="323"/>
      <c r="BK48" s="323"/>
      <c r="BL48" s="316" t="str">
        <f t="shared" si="20"/>
        <v/>
      </c>
      <c r="BM48" s="316" t="str">
        <f t="shared" si="21"/>
        <v/>
      </c>
      <c r="BP48" s="317"/>
      <c r="BQ48" s="317"/>
      <c r="BR48" s="317"/>
    </row>
    <row r="49" spans="1:74" ht="25.5" customHeight="1" x14ac:dyDescent="0.25">
      <c r="A49" s="225">
        <v>42</v>
      </c>
      <c r="B49" s="169" t="str">
        <f>IF(D49&amp;E49="","",COUNT(B$8:B48)+1)</f>
        <v/>
      </c>
      <c r="C49" s="16"/>
      <c r="D49" s="120"/>
      <c r="E49" s="120"/>
      <c r="F49" s="120"/>
      <c r="G49" s="121"/>
      <c r="H49" s="238"/>
      <c r="I49" s="239"/>
      <c r="J49" s="240"/>
      <c r="K49" s="17"/>
      <c r="L49" s="17"/>
      <c r="M49" s="17"/>
      <c r="N49" s="164"/>
      <c r="O49" s="179"/>
      <c r="P49" s="23" t="str">
        <f t="shared" si="22"/>
        <v/>
      </c>
      <c r="Q49" s="265"/>
      <c r="R49" s="266"/>
      <c r="S49" s="267"/>
      <c r="T49" s="268"/>
      <c r="U49" s="269"/>
      <c r="V49" s="265"/>
      <c r="W49" s="266"/>
      <c r="X49" s="267"/>
      <c r="Y49" s="268"/>
      <c r="Z49" s="270" t="str">
        <f t="shared" si="2"/>
        <v/>
      </c>
      <c r="AA49" s="306"/>
      <c r="AB49" s="307"/>
      <c r="AC49" s="308"/>
      <c r="AD49" s="305"/>
      <c r="AE49" s="309"/>
      <c r="AF49" s="308"/>
      <c r="AG49" s="305"/>
      <c r="AH49" s="308"/>
      <c r="AI49" s="309"/>
      <c r="AJ49" s="309"/>
      <c r="AP49" s="320" t="str">
        <f t="shared" si="3"/>
        <v/>
      </c>
      <c r="AQ49" s="320" t="str">
        <f t="shared" si="4"/>
        <v/>
      </c>
      <c r="AR49" s="320" t="str">
        <f t="shared" si="5"/>
        <v/>
      </c>
      <c r="AS49" s="320" t="str">
        <f t="shared" si="6"/>
        <v/>
      </c>
      <c r="AT49" s="320" t="str">
        <f t="shared" si="7"/>
        <v/>
      </c>
      <c r="AU49" s="320" t="str">
        <f t="shared" si="8"/>
        <v/>
      </c>
      <c r="AW49" s="317" t="str">
        <f t="shared" si="9"/>
        <v/>
      </c>
      <c r="AX49" s="317" t="str">
        <f t="shared" si="10"/>
        <v/>
      </c>
      <c r="AY49" s="317" t="str">
        <f t="shared" si="11"/>
        <v/>
      </c>
      <c r="AZ49" s="323" t="str">
        <f t="shared" si="12"/>
        <v/>
      </c>
      <c r="BA49" s="323" t="str">
        <f t="shared" si="13"/>
        <v/>
      </c>
      <c r="BB49" s="323" t="str">
        <f t="shared" si="14"/>
        <v/>
      </c>
      <c r="BC49" s="323" t="str">
        <f t="shared" si="15"/>
        <v/>
      </c>
      <c r="BD49" s="317" t="s">
        <v>556</v>
      </c>
      <c r="BE49" s="317"/>
      <c r="BF49" s="323" t="str">
        <f t="shared" si="16"/>
        <v/>
      </c>
      <c r="BG49" s="323" t="str">
        <f t="shared" si="17"/>
        <v/>
      </c>
      <c r="BH49" s="323" t="str">
        <f t="shared" si="18"/>
        <v/>
      </c>
      <c r="BI49" s="323" t="str">
        <f t="shared" si="19"/>
        <v/>
      </c>
      <c r="BJ49" s="323"/>
      <c r="BK49" s="323"/>
      <c r="BL49" s="316" t="str">
        <f t="shared" si="20"/>
        <v/>
      </c>
      <c r="BM49" s="316" t="str">
        <f t="shared" si="21"/>
        <v/>
      </c>
      <c r="BP49" s="317"/>
      <c r="BQ49" s="317"/>
      <c r="BR49" s="317"/>
    </row>
    <row r="50" spans="1:74" ht="25.5" customHeight="1" x14ac:dyDescent="0.25">
      <c r="A50" s="225">
        <v>43</v>
      </c>
      <c r="B50" s="169" t="str">
        <f>IF(D50&amp;E50="","",COUNT(B$8:B49)+1)</f>
        <v/>
      </c>
      <c r="C50" s="16"/>
      <c r="D50" s="120"/>
      <c r="E50" s="120"/>
      <c r="F50" s="120"/>
      <c r="G50" s="121"/>
      <c r="H50" s="238"/>
      <c r="I50" s="239"/>
      <c r="J50" s="240"/>
      <c r="K50" s="17"/>
      <c r="L50" s="17"/>
      <c r="M50" s="17"/>
      <c r="N50" s="165"/>
      <c r="O50" s="179"/>
      <c r="P50" s="23" t="str">
        <f t="shared" si="22"/>
        <v/>
      </c>
      <c r="Q50" s="265"/>
      <c r="R50" s="266"/>
      <c r="S50" s="267"/>
      <c r="T50" s="268"/>
      <c r="U50" s="269"/>
      <c r="V50" s="265"/>
      <c r="W50" s="266"/>
      <c r="X50" s="267"/>
      <c r="Y50" s="268"/>
      <c r="Z50" s="270" t="str">
        <f t="shared" si="2"/>
        <v/>
      </c>
      <c r="AA50" s="306"/>
      <c r="AB50" s="307"/>
      <c r="AC50" s="308"/>
      <c r="AD50" s="309"/>
      <c r="AE50" s="309"/>
      <c r="AF50" s="308"/>
      <c r="AG50" s="305"/>
      <c r="AH50" s="308"/>
      <c r="AI50" s="309"/>
      <c r="AJ50" s="309"/>
      <c r="AP50" s="320" t="str">
        <f t="shared" si="3"/>
        <v/>
      </c>
      <c r="AQ50" s="320" t="str">
        <f t="shared" si="4"/>
        <v/>
      </c>
      <c r="AR50" s="320" t="str">
        <f t="shared" si="5"/>
        <v/>
      </c>
      <c r="AS50" s="320" t="str">
        <f t="shared" si="6"/>
        <v/>
      </c>
      <c r="AT50" s="320" t="str">
        <f t="shared" si="7"/>
        <v/>
      </c>
      <c r="AU50" s="320" t="str">
        <f t="shared" si="8"/>
        <v/>
      </c>
      <c r="AW50" s="317" t="str">
        <f t="shared" si="9"/>
        <v/>
      </c>
      <c r="AX50" s="317" t="str">
        <f t="shared" si="10"/>
        <v/>
      </c>
      <c r="AY50" s="317" t="str">
        <f t="shared" si="11"/>
        <v/>
      </c>
      <c r="AZ50" s="323" t="str">
        <f t="shared" si="12"/>
        <v/>
      </c>
      <c r="BA50" s="323" t="str">
        <f t="shared" si="13"/>
        <v/>
      </c>
      <c r="BB50" s="323" t="str">
        <f t="shared" si="14"/>
        <v/>
      </c>
      <c r="BC50" s="323" t="str">
        <f t="shared" si="15"/>
        <v/>
      </c>
      <c r="BD50" s="317" t="s">
        <v>556</v>
      </c>
      <c r="BE50" s="317"/>
      <c r="BF50" s="323" t="str">
        <f t="shared" si="16"/>
        <v/>
      </c>
      <c r="BG50" s="323" t="str">
        <f t="shared" si="17"/>
        <v/>
      </c>
      <c r="BH50" s="323" t="str">
        <f t="shared" si="18"/>
        <v/>
      </c>
      <c r="BI50" s="323" t="str">
        <f t="shared" si="19"/>
        <v/>
      </c>
      <c r="BJ50" s="323"/>
      <c r="BK50" s="323"/>
      <c r="BL50" s="316" t="str">
        <f t="shared" si="20"/>
        <v/>
      </c>
      <c r="BM50" s="316" t="str">
        <f t="shared" si="21"/>
        <v/>
      </c>
      <c r="BP50" s="317"/>
      <c r="BQ50" s="317"/>
      <c r="BR50" s="317"/>
    </row>
    <row r="51" spans="1:74" ht="25.5" customHeight="1" x14ac:dyDescent="0.25">
      <c r="A51" s="225">
        <v>44</v>
      </c>
      <c r="B51" s="169" t="str">
        <f>IF(D51&amp;E51="","",COUNT(B$8:B50)+1)</f>
        <v/>
      </c>
      <c r="C51" s="16"/>
      <c r="D51" s="120"/>
      <c r="E51" s="120"/>
      <c r="F51" s="120"/>
      <c r="G51" s="121"/>
      <c r="H51" s="238"/>
      <c r="I51" s="239"/>
      <c r="J51" s="240"/>
      <c r="K51" s="17"/>
      <c r="L51" s="17"/>
      <c r="M51" s="17"/>
      <c r="N51" s="164"/>
      <c r="O51" s="179"/>
      <c r="P51" s="23" t="str">
        <f t="shared" si="22"/>
        <v/>
      </c>
      <c r="Q51" s="265"/>
      <c r="R51" s="266"/>
      <c r="S51" s="267"/>
      <c r="T51" s="268"/>
      <c r="U51" s="269"/>
      <c r="V51" s="265"/>
      <c r="W51" s="266"/>
      <c r="X51" s="267"/>
      <c r="Y51" s="268"/>
      <c r="Z51" s="270" t="str">
        <f t="shared" si="2"/>
        <v/>
      </c>
      <c r="AA51" s="306"/>
      <c r="AB51" s="307"/>
      <c r="AC51" s="308"/>
      <c r="AD51" s="309"/>
      <c r="AE51" s="309"/>
      <c r="AF51" s="308"/>
      <c r="AG51" s="305"/>
      <c r="AH51" s="308"/>
      <c r="AI51" s="309"/>
      <c r="AJ51" s="309"/>
      <c r="AP51" s="320" t="str">
        <f t="shared" si="3"/>
        <v/>
      </c>
      <c r="AQ51" s="320" t="str">
        <f t="shared" si="4"/>
        <v/>
      </c>
      <c r="AR51" s="320" t="str">
        <f t="shared" si="5"/>
        <v/>
      </c>
      <c r="AS51" s="320" t="str">
        <f t="shared" si="6"/>
        <v/>
      </c>
      <c r="AT51" s="320" t="str">
        <f t="shared" si="7"/>
        <v/>
      </c>
      <c r="AU51" s="320" t="str">
        <f t="shared" si="8"/>
        <v/>
      </c>
      <c r="AW51" s="317" t="str">
        <f t="shared" si="9"/>
        <v/>
      </c>
      <c r="AX51" s="317" t="str">
        <f t="shared" si="10"/>
        <v/>
      </c>
      <c r="AY51" s="317" t="str">
        <f t="shared" si="11"/>
        <v/>
      </c>
      <c r="AZ51" s="323" t="str">
        <f t="shared" si="12"/>
        <v/>
      </c>
      <c r="BA51" s="323" t="str">
        <f t="shared" si="13"/>
        <v/>
      </c>
      <c r="BB51" s="323" t="str">
        <f t="shared" si="14"/>
        <v/>
      </c>
      <c r="BC51" s="323" t="str">
        <f t="shared" si="15"/>
        <v/>
      </c>
      <c r="BD51" s="317" t="s">
        <v>556</v>
      </c>
      <c r="BE51" s="317"/>
      <c r="BF51" s="323" t="str">
        <f t="shared" si="16"/>
        <v/>
      </c>
      <c r="BG51" s="323" t="str">
        <f t="shared" si="17"/>
        <v/>
      </c>
      <c r="BH51" s="323" t="str">
        <f t="shared" si="18"/>
        <v/>
      </c>
      <c r="BI51" s="323" t="str">
        <f t="shared" si="19"/>
        <v/>
      </c>
      <c r="BJ51" s="323"/>
      <c r="BK51" s="323"/>
      <c r="BL51" s="316" t="str">
        <f t="shared" si="20"/>
        <v/>
      </c>
      <c r="BM51" s="316" t="str">
        <f t="shared" si="21"/>
        <v/>
      </c>
      <c r="BP51" s="317"/>
      <c r="BQ51" s="317"/>
      <c r="BR51" s="317"/>
    </row>
    <row r="52" spans="1:74" ht="25.5" customHeight="1" x14ac:dyDescent="0.25">
      <c r="A52" s="225">
        <v>45</v>
      </c>
      <c r="B52" s="170" t="str">
        <f>IF(D52&amp;E52="","",COUNT(B$8:B51)+1)</f>
        <v/>
      </c>
      <c r="C52" s="18"/>
      <c r="D52" s="122"/>
      <c r="E52" s="122"/>
      <c r="F52" s="122"/>
      <c r="G52" s="123"/>
      <c r="H52" s="241"/>
      <c r="I52" s="242"/>
      <c r="J52" s="243"/>
      <c r="K52" s="19"/>
      <c r="L52" s="19"/>
      <c r="M52" s="19"/>
      <c r="N52" s="166"/>
      <c r="O52" s="180"/>
      <c r="P52" s="24" t="str">
        <f t="shared" si="22"/>
        <v/>
      </c>
      <c r="Q52" s="273"/>
      <c r="R52" s="274"/>
      <c r="S52" s="275"/>
      <c r="T52" s="276"/>
      <c r="U52" s="277"/>
      <c r="V52" s="273"/>
      <c r="W52" s="274"/>
      <c r="X52" s="275"/>
      <c r="Y52" s="276"/>
      <c r="Z52" s="278" t="str">
        <f t="shared" si="2"/>
        <v/>
      </c>
      <c r="AA52" s="306"/>
      <c r="AB52" s="307"/>
      <c r="AC52" s="308"/>
      <c r="AD52" s="309"/>
      <c r="AE52" s="309"/>
      <c r="AF52" s="308"/>
      <c r="AG52" s="305"/>
      <c r="AH52" s="308"/>
      <c r="AI52" s="309"/>
      <c r="AJ52" s="309"/>
      <c r="AP52" s="320" t="str">
        <f t="shared" si="3"/>
        <v/>
      </c>
      <c r="AQ52" s="320" t="str">
        <f t="shared" si="4"/>
        <v/>
      </c>
      <c r="AR52" s="320" t="str">
        <f t="shared" si="5"/>
        <v/>
      </c>
      <c r="AS52" s="320" t="str">
        <f t="shared" si="6"/>
        <v/>
      </c>
      <c r="AT52" s="320" t="str">
        <f t="shared" si="7"/>
        <v/>
      </c>
      <c r="AU52" s="320" t="str">
        <f t="shared" si="8"/>
        <v/>
      </c>
      <c r="AW52" s="317" t="str">
        <f t="shared" si="9"/>
        <v/>
      </c>
      <c r="AX52" s="317" t="str">
        <f t="shared" si="10"/>
        <v/>
      </c>
      <c r="AY52" s="317" t="str">
        <f t="shared" si="11"/>
        <v/>
      </c>
      <c r="AZ52" s="323" t="str">
        <f t="shared" si="12"/>
        <v/>
      </c>
      <c r="BA52" s="323" t="str">
        <f t="shared" si="13"/>
        <v/>
      </c>
      <c r="BB52" s="323" t="str">
        <f t="shared" si="14"/>
        <v/>
      </c>
      <c r="BC52" s="323" t="str">
        <f t="shared" si="15"/>
        <v/>
      </c>
      <c r="BD52" s="317" t="s">
        <v>556</v>
      </c>
      <c r="BE52" s="317"/>
      <c r="BF52" s="323" t="str">
        <f t="shared" si="16"/>
        <v/>
      </c>
      <c r="BG52" s="323" t="str">
        <f t="shared" si="17"/>
        <v/>
      </c>
      <c r="BH52" s="323" t="str">
        <f t="shared" si="18"/>
        <v/>
      </c>
      <c r="BI52" s="323" t="str">
        <f t="shared" si="19"/>
        <v/>
      </c>
      <c r="BJ52" s="323"/>
      <c r="BK52" s="323"/>
      <c r="BL52" s="316" t="str">
        <f t="shared" si="20"/>
        <v/>
      </c>
      <c r="BM52" s="316" t="str">
        <f t="shared" si="21"/>
        <v/>
      </c>
      <c r="BP52" s="317"/>
      <c r="BQ52" s="317"/>
      <c r="BR52" s="317"/>
    </row>
    <row r="53" spans="1:74" ht="25.5" customHeight="1" x14ac:dyDescent="0.25">
      <c r="A53" s="225">
        <v>46</v>
      </c>
      <c r="B53" s="171" t="str">
        <f>IF(D53&amp;E53="","",COUNT(B$8:B52)+1)</f>
        <v/>
      </c>
      <c r="C53" s="20"/>
      <c r="D53" s="124"/>
      <c r="E53" s="124"/>
      <c r="F53" s="124"/>
      <c r="G53" s="125"/>
      <c r="H53" s="244"/>
      <c r="I53" s="245"/>
      <c r="J53" s="246"/>
      <c r="K53" s="21"/>
      <c r="L53" s="21"/>
      <c r="M53" s="21"/>
      <c r="N53" s="167"/>
      <c r="O53" s="181"/>
      <c r="P53" s="247" t="str">
        <f t="shared" si="22"/>
        <v/>
      </c>
      <c r="Q53" s="279"/>
      <c r="R53" s="248"/>
      <c r="S53" s="280"/>
      <c r="T53" s="250"/>
      <c r="U53" s="281"/>
      <c r="V53" s="279"/>
      <c r="W53" s="248"/>
      <c r="X53" s="280"/>
      <c r="Y53" s="250"/>
      <c r="Z53" s="282" t="str">
        <f t="shared" si="2"/>
        <v/>
      </c>
      <c r="AA53" s="306"/>
      <c r="AB53" s="307"/>
      <c r="AC53" s="308"/>
      <c r="AD53" s="305"/>
      <c r="AE53" s="309"/>
      <c r="AF53" s="308"/>
      <c r="AG53" s="305"/>
      <c r="AH53" s="308"/>
      <c r="AI53" s="309"/>
      <c r="AJ53" s="309"/>
      <c r="AP53" s="320" t="str">
        <f t="shared" si="3"/>
        <v/>
      </c>
      <c r="AQ53" s="320" t="str">
        <f t="shared" si="4"/>
        <v/>
      </c>
      <c r="AR53" s="320" t="str">
        <f t="shared" si="5"/>
        <v/>
      </c>
      <c r="AS53" s="320" t="str">
        <f t="shared" si="6"/>
        <v/>
      </c>
      <c r="AT53" s="320" t="str">
        <f t="shared" si="7"/>
        <v/>
      </c>
      <c r="AU53" s="320" t="str">
        <f t="shared" si="8"/>
        <v/>
      </c>
      <c r="AW53" s="317" t="str">
        <f t="shared" si="9"/>
        <v/>
      </c>
      <c r="AX53" s="317" t="str">
        <f t="shared" si="10"/>
        <v/>
      </c>
      <c r="AY53" s="317" t="str">
        <f t="shared" si="11"/>
        <v/>
      </c>
      <c r="AZ53" s="323" t="str">
        <f t="shared" si="12"/>
        <v/>
      </c>
      <c r="BA53" s="323" t="str">
        <f t="shared" si="13"/>
        <v/>
      </c>
      <c r="BB53" s="323" t="str">
        <f t="shared" si="14"/>
        <v/>
      </c>
      <c r="BC53" s="323" t="str">
        <f t="shared" si="15"/>
        <v/>
      </c>
      <c r="BD53" s="317" t="s">
        <v>556</v>
      </c>
      <c r="BE53" s="317"/>
      <c r="BF53" s="323" t="str">
        <f t="shared" si="16"/>
        <v/>
      </c>
      <c r="BG53" s="323" t="str">
        <f t="shared" si="17"/>
        <v/>
      </c>
      <c r="BH53" s="323" t="str">
        <f t="shared" si="18"/>
        <v/>
      </c>
      <c r="BI53" s="323" t="str">
        <f t="shared" si="19"/>
        <v/>
      </c>
      <c r="BJ53" s="323"/>
      <c r="BK53" s="323"/>
      <c r="BL53" s="316" t="str">
        <f t="shared" si="20"/>
        <v/>
      </c>
      <c r="BM53" s="316" t="str">
        <f t="shared" si="21"/>
        <v/>
      </c>
      <c r="BP53" s="317"/>
      <c r="BQ53" s="317"/>
      <c r="BR53" s="317"/>
    </row>
    <row r="54" spans="1:74" ht="25.5" customHeight="1" x14ac:dyDescent="0.25">
      <c r="A54" s="225">
        <v>47</v>
      </c>
      <c r="B54" s="169" t="str">
        <f>IF(D54&amp;E54="","",COUNT(B$8:B53)+1)</f>
        <v/>
      </c>
      <c r="C54" s="16"/>
      <c r="D54" s="120"/>
      <c r="E54" s="120"/>
      <c r="F54" s="120"/>
      <c r="G54" s="121"/>
      <c r="H54" s="238"/>
      <c r="I54" s="239"/>
      <c r="J54" s="240"/>
      <c r="K54" s="17"/>
      <c r="L54" s="17"/>
      <c r="M54" s="17"/>
      <c r="N54" s="164"/>
      <c r="O54" s="179"/>
      <c r="P54" s="23" t="str">
        <f t="shared" si="22"/>
        <v/>
      </c>
      <c r="Q54" s="265"/>
      <c r="R54" s="266"/>
      <c r="S54" s="267"/>
      <c r="T54" s="268"/>
      <c r="U54" s="269"/>
      <c r="V54" s="265"/>
      <c r="W54" s="266"/>
      <c r="X54" s="267"/>
      <c r="Y54" s="268"/>
      <c r="Z54" s="270" t="str">
        <f t="shared" si="2"/>
        <v/>
      </c>
      <c r="AA54" s="306"/>
      <c r="AB54" s="307"/>
      <c r="AC54" s="308"/>
      <c r="AD54" s="305"/>
      <c r="AE54" s="309"/>
      <c r="AF54" s="308"/>
      <c r="AG54" s="305"/>
      <c r="AH54" s="308"/>
      <c r="AI54" s="309"/>
      <c r="AJ54" s="309"/>
      <c r="AP54" s="320" t="str">
        <f t="shared" si="3"/>
        <v/>
      </c>
      <c r="AQ54" s="320" t="str">
        <f t="shared" si="4"/>
        <v/>
      </c>
      <c r="AR54" s="320" t="str">
        <f t="shared" si="5"/>
        <v/>
      </c>
      <c r="AS54" s="320" t="str">
        <f t="shared" si="6"/>
        <v/>
      </c>
      <c r="AT54" s="320" t="str">
        <f t="shared" si="7"/>
        <v/>
      </c>
      <c r="AU54" s="320" t="str">
        <f t="shared" si="8"/>
        <v/>
      </c>
      <c r="AW54" s="317" t="str">
        <f t="shared" si="9"/>
        <v/>
      </c>
      <c r="AX54" s="317" t="str">
        <f t="shared" si="10"/>
        <v/>
      </c>
      <c r="AY54" s="317" t="str">
        <f t="shared" si="11"/>
        <v/>
      </c>
      <c r="AZ54" s="323" t="str">
        <f t="shared" si="12"/>
        <v/>
      </c>
      <c r="BA54" s="323" t="str">
        <f t="shared" si="13"/>
        <v/>
      </c>
      <c r="BB54" s="323" t="str">
        <f t="shared" si="14"/>
        <v/>
      </c>
      <c r="BC54" s="323" t="str">
        <f t="shared" si="15"/>
        <v/>
      </c>
      <c r="BD54" s="317" t="s">
        <v>556</v>
      </c>
      <c r="BE54" s="317"/>
      <c r="BF54" s="323" t="str">
        <f t="shared" si="16"/>
        <v/>
      </c>
      <c r="BG54" s="323" t="str">
        <f t="shared" si="17"/>
        <v/>
      </c>
      <c r="BH54" s="323" t="str">
        <f t="shared" si="18"/>
        <v/>
      </c>
      <c r="BI54" s="323" t="str">
        <f t="shared" si="19"/>
        <v/>
      </c>
      <c r="BJ54" s="323"/>
      <c r="BK54" s="323"/>
      <c r="BL54" s="316" t="str">
        <f t="shared" si="20"/>
        <v/>
      </c>
      <c r="BM54" s="316" t="str">
        <f t="shared" si="21"/>
        <v/>
      </c>
      <c r="BP54" s="317"/>
      <c r="BQ54" s="317"/>
      <c r="BR54" s="317"/>
    </row>
    <row r="55" spans="1:74" ht="25.5" customHeight="1" x14ac:dyDescent="0.25">
      <c r="A55" s="225">
        <v>48</v>
      </c>
      <c r="B55" s="169" t="str">
        <f>IF(D55&amp;E55="","",COUNT(B$8:B54)+1)</f>
        <v/>
      </c>
      <c r="C55" s="16"/>
      <c r="D55" s="120"/>
      <c r="E55" s="120"/>
      <c r="F55" s="120"/>
      <c r="G55" s="121"/>
      <c r="H55" s="238"/>
      <c r="I55" s="239"/>
      <c r="J55" s="240"/>
      <c r="K55" s="17"/>
      <c r="L55" s="17"/>
      <c r="M55" s="17"/>
      <c r="N55" s="165"/>
      <c r="O55" s="179"/>
      <c r="P55" s="23" t="str">
        <f t="shared" si="22"/>
        <v/>
      </c>
      <c r="Q55" s="265"/>
      <c r="R55" s="266"/>
      <c r="S55" s="267"/>
      <c r="T55" s="268"/>
      <c r="U55" s="269"/>
      <c r="V55" s="265"/>
      <c r="W55" s="266"/>
      <c r="X55" s="267"/>
      <c r="Y55" s="268"/>
      <c r="Z55" s="270" t="str">
        <f t="shared" si="2"/>
        <v/>
      </c>
      <c r="AA55" s="306"/>
      <c r="AB55" s="307"/>
      <c r="AC55" s="308"/>
      <c r="AD55" s="309"/>
      <c r="AE55" s="309"/>
      <c r="AF55" s="308"/>
      <c r="AG55" s="305"/>
      <c r="AH55" s="308"/>
      <c r="AI55" s="309"/>
      <c r="AJ55" s="309"/>
      <c r="AP55" s="320" t="str">
        <f t="shared" si="3"/>
        <v/>
      </c>
      <c r="AQ55" s="320" t="str">
        <f t="shared" si="4"/>
        <v/>
      </c>
      <c r="AR55" s="320" t="str">
        <f t="shared" si="5"/>
        <v/>
      </c>
      <c r="AS55" s="320" t="str">
        <f t="shared" si="6"/>
        <v/>
      </c>
      <c r="AT55" s="320" t="str">
        <f t="shared" si="7"/>
        <v/>
      </c>
      <c r="AU55" s="320" t="str">
        <f t="shared" si="8"/>
        <v/>
      </c>
      <c r="AW55" s="317" t="str">
        <f t="shared" si="9"/>
        <v/>
      </c>
      <c r="AX55" s="317" t="str">
        <f t="shared" si="10"/>
        <v/>
      </c>
      <c r="AY55" s="317" t="str">
        <f t="shared" si="11"/>
        <v/>
      </c>
      <c r="AZ55" s="323" t="str">
        <f t="shared" si="12"/>
        <v/>
      </c>
      <c r="BA55" s="323" t="str">
        <f t="shared" si="13"/>
        <v/>
      </c>
      <c r="BB55" s="323" t="str">
        <f t="shared" si="14"/>
        <v/>
      </c>
      <c r="BC55" s="323" t="str">
        <f t="shared" si="15"/>
        <v/>
      </c>
      <c r="BD55" s="317" t="s">
        <v>556</v>
      </c>
      <c r="BE55" s="317"/>
      <c r="BF55" s="323" t="str">
        <f t="shared" si="16"/>
        <v/>
      </c>
      <c r="BG55" s="323" t="str">
        <f t="shared" si="17"/>
        <v/>
      </c>
      <c r="BH55" s="323" t="str">
        <f t="shared" si="18"/>
        <v/>
      </c>
      <c r="BI55" s="323" t="str">
        <f t="shared" si="19"/>
        <v/>
      </c>
      <c r="BJ55" s="323"/>
      <c r="BK55" s="323"/>
      <c r="BL55" s="316" t="str">
        <f t="shared" si="20"/>
        <v/>
      </c>
      <c r="BM55" s="316" t="str">
        <f t="shared" si="21"/>
        <v/>
      </c>
      <c r="BP55" s="317"/>
      <c r="BQ55" s="317"/>
      <c r="BR55" s="317"/>
    </row>
    <row r="56" spans="1:74" ht="25.5" customHeight="1" x14ac:dyDescent="0.25">
      <c r="A56" s="225">
        <v>49</v>
      </c>
      <c r="B56" s="169" t="str">
        <f>IF(D56&amp;E56="","",COUNT(B$8:B55)+1)</f>
        <v/>
      </c>
      <c r="C56" s="16"/>
      <c r="D56" s="120"/>
      <c r="E56" s="120"/>
      <c r="F56" s="120"/>
      <c r="G56" s="121"/>
      <c r="H56" s="238"/>
      <c r="I56" s="239"/>
      <c r="J56" s="240"/>
      <c r="K56" s="17"/>
      <c r="L56" s="17"/>
      <c r="M56" s="17"/>
      <c r="N56" s="164"/>
      <c r="O56" s="179"/>
      <c r="P56" s="23" t="str">
        <f t="shared" si="22"/>
        <v/>
      </c>
      <c r="Q56" s="265"/>
      <c r="R56" s="266"/>
      <c r="S56" s="267"/>
      <c r="T56" s="268"/>
      <c r="U56" s="269"/>
      <c r="V56" s="265"/>
      <c r="W56" s="266"/>
      <c r="X56" s="267"/>
      <c r="Y56" s="268"/>
      <c r="Z56" s="270" t="str">
        <f t="shared" si="2"/>
        <v/>
      </c>
      <c r="AA56" s="306"/>
      <c r="AB56" s="307"/>
      <c r="AC56" s="308"/>
      <c r="AD56" s="309"/>
      <c r="AE56" s="309"/>
      <c r="AF56" s="308"/>
      <c r="AG56" s="305"/>
      <c r="AH56" s="308"/>
      <c r="AI56" s="309"/>
      <c r="AJ56" s="309"/>
      <c r="AP56" s="320" t="str">
        <f t="shared" si="3"/>
        <v/>
      </c>
      <c r="AQ56" s="320" t="str">
        <f t="shared" si="4"/>
        <v/>
      </c>
      <c r="AR56" s="320" t="str">
        <f t="shared" si="5"/>
        <v/>
      </c>
      <c r="AS56" s="320" t="str">
        <f t="shared" si="6"/>
        <v/>
      </c>
      <c r="AT56" s="320" t="str">
        <f t="shared" si="7"/>
        <v/>
      </c>
      <c r="AU56" s="320" t="str">
        <f t="shared" si="8"/>
        <v/>
      </c>
      <c r="AW56" s="317" t="str">
        <f t="shared" si="9"/>
        <v/>
      </c>
      <c r="AX56" s="317" t="str">
        <f t="shared" si="10"/>
        <v/>
      </c>
      <c r="AY56" s="317" t="str">
        <f t="shared" si="11"/>
        <v/>
      </c>
      <c r="AZ56" s="323" t="str">
        <f t="shared" si="12"/>
        <v/>
      </c>
      <c r="BA56" s="323" t="str">
        <f t="shared" si="13"/>
        <v/>
      </c>
      <c r="BB56" s="323" t="str">
        <f t="shared" si="14"/>
        <v/>
      </c>
      <c r="BC56" s="323" t="str">
        <f t="shared" si="15"/>
        <v/>
      </c>
      <c r="BD56" s="317" t="s">
        <v>556</v>
      </c>
      <c r="BE56" s="317"/>
      <c r="BF56" s="323" t="str">
        <f t="shared" si="16"/>
        <v/>
      </c>
      <c r="BG56" s="323" t="str">
        <f t="shared" si="17"/>
        <v/>
      </c>
      <c r="BH56" s="323" t="str">
        <f t="shared" si="18"/>
        <v/>
      </c>
      <c r="BI56" s="323" t="str">
        <f t="shared" si="19"/>
        <v/>
      </c>
      <c r="BJ56" s="323"/>
      <c r="BK56" s="323"/>
      <c r="BL56" s="316" t="str">
        <f t="shared" si="20"/>
        <v/>
      </c>
      <c r="BM56" s="316" t="str">
        <f t="shared" si="21"/>
        <v/>
      </c>
      <c r="BP56" s="317"/>
      <c r="BQ56" s="317"/>
      <c r="BR56" s="317"/>
    </row>
    <row r="57" spans="1:74" ht="25.5" customHeight="1" thickBot="1" x14ac:dyDescent="0.3">
      <c r="A57" s="225">
        <v>50</v>
      </c>
      <c r="B57" s="170" t="str">
        <f>IF(D57&amp;E57="","",COUNT(B$8:B56)+1)</f>
        <v/>
      </c>
      <c r="C57" s="18"/>
      <c r="D57" s="122"/>
      <c r="E57" s="122"/>
      <c r="F57" s="122"/>
      <c r="G57" s="123"/>
      <c r="H57" s="241"/>
      <c r="I57" s="242"/>
      <c r="J57" s="243"/>
      <c r="K57" s="19"/>
      <c r="L57" s="19"/>
      <c r="M57" s="19"/>
      <c r="N57" s="166"/>
      <c r="O57" s="180"/>
      <c r="P57" s="24" t="str">
        <f t="shared" si="22"/>
        <v/>
      </c>
      <c r="Q57" s="273"/>
      <c r="R57" s="274"/>
      <c r="S57" s="275"/>
      <c r="T57" s="276"/>
      <c r="U57" s="277"/>
      <c r="V57" s="273"/>
      <c r="W57" s="274"/>
      <c r="X57" s="283"/>
      <c r="Y57" s="284"/>
      <c r="Z57" s="285" t="str">
        <f t="shared" si="2"/>
        <v/>
      </c>
      <c r="AA57" s="306"/>
      <c r="AB57" s="307"/>
      <c r="AC57" s="308"/>
      <c r="AD57" s="309"/>
      <c r="AE57" s="309"/>
      <c r="AF57" s="308"/>
      <c r="AG57" s="305"/>
      <c r="AH57" s="308"/>
      <c r="AI57" s="309"/>
      <c r="AJ57" s="309"/>
      <c r="AP57" s="320" t="str">
        <f t="shared" si="3"/>
        <v/>
      </c>
      <c r="AQ57" s="320" t="str">
        <f t="shared" si="4"/>
        <v/>
      </c>
      <c r="AR57" s="320" t="str">
        <f t="shared" si="5"/>
        <v/>
      </c>
      <c r="AS57" s="320" t="str">
        <f t="shared" si="6"/>
        <v/>
      </c>
      <c r="AT57" s="320" t="str">
        <f t="shared" si="7"/>
        <v/>
      </c>
      <c r="AU57" s="320" t="str">
        <f t="shared" si="8"/>
        <v/>
      </c>
      <c r="AW57" s="317" t="str">
        <f t="shared" si="9"/>
        <v/>
      </c>
      <c r="AX57" s="317" t="str">
        <f t="shared" si="10"/>
        <v/>
      </c>
      <c r="AY57" s="317" t="str">
        <f t="shared" si="11"/>
        <v/>
      </c>
      <c r="AZ57" s="323" t="str">
        <f t="shared" si="12"/>
        <v/>
      </c>
      <c r="BA57" s="323" t="str">
        <f t="shared" si="13"/>
        <v/>
      </c>
      <c r="BB57" s="323" t="str">
        <f t="shared" si="14"/>
        <v/>
      </c>
      <c r="BC57" s="323" t="str">
        <f t="shared" si="15"/>
        <v/>
      </c>
      <c r="BD57" s="317" t="s">
        <v>556</v>
      </c>
      <c r="BE57" s="317"/>
      <c r="BF57" s="323" t="str">
        <f t="shared" si="16"/>
        <v/>
      </c>
      <c r="BG57" s="323" t="str">
        <f t="shared" si="17"/>
        <v/>
      </c>
      <c r="BH57" s="323" t="str">
        <f t="shared" si="18"/>
        <v/>
      </c>
      <c r="BI57" s="323" t="str">
        <f t="shared" si="19"/>
        <v/>
      </c>
      <c r="BJ57" s="323"/>
      <c r="BK57" s="323"/>
      <c r="BL57" s="316" t="str">
        <f t="shared" si="20"/>
        <v/>
      </c>
      <c r="BM57" s="316" t="str">
        <f t="shared" si="21"/>
        <v/>
      </c>
      <c r="BP57" s="317"/>
      <c r="BQ57" s="317"/>
      <c r="BR57" s="317"/>
    </row>
    <row r="58" spans="1:74" ht="21" customHeight="1" x14ac:dyDescent="0.25">
      <c r="A58" s="225"/>
      <c r="R58" s="286"/>
      <c r="T58" s="286"/>
      <c r="W58" s="286"/>
      <c r="Y58" s="286"/>
      <c r="AR58" s="320">
        <f>COUNTIFS(AR8:AR57,1)+COUNTIFS(AR8:AR57,11)</f>
        <v>0</v>
      </c>
      <c r="AU58" s="320">
        <f t="shared" ref="AU58" si="23">COUNTIFS(AU8:AU57,1)+COUNTIFS(AU8:AU57,11)</f>
        <v>0</v>
      </c>
      <c r="BR58" s="318"/>
      <c r="BS58" s="318"/>
      <c r="BT58" s="318"/>
      <c r="BU58" s="320"/>
    </row>
    <row r="59" spans="1:74" ht="15.9" customHeight="1" x14ac:dyDescent="0.25">
      <c r="A59" s="225"/>
      <c r="BE59" s="322" t="s">
        <v>138</v>
      </c>
      <c r="BF59" s="322">
        <f>COUNTIFS($BF$8:$BG$57,BE59)</f>
        <v>0</v>
      </c>
      <c r="BH59" s="322">
        <f>COUNTIFS($BH$8:$BI$57,BE59)</f>
        <v>0</v>
      </c>
      <c r="BK59" s="318" t="s">
        <v>562</v>
      </c>
      <c r="BL59" s="316">
        <f>ROUNDUP(COUNTIFS(BL$8:BL$57,$BK59)/6,0)</f>
        <v>0</v>
      </c>
      <c r="BM59" s="316">
        <f>ROUNDUP(COUNTIFS(BM$8:BM$57,$BK59)/6,0)</f>
        <v>0</v>
      </c>
      <c r="BN59" s="318">
        <f>BL59+BM59</f>
        <v>0</v>
      </c>
      <c r="BR59" s="318"/>
      <c r="BS59" s="318">
        <v>1000</v>
      </c>
      <c r="BT59" s="318">
        <v>2000</v>
      </c>
      <c r="BU59" s="320"/>
    </row>
    <row r="60" spans="1:74" ht="15.9" customHeight="1" x14ac:dyDescent="0.25">
      <c r="BE60" s="322" t="s">
        <v>344</v>
      </c>
      <c r="BF60" s="322">
        <f t="shared" ref="BF60:BF62" si="24">COUNTIFS($BF$8:$BG$57,BE60)</f>
        <v>0</v>
      </c>
      <c r="BH60" s="322">
        <f t="shared" ref="BH60:BH62" si="25">COUNTIFS($BH$8:$BI$57,BE60)</f>
        <v>0</v>
      </c>
      <c r="BK60" s="318" t="s">
        <v>563</v>
      </c>
      <c r="BL60" s="316">
        <f t="shared" ref="BL60:BM64" si="26">ROUNDUP(COUNTIFS(BL$8:BL$57,$BK60)/6,0)</f>
        <v>0</v>
      </c>
      <c r="BM60" s="316">
        <f t="shared" si="26"/>
        <v>0</v>
      </c>
      <c r="BR60" s="318"/>
      <c r="BS60" s="318">
        <v>700</v>
      </c>
      <c r="BT60" s="318">
        <v>1500</v>
      </c>
      <c r="BU60" s="320"/>
    </row>
    <row r="61" spans="1:74" s="103" customFormat="1" ht="15.9" customHeight="1" x14ac:dyDescent="0.25">
      <c r="B61" s="104"/>
      <c r="D61" s="346"/>
      <c r="E61" s="346"/>
      <c r="F61" s="347"/>
      <c r="G61" s="347"/>
      <c r="H61" s="347"/>
      <c r="I61" s="347"/>
      <c r="J61" s="348"/>
      <c r="K61" s="348"/>
      <c r="L61" s="348"/>
      <c r="M61" s="348"/>
      <c r="N61" s="347"/>
      <c r="O61" s="348"/>
      <c r="P61" s="348"/>
      <c r="Q61" s="349"/>
      <c r="R61" s="350"/>
      <c r="S61" s="349"/>
      <c r="T61" s="350"/>
      <c r="U61" s="104"/>
      <c r="V61" s="349"/>
      <c r="W61" s="350"/>
      <c r="X61" s="349"/>
      <c r="Y61" s="350"/>
      <c r="Z61" s="104"/>
      <c r="AA61" s="349"/>
      <c r="AB61" s="104"/>
      <c r="AC61" s="349"/>
      <c r="AD61" s="349"/>
      <c r="AE61" s="349"/>
      <c r="AF61" s="349"/>
      <c r="AG61" s="349"/>
      <c r="AH61" s="349"/>
      <c r="AI61" s="349"/>
      <c r="AJ61" s="349"/>
      <c r="AN61" s="321"/>
      <c r="AO61" s="321"/>
      <c r="AP61" s="321"/>
      <c r="AQ61" s="321"/>
      <c r="AR61" s="321"/>
      <c r="AS61" s="321"/>
      <c r="AT61" s="321"/>
      <c r="AU61" s="321"/>
      <c r="AV61" s="403"/>
      <c r="AW61" s="403"/>
      <c r="AX61" s="403"/>
      <c r="AY61" s="403"/>
      <c r="AZ61" s="403"/>
      <c r="BA61" s="403"/>
      <c r="BB61" s="403"/>
      <c r="BC61" s="403"/>
      <c r="BD61" s="403"/>
      <c r="BE61" s="403" t="s">
        <v>346</v>
      </c>
      <c r="BF61" s="403">
        <f t="shared" si="24"/>
        <v>0</v>
      </c>
      <c r="BG61" s="403"/>
      <c r="BH61" s="403">
        <f t="shared" si="25"/>
        <v>0</v>
      </c>
      <c r="BI61" s="321"/>
      <c r="BJ61" s="321"/>
      <c r="BK61" s="404" t="s">
        <v>564</v>
      </c>
      <c r="BL61" s="319">
        <f t="shared" si="26"/>
        <v>0</v>
      </c>
      <c r="BM61" s="319">
        <f t="shared" si="26"/>
        <v>0</v>
      </c>
      <c r="BN61" s="404">
        <f>BL60+BM60+BL61+BM61</f>
        <v>0</v>
      </c>
      <c r="BO61" s="404"/>
      <c r="BP61" s="321"/>
      <c r="BQ61" s="321"/>
      <c r="BR61" s="321"/>
      <c r="BS61" s="321"/>
      <c r="BT61" s="321"/>
      <c r="BU61" s="321"/>
      <c r="BV61" s="321"/>
    </row>
    <row r="62" spans="1:74" s="103" customFormat="1" ht="15.9" customHeight="1" x14ac:dyDescent="0.25">
      <c r="B62" s="104"/>
      <c r="D62" s="346"/>
      <c r="E62" s="346"/>
      <c r="F62" s="347"/>
      <c r="G62" s="347"/>
      <c r="H62" s="347"/>
      <c r="I62" s="347"/>
      <c r="J62" s="348"/>
      <c r="K62" s="348"/>
      <c r="L62" s="348"/>
      <c r="M62" s="348"/>
      <c r="N62" s="347"/>
      <c r="O62" s="348"/>
      <c r="P62" s="348"/>
      <c r="Q62" s="349"/>
      <c r="R62" s="350"/>
      <c r="S62" s="349"/>
      <c r="T62" s="350"/>
      <c r="U62" s="104"/>
      <c r="V62" s="349"/>
      <c r="W62" s="350"/>
      <c r="X62" s="349"/>
      <c r="Y62" s="350"/>
      <c r="Z62" s="104"/>
      <c r="AA62" s="349"/>
      <c r="AB62" s="104"/>
      <c r="AC62" s="349"/>
      <c r="AD62" s="349"/>
      <c r="AE62" s="349"/>
      <c r="AF62" s="349"/>
      <c r="AG62" s="349"/>
      <c r="AH62" s="349"/>
      <c r="AI62" s="349"/>
      <c r="AJ62" s="349"/>
      <c r="AN62" s="321"/>
      <c r="AO62" s="321"/>
      <c r="AP62" s="321"/>
      <c r="AQ62" s="321"/>
      <c r="AR62" s="321"/>
      <c r="AS62" s="321"/>
      <c r="AT62" s="321"/>
      <c r="AU62" s="321"/>
      <c r="AV62" s="403"/>
      <c r="AW62" s="403"/>
      <c r="AX62" s="403"/>
      <c r="AY62" s="403"/>
      <c r="AZ62" s="403"/>
      <c r="BA62" s="403"/>
      <c r="BB62" s="403"/>
      <c r="BC62" s="403"/>
      <c r="BD62" s="403"/>
      <c r="BE62" s="403" t="s">
        <v>347</v>
      </c>
      <c r="BF62" s="403">
        <f t="shared" si="24"/>
        <v>0</v>
      </c>
      <c r="BG62" s="403"/>
      <c r="BH62" s="403">
        <f t="shared" si="25"/>
        <v>0</v>
      </c>
      <c r="BI62" s="321"/>
      <c r="BJ62" s="321"/>
      <c r="BK62" s="404" t="s">
        <v>565</v>
      </c>
      <c r="BL62" s="319">
        <f t="shared" si="26"/>
        <v>0</v>
      </c>
      <c r="BM62" s="319">
        <f t="shared" si="26"/>
        <v>0</v>
      </c>
      <c r="BN62" s="404">
        <f t="shared" ref="BN62" si="27">BL62+BM62</f>
        <v>0</v>
      </c>
      <c r="BO62" s="404"/>
      <c r="BP62" s="321"/>
      <c r="BQ62" s="321"/>
      <c r="BR62" s="321"/>
      <c r="BS62" s="321"/>
      <c r="BT62" s="321"/>
      <c r="BU62" s="321"/>
      <c r="BV62" s="321"/>
    </row>
    <row r="63" spans="1:74" s="103" customFormat="1" ht="15.9" customHeight="1" x14ac:dyDescent="0.25">
      <c r="B63" s="104"/>
      <c r="D63" s="346"/>
      <c r="E63" s="346"/>
      <c r="F63" s="347"/>
      <c r="G63" s="347"/>
      <c r="H63" s="347"/>
      <c r="I63" s="347"/>
      <c r="J63" s="348"/>
      <c r="K63" s="348"/>
      <c r="L63" s="348"/>
      <c r="M63" s="348"/>
      <c r="N63" s="347"/>
      <c r="O63" s="348"/>
      <c r="P63" s="348"/>
      <c r="Q63" s="349"/>
      <c r="R63" s="350"/>
      <c r="S63" s="349"/>
      <c r="T63" s="350"/>
      <c r="U63" s="104"/>
      <c r="V63" s="349"/>
      <c r="W63" s="350"/>
      <c r="X63" s="349"/>
      <c r="Y63" s="350"/>
      <c r="Z63" s="104"/>
      <c r="AA63" s="349"/>
      <c r="AB63" s="104"/>
      <c r="AC63" s="349"/>
      <c r="AD63" s="349"/>
      <c r="AE63" s="349"/>
      <c r="AF63" s="349"/>
      <c r="AG63" s="349"/>
      <c r="AH63" s="349"/>
      <c r="AI63" s="349"/>
      <c r="AJ63" s="349"/>
      <c r="AN63" s="321"/>
      <c r="AO63" s="321"/>
      <c r="AP63" s="321"/>
      <c r="AQ63" s="321"/>
      <c r="AR63" s="321"/>
      <c r="AS63" s="321"/>
      <c r="AT63" s="321"/>
      <c r="AU63" s="321"/>
      <c r="AV63" s="403"/>
      <c r="AW63" s="403"/>
      <c r="AX63" s="403"/>
      <c r="AY63" s="403"/>
      <c r="AZ63" s="403"/>
      <c r="BA63" s="403"/>
      <c r="BB63" s="403"/>
      <c r="BC63" s="403"/>
      <c r="BD63" s="403"/>
      <c r="BE63" s="403"/>
      <c r="BF63" s="403"/>
      <c r="BG63" s="403"/>
      <c r="BH63" s="403"/>
      <c r="BI63" s="321"/>
      <c r="BJ63" s="321"/>
      <c r="BK63" s="404" t="s">
        <v>566</v>
      </c>
      <c r="BL63" s="319">
        <f t="shared" si="26"/>
        <v>0</v>
      </c>
      <c r="BM63" s="319">
        <f t="shared" si="26"/>
        <v>0</v>
      </c>
      <c r="BN63" s="404"/>
      <c r="BO63" s="404"/>
      <c r="BP63" s="321"/>
      <c r="BQ63" s="321"/>
      <c r="BR63" s="321"/>
      <c r="BS63" s="321"/>
      <c r="BT63" s="321"/>
      <c r="BU63" s="321"/>
      <c r="BV63" s="321"/>
    </row>
    <row r="64" spans="1:74" s="103" customFormat="1" ht="15.9" customHeight="1" x14ac:dyDescent="0.25">
      <c r="B64" s="104"/>
      <c r="D64" s="346"/>
      <c r="E64" s="346"/>
      <c r="F64" s="347"/>
      <c r="G64" s="347"/>
      <c r="H64" s="347"/>
      <c r="I64" s="347"/>
      <c r="J64" s="348"/>
      <c r="K64" s="348"/>
      <c r="L64" s="348"/>
      <c r="M64" s="348"/>
      <c r="N64" s="347"/>
      <c r="O64" s="348"/>
      <c r="P64" s="348"/>
      <c r="Q64" s="349"/>
      <c r="R64" s="350"/>
      <c r="S64" s="349"/>
      <c r="T64" s="350"/>
      <c r="U64" s="104"/>
      <c r="V64" s="349"/>
      <c r="W64" s="350"/>
      <c r="X64" s="349"/>
      <c r="Y64" s="350"/>
      <c r="Z64" s="104"/>
      <c r="AA64" s="349"/>
      <c r="AB64" s="104"/>
      <c r="AC64" s="349"/>
      <c r="AD64" s="349"/>
      <c r="AE64" s="349"/>
      <c r="AF64" s="349"/>
      <c r="AG64" s="349"/>
      <c r="AH64" s="349"/>
      <c r="AI64" s="349"/>
      <c r="AJ64" s="349"/>
      <c r="AN64" s="321"/>
      <c r="AO64" s="321"/>
      <c r="AP64" s="321"/>
      <c r="AQ64" s="321"/>
      <c r="AR64" s="321"/>
      <c r="AS64" s="321"/>
      <c r="AT64" s="321"/>
      <c r="AU64" s="321"/>
      <c r="AV64" s="403"/>
      <c r="AW64" s="403"/>
      <c r="AX64" s="403"/>
      <c r="AY64" s="403"/>
      <c r="AZ64" s="403"/>
      <c r="BA64" s="403"/>
      <c r="BB64" s="403"/>
      <c r="BC64" s="403"/>
      <c r="BD64" s="403"/>
      <c r="BE64" s="403"/>
      <c r="BF64" s="403"/>
      <c r="BG64" s="403"/>
      <c r="BH64" s="403"/>
      <c r="BI64" s="321"/>
      <c r="BJ64" s="321"/>
      <c r="BK64" s="404" t="s">
        <v>567</v>
      </c>
      <c r="BL64" s="319">
        <f t="shared" si="26"/>
        <v>0</v>
      </c>
      <c r="BM64" s="319">
        <f t="shared" si="26"/>
        <v>0</v>
      </c>
      <c r="BN64" s="404">
        <f>BL63+BM63+BL64+BM64</f>
        <v>0</v>
      </c>
      <c r="BO64" s="404"/>
      <c r="BP64" s="321"/>
      <c r="BQ64" s="321"/>
      <c r="BR64" s="321"/>
      <c r="BS64" s="321"/>
      <c r="BT64" s="321"/>
      <c r="BU64" s="321"/>
      <c r="BV64" s="321"/>
    </row>
    <row r="65" spans="2:74" s="103" customFormat="1" ht="15.9" customHeight="1" x14ac:dyDescent="0.25">
      <c r="B65" s="104"/>
      <c r="D65" s="346"/>
      <c r="E65" s="346"/>
      <c r="F65" s="347"/>
      <c r="G65" s="347"/>
      <c r="H65" s="347"/>
      <c r="I65" s="347"/>
      <c r="J65" s="348"/>
      <c r="K65" s="348"/>
      <c r="L65" s="348"/>
      <c r="M65" s="348"/>
      <c r="N65" s="347"/>
      <c r="O65" s="348"/>
      <c r="P65" s="348"/>
      <c r="Q65" s="349"/>
      <c r="R65" s="350"/>
      <c r="S65" s="349"/>
      <c r="T65" s="350"/>
      <c r="U65" s="104"/>
      <c r="V65" s="349"/>
      <c r="W65" s="350"/>
      <c r="X65" s="349"/>
      <c r="Y65" s="350"/>
      <c r="Z65" s="104"/>
      <c r="AA65" s="349"/>
      <c r="AB65" s="104"/>
      <c r="AC65" s="349"/>
      <c r="AD65" s="349"/>
      <c r="AE65" s="349"/>
      <c r="AF65" s="349"/>
      <c r="AG65" s="349"/>
      <c r="AH65" s="349"/>
      <c r="AI65" s="349"/>
      <c r="AJ65" s="349"/>
      <c r="AN65" s="321"/>
      <c r="AO65" s="321"/>
      <c r="AP65" s="321"/>
      <c r="AQ65" s="321"/>
      <c r="AR65" s="321"/>
      <c r="AS65" s="321"/>
      <c r="AT65" s="321"/>
      <c r="AU65" s="321"/>
      <c r="AV65" s="403"/>
      <c r="AW65" s="403"/>
      <c r="AX65" s="403"/>
      <c r="AY65" s="403"/>
      <c r="AZ65" s="403"/>
      <c r="BA65" s="403"/>
      <c r="BB65" s="403"/>
      <c r="BC65" s="403"/>
      <c r="BD65" s="403"/>
      <c r="BE65" s="403"/>
      <c r="BF65" s="403"/>
      <c r="BG65" s="403"/>
      <c r="BH65" s="403"/>
      <c r="BI65" s="321"/>
      <c r="BJ65" s="321"/>
      <c r="BK65" s="404"/>
      <c r="BL65" s="319"/>
      <c r="BM65" s="404"/>
      <c r="BN65" s="404"/>
      <c r="BO65" s="404"/>
      <c r="BP65" s="321"/>
      <c r="BQ65" s="321"/>
      <c r="BR65" s="321"/>
      <c r="BS65" s="321"/>
      <c r="BT65" s="321"/>
      <c r="BU65" s="321"/>
      <c r="BV65" s="321"/>
    </row>
    <row r="66" spans="2:74" s="103" customFormat="1" ht="15.9" customHeight="1" x14ac:dyDescent="0.25">
      <c r="B66" s="104"/>
      <c r="D66" s="346"/>
      <c r="E66" s="346"/>
      <c r="F66" s="347"/>
      <c r="G66" s="347"/>
      <c r="H66" s="347"/>
      <c r="I66" s="347"/>
      <c r="J66" s="348"/>
      <c r="K66" s="348"/>
      <c r="L66" s="348"/>
      <c r="M66" s="348"/>
      <c r="N66" s="347"/>
      <c r="O66" s="348"/>
      <c r="P66" s="348"/>
      <c r="Q66" s="349"/>
      <c r="R66" s="350"/>
      <c r="S66" s="349"/>
      <c r="T66" s="350"/>
      <c r="U66" s="104"/>
      <c r="V66" s="349"/>
      <c r="W66" s="350"/>
      <c r="X66" s="349"/>
      <c r="Y66" s="350"/>
      <c r="Z66" s="104"/>
      <c r="AA66" s="349"/>
      <c r="AB66" s="104"/>
      <c r="AC66" s="349"/>
      <c r="AD66" s="349"/>
      <c r="AE66" s="349"/>
      <c r="AF66" s="349"/>
      <c r="AG66" s="349"/>
      <c r="AH66" s="349"/>
      <c r="AI66" s="349"/>
      <c r="AJ66" s="349"/>
      <c r="AN66" s="321"/>
      <c r="AO66" s="321"/>
      <c r="AP66" s="321"/>
      <c r="AQ66" s="321"/>
      <c r="AR66" s="321"/>
      <c r="AS66" s="321"/>
      <c r="AT66" s="321"/>
      <c r="AU66" s="321"/>
      <c r="AV66" s="403"/>
      <c r="AW66" s="403"/>
      <c r="AX66" s="403"/>
      <c r="AY66" s="403"/>
      <c r="AZ66" s="403"/>
      <c r="BA66" s="403"/>
      <c r="BB66" s="403"/>
      <c r="BC66" s="403"/>
      <c r="BD66" s="405"/>
      <c r="BE66" s="403"/>
      <c r="BF66" s="403">
        <f>BF59*$BS59</f>
        <v>0</v>
      </c>
      <c r="BG66" s="403"/>
      <c r="BH66" s="403">
        <f t="shared" ref="BH66" si="28">BH59*$BS59</f>
        <v>0</v>
      </c>
      <c r="BI66" s="321"/>
      <c r="BJ66" s="321"/>
      <c r="BK66" s="404"/>
      <c r="BL66" s="319">
        <f>(BL59+BM59)*BT59</f>
        <v>0</v>
      </c>
      <c r="BM66" s="319">
        <f>(BL62+BM62)*BT59</f>
        <v>0</v>
      </c>
      <c r="BN66" s="404"/>
      <c r="BO66" s="404"/>
      <c r="BP66" s="321"/>
      <c r="BQ66" s="321"/>
      <c r="BR66" s="321"/>
      <c r="BS66" s="321"/>
      <c r="BT66" s="321"/>
      <c r="BU66" s="321"/>
      <c r="BV66" s="321"/>
    </row>
    <row r="67" spans="2:74" s="103" customFormat="1" ht="15.9" customHeight="1" x14ac:dyDescent="0.25">
      <c r="B67" s="104"/>
      <c r="D67" s="346"/>
      <c r="E67" s="346"/>
      <c r="F67" s="347"/>
      <c r="G67" s="347"/>
      <c r="H67" s="347"/>
      <c r="I67" s="347"/>
      <c r="J67" s="348"/>
      <c r="K67" s="348"/>
      <c r="L67" s="348"/>
      <c r="M67" s="348"/>
      <c r="N67" s="347"/>
      <c r="O67" s="348"/>
      <c r="P67" s="348"/>
      <c r="Q67" s="349"/>
      <c r="R67" s="350"/>
      <c r="S67" s="349"/>
      <c r="T67" s="350"/>
      <c r="U67" s="104"/>
      <c r="V67" s="349"/>
      <c r="W67" s="350"/>
      <c r="X67" s="349"/>
      <c r="Y67" s="350"/>
      <c r="Z67" s="104"/>
      <c r="AA67" s="349"/>
      <c r="AB67" s="104"/>
      <c r="AC67" s="349"/>
      <c r="AD67" s="349"/>
      <c r="AE67" s="349"/>
      <c r="AF67" s="349"/>
      <c r="AG67" s="349"/>
      <c r="AH67" s="349"/>
      <c r="AI67" s="349"/>
      <c r="AJ67" s="349"/>
      <c r="AN67" s="321"/>
      <c r="AO67" s="321"/>
      <c r="AP67" s="321"/>
      <c r="AQ67" s="321"/>
      <c r="AR67" s="321"/>
      <c r="AS67" s="321"/>
      <c r="AT67" s="321"/>
      <c r="AU67" s="321"/>
      <c r="AV67" s="403"/>
      <c r="AW67" s="403"/>
      <c r="AX67" s="403"/>
      <c r="AY67" s="403"/>
      <c r="AZ67" s="403"/>
      <c r="BA67" s="403"/>
      <c r="BB67" s="403"/>
      <c r="BC67" s="403"/>
      <c r="BD67" s="405"/>
      <c r="BE67" s="403"/>
      <c r="BF67" s="403">
        <f>(BF60+BF61+BF62)*$BS60</f>
        <v>0</v>
      </c>
      <c r="BG67" s="403"/>
      <c r="BH67" s="403">
        <f t="shared" ref="BH67" si="29">(BH60+BH61+BH62)*$BS60</f>
        <v>0</v>
      </c>
      <c r="BI67" s="321"/>
      <c r="BJ67" s="321"/>
      <c r="BK67" s="404"/>
      <c r="BL67" s="319">
        <f>(SUM(BL60:BM61))*BT60</f>
        <v>0</v>
      </c>
      <c r="BM67" s="319">
        <f>(SUM(BL63:BM64))*BT60</f>
        <v>0</v>
      </c>
      <c r="BN67" s="404"/>
      <c r="BO67" s="404"/>
      <c r="BP67" s="321"/>
      <c r="BQ67" s="321"/>
      <c r="BR67" s="321"/>
      <c r="BS67" s="321"/>
      <c r="BT67" s="321"/>
      <c r="BU67" s="321"/>
      <c r="BV67" s="321"/>
    </row>
    <row r="68" spans="2:74" s="103" customFormat="1" ht="15.9" customHeight="1" x14ac:dyDescent="0.25">
      <c r="B68" s="104"/>
      <c r="D68" s="346"/>
      <c r="E68" s="346"/>
      <c r="F68" s="347"/>
      <c r="G68" s="347"/>
      <c r="H68" s="347"/>
      <c r="I68" s="347"/>
      <c r="J68" s="348"/>
      <c r="K68" s="348"/>
      <c r="L68" s="348"/>
      <c r="M68" s="348"/>
      <c r="N68" s="347"/>
      <c r="O68" s="348"/>
      <c r="P68" s="348"/>
      <c r="Q68" s="349"/>
      <c r="R68" s="350"/>
      <c r="S68" s="349"/>
      <c r="T68" s="350"/>
      <c r="U68" s="104"/>
      <c r="V68" s="349"/>
      <c r="W68" s="350"/>
      <c r="X68" s="349"/>
      <c r="Y68" s="350"/>
      <c r="Z68" s="104"/>
      <c r="AA68" s="349"/>
      <c r="AB68" s="104"/>
      <c r="AC68" s="349"/>
      <c r="AD68" s="349"/>
      <c r="AE68" s="349"/>
      <c r="AF68" s="349"/>
      <c r="AG68" s="349"/>
      <c r="AH68" s="349"/>
      <c r="AI68" s="349"/>
      <c r="AJ68" s="349"/>
      <c r="AN68" s="321"/>
      <c r="AO68" s="321"/>
      <c r="AP68" s="321"/>
      <c r="AQ68" s="321"/>
      <c r="AR68" s="321"/>
      <c r="AS68" s="321"/>
      <c r="AT68" s="321"/>
      <c r="AU68" s="321"/>
      <c r="AV68" s="403"/>
      <c r="AW68" s="403"/>
      <c r="AX68" s="403"/>
      <c r="AY68" s="403"/>
      <c r="AZ68" s="403"/>
      <c r="BA68" s="403"/>
      <c r="BB68" s="403"/>
      <c r="BC68" s="403"/>
      <c r="BD68" s="403"/>
      <c r="BE68" s="403"/>
      <c r="BF68" s="403"/>
      <c r="BG68" s="403"/>
      <c r="BH68" s="403"/>
      <c r="BI68" s="321"/>
      <c r="BJ68" s="321"/>
      <c r="BK68" s="404"/>
      <c r="BL68" s="319"/>
      <c r="BM68" s="319"/>
      <c r="BN68" s="404"/>
      <c r="BO68" s="404"/>
      <c r="BP68" s="321"/>
      <c r="BQ68" s="321"/>
      <c r="BR68" s="321"/>
      <c r="BS68" s="321"/>
      <c r="BT68" s="321"/>
      <c r="BU68" s="321"/>
      <c r="BV68" s="321"/>
    </row>
    <row r="69" spans="2:74" s="103" customFormat="1" x14ac:dyDescent="0.25">
      <c r="B69" s="104"/>
      <c r="D69" s="346"/>
      <c r="E69" s="346"/>
      <c r="F69" s="347"/>
      <c r="G69" s="347"/>
      <c r="H69" s="347"/>
      <c r="I69" s="347"/>
      <c r="J69" s="348"/>
      <c r="K69" s="348"/>
      <c r="L69" s="348"/>
      <c r="M69" s="348"/>
      <c r="N69" s="347"/>
      <c r="O69" s="348"/>
      <c r="P69" s="348"/>
      <c r="Q69" s="349"/>
      <c r="R69" s="350"/>
      <c r="S69" s="349"/>
      <c r="T69" s="350"/>
      <c r="U69" s="104"/>
      <c r="V69" s="349"/>
      <c r="W69" s="350"/>
      <c r="X69" s="349"/>
      <c r="Y69" s="350"/>
      <c r="Z69" s="104"/>
      <c r="AA69" s="349"/>
      <c r="AB69" s="104"/>
      <c r="AC69" s="349"/>
      <c r="AD69" s="349"/>
      <c r="AE69" s="349"/>
      <c r="AF69" s="349"/>
      <c r="AG69" s="349"/>
      <c r="AH69" s="349"/>
      <c r="AI69" s="349"/>
      <c r="AJ69" s="349"/>
      <c r="AN69" s="321"/>
      <c r="AO69" s="321"/>
      <c r="AP69" s="321"/>
      <c r="AQ69" s="321"/>
      <c r="AR69" s="321"/>
      <c r="AS69" s="321"/>
      <c r="AT69" s="321"/>
      <c r="AU69" s="321"/>
      <c r="AV69" s="403"/>
      <c r="AW69" s="403"/>
      <c r="AX69" s="403"/>
      <c r="AY69" s="403"/>
      <c r="AZ69" s="403"/>
      <c r="BA69" s="403"/>
      <c r="BB69" s="403"/>
      <c r="BC69" s="403"/>
      <c r="BD69" s="403"/>
      <c r="BE69" s="403"/>
      <c r="BF69" s="403">
        <f>BF66+BF67</f>
        <v>0</v>
      </c>
      <c r="BG69" s="403"/>
      <c r="BH69" s="403">
        <f t="shared" ref="BH69:BM69" si="30">BH66+BH67</f>
        <v>0</v>
      </c>
      <c r="BI69" s="403"/>
      <c r="BJ69" s="403"/>
      <c r="BK69" s="403"/>
      <c r="BL69" s="403">
        <f t="shared" si="30"/>
        <v>0</v>
      </c>
      <c r="BM69" s="403">
        <f t="shared" si="30"/>
        <v>0</v>
      </c>
      <c r="BN69" s="404"/>
      <c r="BO69" s="404"/>
      <c r="BP69" s="321"/>
      <c r="BQ69" s="321"/>
      <c r="BR69" s="321"/>
      <c r="BS69" s="321"/>
      <c r="BT69" s="321"/>
      <c r="BU69" s="321"/>
      <c r="BV69" s="321"/>
    </row>
    <row r="70" spans="2:74" s="103" customFormat="1" x14ac:dyDescent="0.25">
      <c r="B70" s="104"/>
      <c r="D70" s="346"/>
      <c r="E70" s="346"/>
      <c r="F70" s="347"/>
      <c r="G70" s="347"/>
      <c r="H70" s="347"/>
      <c r="I70" s="347"/>
      <c r="J70" s="348"/>
      <c r="K70" s="348"/>
      <c r="L70" s="348"/>
      <c r="M70" s="348"/>
      <c r="N70" s="347"/>
      <c r="O70" s="348"/>
      <c r="P70" s="348"/>
      <c r="Q70" s="349"/>
      <c r="R70" s="350"/>
      <c r="S70" s="349"/>
      <c r="T70" s="350"/>
      <c r="U70" s="104"/>
      <c r="V70" s="349"/>
      <c r="W70" s="350"/>
      <c r="X70" s="349"/>
      <c r="Y70" s="350"/>
      <c r="Z70" s="104"/>
      <c r="AA70" s="349"/>
      <c r="AB70" s="104"/>
      <c r="AC70" s="349"/>
      <c r="AD70" s="349"/>
      <c r="AE70" s="349"/>
      <c r="AF70" s="349"/>
      <c r="AG70" s="349"/>
      <c r="AH70" s="349"/>
      <c r="AI70" s="349"/>
      <c r="AJ70" s="349"/>
      <c r="AN70" s="321"/>
      <c r="AO70" s="321"/>
      <c r="AP70" s="321"/>
      <c r="AQ70" s="321"/>
      <c r="AR70" s="321"/>
      <c r="AS70" s="321"/>
      <c r="AT70" s="321"/>
      <c r="AU70" s="321"/>
      <c r="AV70" s="403"/>
      <c r="AW70" s="403"/>
      <c r="AX70" s="403"/>
      <c r="AY70" s="403"/>
      <c r="AZ70" s="403"/>
      <c r="BA70" s="403"/>
      <c r="BB70" s="403"/>
      <c r="BC70" s="403"/>
      <c r="BD70" s="403"/>
      <c r="BE70" s="403"/>
      <c r="BF70" s="403"/>
      <c r="BG70" s="403"/>
      <c r="BH70" s="403"/>
      <c r="BI70" s="321"/>
      <c r="BJ70" s="321"/>
      <c r="BK70" s="404"/>
      <c r="BL70" s="319"/>
      <c r="BM70" s="319"/>
      <c r="BN70" s="404"/>
      <c r="BO70" s="404"/>
      <c r="BP70" s="321"/>
      <c r="BQ70" s="321"/>
      <c r="BR70" s="321"/>
      <c r="BS70" s="321"/>
      <c r="BT70" s="321"/>
      <c r="BU70" s="321"/>
      <c r="BV70" s="321"/>
    </row>
    <row r="71" spans="2:74" s="103" customFormat="1" x14ac:dyDescent="0.25">
      <c r="B71" s="104"/>
      <c r="D71" s="346"/>
      <c r="E71" s="346"/>
      <c r="F71" s="347"/>
      <c r="G71" s="347"/>
      <c r="H71" s="347"/>
      <c r="I71" s="347"/>
      <c r="J71" s="348"/>
      <c r="K71" s="348"/>
      <c r="L71" s="348"/>
      <c r="M71" s="348"/>
      <c r="N71" s="347"/>
      <c r="O71" s="348"/>
      <c r="P71" s="348"/>
      <c r="Q71" s="349"/>
      <c r="R71" s="350"/>
      <c r="S71" s="349"/>
      <c r="T71" s="350"/>
      <c r="U71" s="104"/>
      <c r="V71" s="349"/>
      <c r="W71" s="350"/>
      <c r="X71" s="349"/>
      <c r="Y71" s="350"/>
      <c r="Z71" s="104"/>
      <c r="AA71" s="349"/>
      <c r="AB71" s="104"/>
      <c r="AC71" s="349"/>
      <c r="AD71" s="349"/>
      <c r="AE71" s="349"/>
      <c r="AF71" s="349"/>
      <c r="AG71" s="349"/>
      <c r="AH71" s="349"/>
      <c r="AI71" s="349"/>
      <c r="AJ71" s="349"/>
      <c r="AN71" s="321"/>
      <c r="AO71" s="321"/>
      <c r="AP71" s="321"/>
      <c r="AQ71" s="321"/>
      <c r="AR71" s="321"/>
      <c r="AS71" s="321"/>
      <c r="AT71" s="321"/>
      <c r="AU71" s="321"/>
      <c r="AV71" s="403"/>
      <c r="AW71" s="403"/>
      <c r="AX71" s="403"/>
      <c r="AY71" s="403"/>
      <c r="AZ71" s="403"/>
      <c r="BA71" s="403"/>
      <c r="BB71" s="403"/>
      <c r="BC71" s="403"/>
      <c r="BD71" s="403"/>
      <c r="BE71" s="403"/>
      <c r="BF71" s="403"/>
      <c r="BG71" s="403"/>
      <c r="BH71" s="403"/>
      <c r="BI71" s="321"/>
      <c r="BJ71" s="321"/>
      <c r="BK71" s="404"/>
      <c r="BL71" s="319"/>
      <c r="BM71" s="319"/>
      <c r="BN71" s="404"/>
      <c r="BO71" s="404"/>
      <c r="BP71" s="321"/>
      <c r="BQ71" s="321"/>
      <c r="BR71" s="321"/>
      <c r="BS71" s="321"/>
      <c r="BT71" s="321"/>
      <c r="BU71" s="321"/>
      <c r="BV71" s="321"/>
    </row>
    <row r="72" spans="2:74" s="103" customFormat="1" x14ac:dyDescent="0.25">
      <c r="B72" s="104"/>
      <c r="D72" s="346"/>
      <c r="E72" s="346"/>
      <c r="F72" s="347"/>
      <c r="G72" s="347"/>
      <c r="H72" s="347"/>
      <c r="I72" s="347"/>
      <c r="J72" s="348"/>
      <c r="K72" s="348"/>
      <c r="L72" s="348"/>
      <c r="M72" s="348"/>
      <c r="N72" s="347"/>
      <c r="O72" s="348"/>
      <c r="P72" s="348"/>
      <c r="Q72" s="349"/>
      <c r="R72" s="350"/>
      <c r="S72" s="349"/>
      <c r="T72" s="350"/>
      <c r="U72" s="104"/>
      <c r="V72" s="349"/>
      <c r="W72" s="350"/>
      <c r="X72" s="349"/>
      <c r="Y72" s="350"/>
      <c r="Z72" s="104"/>
      <c r="AA72" s="349"/>
      <c r="AB72" s="104"/>
      <c r="AC72" s="349"/>
      <c r="AD72" s="349"/>
      <c r="AE72" s="349"/>
      <c r="AF72" s="349"/>
      <c r="AG72" s="349"/>
      <c r="AH72" s="349"/>
      <c r="AI72" s="349"/>
      <c r="AJ72" s="349"/>
      <c r="AN72" s="321"/>
      <c r="AO72" s="321"/>
      <c r="AP72" s="321"/>
      <c r="AQ72" s="321"/>
      <c r="AR72" s="321"/>
      <c r="AS72" s="321"/>
      <c r="AT72" s="321"/>
      <c r="AU72" s="321"/>
      <c r="AV72" s="403"/>
      <c r="AW72" s="403"/>
      <c r="AX72" s="403"/>
      <c r="AY72" s="403"/>
      <c r="AZ72" s="403"/>
      <c r="BA72" s="403"/>
      <c r="BB72" s="403"/>
      <c r="BC72" s="403"/>
      <c r="BD72" s="403"/>
      <c r="BE72" s="403"/>
      <c r="BF72" s="403"/>
      <c r="BG72" s="403"/>
      <c r="BH72" s="403"/>
      <c r="BI72" s="321"/>
      <c r="BJ72" s="321"/>
      <c r="BK72" s="404"/>
      <c r="BL72" s="319"/>
      <c r="BM72" s="319"/>
      <c r="BN72" s="404"/>
      <c r="BO72" s="404"/>
      <c r="BP72" s="321"/>
      <c r="BQ72" s="321"/>
      <c r="BR72" s="321"/>
      <c r="BS72" s="321"/>
      <c r="BT72" s="321"/>
      <c r="BU72" s="321"/>
      <c r="BV72" s="321"/>
    </row>
    <row r="73" spans="2:74" s="103" customFormat="1" x14ac:dyDescent="0.25">
      <c r="B73" s="104"/>
      <c r="D73" s="346"/>
      <c r="E73" s="346"/>
      <c r="F73" s="347"/>
      <c r="G73" s="347"/>
      <c r="H73" s="347"/>
      <c r="I73" s="347"/>
      <c r="J73" s="348"/>
      <c r="K73" s="348"/>
      <c r="L73" s="348"/>
      <c r="M73" s="348"/>
      <c r="N73" s="347"/>
      <c r="O73" s="348"/>
      <c r="P73" s="348"/>
      <c r="Q73" s="349"/>
      <c r="R73" s="350"/>
      <c r="S73" s="349"/>
      <c r="T73" s="350"/>
      <c r="U73" s="104"/>
      <c r="V73" s="349"/>
      <c r="W73" s="350"/>
      <c r="X73" s="349"/>
      <c r="Y73" s="350"/>
      <c r="Z73" s="104"/>
      <c r="AA73" s="349"/>
      <c r="AB73" s="104"/>
      <c r="AC73" s="349"/>
      <c r="AD73" s="349"/>
      <c r="AE73" s="349"/>
      <c r="AF73" s="349"/>
      <c r="AG73" s="349"/>
      <c r="AH73" s="349"/>
      <c r="AI73" s="349"/>
      <c r="AJ73" s="349"/>
      <c r="AN73" s="321"/>
      <c r="AO73" s="321"/>
      <c r="AP73" s="321"/>
      <c r="AQ73" s="321"/>
      <c r="AR73" s="321"/>
      <c r="AS73" s="321"/>
      <c r="AT73" s="321"/>
      <c r="AU73" s="321"/>
      <c r="AV73" s="403"/>
      <c r="AW73" s="403"/>
      <c r="AX73" s="403"/>
      <c r="AY73" s="403"/>
      <c r="AZ73" s="403"/>
      <c r="BA73" s="403"/>
      <c r="BB73" s="403"/>
      <c r="BC73" s="403"/>
      <c r="BD73" s="403"/>
      <c r="BE73" s="403"/>
      <c r="BF73" s="403"/>
      <c r="BG73" s="403"/>
      <c r="BH73" s="403"/>
      <c r="BI73" s="321"/>
      <c r="BJ73" s="321"/>
      <c r="BK73" s="404"/>
      <c r="BL73" s="319"/>
      <c r="BM73" s="319"/>
      <c r="BN73" s="404"/>
      <c r="BO73" s="404"/>
      <c r="BP73" s="321"/>
      <c r="BQ73" s="321"/>
      <c r="BR73" s="321"/>
      <c r="BS73" s="321"/>
      <c r="BT73" s="321"/>
      <c r="BU73" s="321"/>
      <c r="BV73" s="321"/>
    </row>
    <row r="74" spans="2:74" s="103" customFormat="1" x14ac:dyDescent="0.25">
      <c r="B74" s="104"/>
      <c r="D74" s="346"/>
      <c r="E74" s="346"/>
      <c r="F74" s="347"/>
      <c r="G74" s="347"/>
      <c r="H74" s="347"/>
      <c r="I74" s="347"/>
      <c r="J74" s="348"/>
      <c r="K74" s="348"/>
      <c r="L74" s="348"/>
      <c r="M74" s="348"/>
      <c r="N74" s="347"/>
      <c r="O74" s="348"/>
      <c r="P74" s="348"/>
      <c r="Q74" s="349"/>
      <c r="R74" s="350"/>
      <c r="S74" s="349"/>
      <c r="T74" s="350"/>
      <c r="U74" s="104"/>
      <c r="V74" s="349"/>
      <c r="W74" s="350"/>
      <c r="X74" s="349"/>
      <c r="Y74" s="350"/>
      <c r="Z74" s="104"/>
      <c r="AA74" s="349"/>
      <c r="AB74" s="104"/>
      <c r="AC74" s="349"/>
      <c r="AD74" s="349"/>
      <c r="AE74" s="349"/>
      <c r="AF74" s="349"/>
      <c r="AG74" s="349"/>
      <c r="AH74" s="349"/>
      <c r="AI74" s="349"/>
      <c r="AJ74" s="349"/>
      <c r="AN74" s="321"/>
      <c r="AO74" s="321"/>
      <c r="AP74" s="321"/>
      <c r="AQ74" s="321"/>
      <c r="AR74" s="321"/>
      <c r="AS74" s="321"/>
      <c r="AT74" s="321"/>
      <c r="AU74" s="321"/>
      <c r="AV74" s="403"/>
      <c r="AW74" s="403"/>
      <c r="AX74" s="403"/>
      <c r="AY74" s="403"/>
      <c r="AZ74" s="403"/>
      <c r="BA74" s="403"/>
      <c r="BB74" s="403"/>
      <c r="BC74" s="403"/>
      <c r="BD74" s="403"/>
      <c r="BE74" s="403"/>
      <c r="BF74" s="403"/>
      <c r="BG74" s="403"/>
      <c r="BH74" s="403"/>
      <c r="BI74" s="321"/>
      <c r="BJ74" s="321"/>
      <c r="BK74" s="404"/>
      <c r="BL74" s="319"/>
      <c r="BM74" s="319"/>
      <c r="BN74" s="404"/>
      <c r="BO74" s="404"/>
      <c r="BP74" s="321"/>
      <c r="BQ74" s="321"/>
      <c r="BR74" s="321"/>
      <c r="BS74" s="321"/>
      <c r="BT74" s="321"/>
      <c r="BU74" s="321"/>
      <c r="BV74" s="321"/>
    </row>
    <row r="75" spans="2:74" s="103" customFormat="1" x14ac:dyDescent="0.25">
      <c r="B75" s="104"/>
      <c r="D75" s="346"/>
      <c r="E75" s="346"/>
      <c r="F75" s="347"/>
      <c r="G75" s="347"/>
      <c r="H75" s="347"/>
      <c r="I75" s="347"/>
      <c r="J75" s="348"/>
      <c r="K75" s="348"/>
      <c r="L75" s="348"/>
      <c r="M75" s="348"/>
      <c r="N75" s="347"/>
      <c r="O75" s="348"/>
      <c r="P75" s="348"/>
      <c r="Q75" s="349"/>
      <c r="R75" s="350"/>
      <c r="S75" s="349"/>
      <c r="T75" s="350"/>
      <c r="U75" s="104"/>
      <c r="V75" s="349"/>
      <c r="W75" s="350"/>
      <c r="X75" s="349"/>
      <c r="Y75" s="350"/>
      <c r="Z75" s="104"/>
      <c r="AA75" s="349"/>
      <c r="AB75" s="104"/>
      <c r="AC75" s="349"/>
      <c r="AD75" s="349"/>
      <c r="AE75" s="349"/>
      <c r="AF75" s="349"/>
      <c r="AG75" s="349"/>
      <c r="AH75" s="349"/>
      <c r="AI75" s="349"/>
      <c r="AJ75" s="349"/>
      <c r="AN75" s="321"/>
      <c r="AO75" s="321"/>
      <c r="AP75" s="321"/>
      <c r="AQ75" s="321"/>
      <c r="AR75" s="321"/>
      <c r="AS75" s="321"/>
      <c r="AT75" s="321"/>
      <c r="AU75" s="321"/>
      <c r="AV75" s="403"/>
      <c r="AW75" s="403"/>
      <c r="AX75" s="403"/>
      <c r="AY75" s="403"/>
      <c r="AZ75" s="403"/>
      <c r="BA75" s="403"/>
      <c r="BB75" s="403"/>
      <c r="BC75" s="403"/>
      <c r="BD75" s="403"/>
      <c r="BE75" s="403"/>
      <c r="BF75" s="403"/>
      <c r="BG75" s="403"/>
      <c r="BH75" s="403"/>
      <c r="BI75" s="321"/>
      <c r="BJ75" s="321"/>
      <c r="BK75" s="404"/>
      <c r="BL75" s="319"/>
      <c r="BM75" s="319"/>
      <c r="BN75" s="404"/>
      <c r="BO75" s="404"/>
      <c r="BP75" s="321"/>
      <c r="BQ75" s="321"/>
      <c r="BR75" s="321"/>
      <c r="BS75" s="321"/>
      <c r="BT75" s="321"/>
      <c r="BU75" s="321"/>
      <c r="BV75" s="321"/>
    </row>
    <row r="76" spans="2:74" s="103" customFormat="1" x14ac:dyDescent="0.25">
      <c r="B76" s="104"/>
      <c r="D76" s="346"/>
      <c r="E76" s="346"/>
      <c r="F76" s="347"/>
      <c r="G76" s="347"/>
      <c r="H76" s="347"/>
      <c r="I76" s="347"/>
      <c r="J76" s="348"/>
      <c r="K76" s="348"/>
      <c r="L76" s="348"/>
      <c r="M76" s="348"/>
      <c r="N76" s="347"/>
      <c r="O76" s="348"/>
      <c r="P76" s="348"/>
      <c r="Q76" s="349"/>
      <c r="R76" s="350"/>
      <c r="S76" s="349"/>
      <c r="T76" s="350"/>
      <c r="U76" s="104"/>
      <c r="V76" s="349"/>
      <c r="W76" s="350"/>
      <c r="X76" s="349"/>
      <c r="Y76" s="350"/>
      <c r="Z76" s="104"/>
      <c r="AA76" s="349"/>
      <c r="AB76" s="104"/>
      <c r="AC76" s="349"/>
      <c r="AD76" s="349"/>
      <c r="AE76" s="349"/>
      <c r="AF76" s="349"/>
      <c r="AG76" s="349"/>
      <c r="AH76" s="349"/>
      <c r="AI76" s="349"/>
      <c r="AJ76" s="349"/>
      <c r="AN76" s="321"/>
      <c r="AO76" s="321"/>
      <c r="AP76" s="321"/>
      <c r="AQ76" s="321"/>
      <c r="AR76" s="321"/>
      <c r="AS76" s="321"/>
      <c r="AT76" s="321"/>
      <c r="AU76" s="321"/>
      <c r="AV76" s="403"/>
      <c r="AW76" s="403"/>
      <c r="AX76" s="403"/>
      <c r="AY76" s="403"/>
      <c r="AZ76" s="403"/>
      <c r="BA76" s="403"/>
      <c r="BB76" s="403"/>
      <c r="BC76" s="403"/>
      <c r="BD76" s="403"/>
      <c r="BE76" s="403"/>
      <c r="BF76" s="403"/>
      <c r="BG76" s="403"/>
      <c r="BH76" s="403"/>
      <c r="BI76" s="321"/>
      <c r="BJ76" s="321"/>
      <c r="BK76" s="404"/>
      <c r="BL76" s="319"/>
      <c r="BM76" s="319"/>
      <c r="BN76" s="404"/>
      <c r="BO76" s="404"/>
      <c r="BP76" s="321"/>
      <c r="BQ76" s="321"/>
      <c r="BR76" s="321"/>
      <c r="BS76" s="321"/>
      <c r="BT76" s="321"/>
      <c r="BU76" s="321"/>
      <c r="BV76" s="321"/>
    </row>
    <row r="77" spans="2:74" s="103" customFormat="1" x14ac:dyDescent="0.25">
      <c r="B77" s="104"/>
      <c r="D77" s="346"/>
      <c r="E77" s="346"/>
      <c r="F77" s="347"/>
      <c r="G77" s="347"/>
      <c r="H77" s="347"/>
      <c r="I77" s="347"/>
      <c r="J77" s="348"/>
      <c r="K77" s="348"/>
      <c r="L77" s="348"/>
      <c r="M77" s="348"/>
      <c r="N77" s="347"/>
      <c r="O77" s="348"/>
      <c r="P77" s="348"/>
      <c r="Q77" s="349"/>
      <c r="R77" s="350"/>
      <c r="S77" s="349"/>
      <c r="T77" s="350"/>
      <c r="U77" s="104"/>
      <c r="V77" s="349"/>
      <c r="W77" s="350"/>
      <c r="X77" s="349"/>
      <c r="Y77" s="350"/>
      <c r="Z77" s="104"/>
      <c r="AA77" s="349"/>
      <c r="AB77" s="104"/>
      <c r="AC77" s="349"/>
      <c r="AD77" s="349"/>
      <c r="AE77" s="349"/>
      <c r="AF77" s="349"/>
      <c r="AG77" s="349"/>
      <c r="AH77" s="349"/>
      <c r="AI77" s="349"/>
      <c r="AJ77" s="349"/>
      <c r="AN77" s="321"/>
      <c r="AO77" s="321"/>
      <c r="AP77" s="321"/>
      <c r="AQ77" s="321"/>
      <c r="AR77" s="321"/>
      <c r="AS77" s="321"/>
      <c r="AT77" s="321"/>
      <c r="AU77" s="321"/>
      <c r="AV77" s="403"/>
      <c r="AW77" s="403"/>
      <c r="AX77" s="403"/>
      <c r="AY77" s="403"/>
      <c r="AZ77" s="403"/>
      <c r="BA77" s="403"/>
      <c r="BB77" s="403"/>
      <c r="BC77" s="403"/>
      <c r="BD77" s="403"/>
      <c r="BE77" s="403"/>
      <c r="BF77" s="403"/>
      <c r="BG77" s="403"/>
      <c r="BH77" s="403"/>
      <c r="BI77" s="321"/>
      <c r="BJ77" s="321"/>
      <c r="BK77" s="404"/>
      <c r="BL77" s="319"/>
      <c r="BM77" s="319"/>
      <c r="BN77" s="404"/>
      <c r="BO77" s="404"/>
      <c r="BP77" s="321"/>
      <c r="BQ77" s="321"/>
      <c r="BR77" s="321"/>
      <c r="BS77" s="321"/>
      <c r="BT77" s="321"/>
      <c r="BU77" s="321"/>
      <c r="BV77" s="321"/>
    </row>
    <row r="78" spans="2:74" s="103" customFormat="1" x14ac:dyDescent="0.25">
      <c r="B78" s="104"/>
      <c r="D78" s="346"/>
      <c r="E78" s="346"/>
      <c r="F78" s="347"/>
      <c r="G78" s="347"/>
      <c r="H78" s="347"/>
      <c r="I78" s="347"/>
      <c r="J78" s="348"/>
      <c r="K78" s="348"/>
      <c r="L78" s="348"/>
      <c r="M78" s="348"/>
      <c r="N78" s="347"/>
      <c r="O78" s="348"/>
      <c r="P78" s="348"/>
      <c r="Q78" s="349"/>
      <c r="R78" s="350"/>
      <c r="S78" s="349"/>
      <c r="T78" s="350"/>
      <c r="U78" s="104"/>
      <c r="V78" s="349"/>
      <c r="W78" s="350"/>
      <c r="X78" s="349"/>
      <c r="Y78" s="350"/>
      <c r="Z78" s="104"/>
      <c r="AA78" s="349"/>
      <c r="AB78" s="104"/>
      <c r="AC78" s="349"/>
      <c r="AD78" s="349"/>
      <c r="AE78" s="349"/>
      <c r="AF78" s="349"/>
      <c r="AG78" s="349"/>
      <c r="AH78" s="349"/>
      <c r="AI78" s="349"/>
      <c r="AJ78" s="349"/>
      <c r="AN78" s="321"/>
      <c r="AO78" s="321"/>
      <c r="AP78" s="321"/>
      <c r="AQ78" s="321"/>
      <c r="AR78" s="321"/>
      <c r="AS78" s="321"/>
      <c r="AT78" s="321"/>
      <c r="AU78" s="321"/>
      <c r="AV78" s="403"/>
      <c r="AW78" s="403"/>
      <c r="AX78" s="403"/>
      <c r="AY78" s="403"/>
      <c r="AZ78" s="403"/>
      <c r="BA78" s="403"/>
      <c r="BB78" s="403"/>
      <c r="BC78" s="403"/>
      <c r="BD78" s="403"/>
      <c r="BE78" s="403"/>
      <c r="BF78" s="403"/>
      <c r="BG78" s="403"/>
      <c r="BH78" s="403"/>
      <c r="BI78" s="321"/>
      <c r="BJ78" s="321"/>
      <c r="BK78" s="404"/>
      <c r="BL78" s="319"/>
      <c r="BM78" s="319"/>
      <c r="BN78" s="404"/>
      <c r="BO78" s="404"/>
      <c r="BP78" s="321"/>
      <c r="BQ78" s="321"/>
      <c r="BR78" s="321"/>
      <c r="BS78" s="321"/>
      <c r="BT78" s="321"/>
      <c r="BU78" s="321"/>
      <c r="BV78" s="321"/>
    </row>
    <row r="79" spans="2:74" s="103" customFormat="1" x14ac:dyDescent="0.25">
      <c r="B79" s="104"/>
      <c r="D79" s="346"/>
      <c r="E79" s="346"/>
      <c r="F79" s="347"/>
      <c r="G79" s="347"/>
      <c r="H79" s="347"/>
      <c r="I79" s="347"/>
      <c r="J79" s="348"/>
      <c r="K79" s="348"/>
      <c r="L79" s="348"/>
      <c r="M79" s="348"/>
      <c r="N79" s="347"/>
      <c r="O79" s="348"/>
      <c r="P79" s="348"/>
      <c r="Q79" s="349"/>
      <c r="R79" s="350"/>
      <c r="S79" s="349"/>
      <c r="T79" s="350"/>
      <c r="U79" s="104"/>
      <c r="V79" s="349"/>
      <c r="W79" s="350"/>
      <c r="X79" s="349"/>
      <c r="Y79" s="350"/>
      <c r="Z79" s="104"/>
      <c r="AA79" s="349"/>
      <c r="AB79" s="104"/>
      <c r="AC79" s="349"/>
      <c r="AD79" s="349"/>
      <c r="AE79" s="349"/>
      <c r="AF79" s="349"/>
      <c r="AG79" s="349"/>
      <c r="AH79" s="349"/>
      <c r="AI79" s="349"/>
      <c r="AJ79" s="349"/>
      <c r="AN79" s="321"/>
      <c r="AO79" s="321"/>
      <c r="AP79" s="321"/>
      <c r="AQ79" s="321"/>
      <c r="AR79" s="321"/>
      <c r="AS79" s="321"/>
      <c r="AT79" s="321"/>
      <c r="AU79" s="321"/>
      <c r="AV79" s="403"/>
      <c r="AW79" s="403"/>
      <c r="AX79" s="403"/>
      <c r="AY79" s="403"/>
      <c r="AZ79" s="403"/>
      <c r="BA79" s="403"/>
      <c r="BB79" s="403"/>
      <c r="BC79" s="403"/>
      <c r="BD79" s="403"/>
      <c r="BE79" s="403"/>
      <c r="BF79" s="403"/>
      <c r="BG79" s="403"/>
      <c r="BH79" s="403"/>
      <c r="BI79" s="321"/>
      <c r="BJ79" s="321"/>
      <c r="BK79" s="404"/>
      <c r="BL79" s="319"/>
      <c r="BM79" s="319"/>
      <c r="BN79" s="404"/>
      <c r="BO79" s="404"/>
      <c r="BP79" s="321"/>
      <c r="BQ79" s="321"/>
      <c r="BR79" s="321"/>
      <c r="BS79" s="321"/>
      <c r="BT79" s="321"/>
      <c r="BU79" s="321"/>
      <c r="BV79" s="321"/>
    </row>
    <row r="80" spans="2:74" s="103" customFormat="1" x14ac:dyDescent="0.25">
      <c r="B80" s="104"/>
      <c r="D80" s="346"/>
      <c r="E80" s="346"/>
      <c r="F80" s="347"/>
      <c r="G80" s="347"/>
      <c r="H80" s="347"/>
      <c r="I80" s="347"/>
      <c r="J80" s="348"/>
      <c r="K80" s="348"/>
      <c r="L80" s="348"/>
      <c r="M80" s="348"/>
      <c r="N80" s="347"/>
      <c r="O80" s="348"/>
      <c r="P80" s="348"/>
      <c r="Q80" s="349"/>
      <c r="R80" s="350"/>
      <c r="S80" s="349"/>
      <c r="T80" s="350"/>
      <c r="U80" s="104"/>
      <c r="V80" s="349"/>
      <c r="W80" s="350"/>
      <c r="X80" s="349"/>
      <c r="Y80" s="350"/>
      <c r="Z80" s="104"/>
      <c r="AA80" s="349"/>
      <c r="AB80" s="104"/>
      <c r="AC80" s="349"/>
      <c r="AD80" s="349"/>
      <c r="AE80" s="349"/>
      <c r="AF80" s="349"/>
      <c r="AG80" s="349"/>
      <c r="AH80" s="349"/>
      <c r="AI80" s="349"/>
      <c r="AJ80" s="349"/>
      <c r="AN80" s="321"/>
      <c r="AO80" s="321"/>
      <c r="AP80" s="321"/>
      <c r="AQ80" s="321"/>
      <c r="AR80" s="321"/>
      <c r="AS80" s="321"/>
      <c r="AT80" s="321"/>
      <c r="AU80" s="321"/>
      <c r="AV80" s="403"/>
      <c r="AW80" s="403"/>
      <c r="AX80" s="403"/>
      <c r="AY80" s="403"/>
      <c r="AZ80" s="403"/>
      <c r="BA80" s="403"/>
      <c r="BB80" s="403"/>
      <c r="BC80" s="403"/>
      <c r="BD80" s="403"/>
      <c r="BE80" s="403"/>
      <c r="BF80" s="403"/>
      <c r="BG80" s="403"/>
      <c r="BH80" s="403"/>
      <c r="BI80" s="321"/>
      <c r="BJ80" s="321"/>
      <c r="BK80" s="404"/>
      <c r="BL80" s="319"/>
      <c r="BM80" s="319"/>
      <c r="BN80" s="404"/>
      <c r="BO80" s="404"/>
      <c r="BP80" s="321"/>
      <c r="BQ80" s="321"/>
      <c r="BR80" s="321"/>
      <c r="BS80" s="321"/>
      <c r="BT80" s="321"/>
      <c r="BU80" s="321"/>
      <c r="BV80" s="321"/>
    </row>
    <row r="81" spans="2:74" s="103" customFormat="1" x14ac:dyDescent="0.25">
      <c r="B81" s="104"/>
      <c r="D81" s="346"/>
      <c r="E81" s="346"/>
      <c r="F81" s="347"/>
      <c r="G81" s="347"/>
      <c r="H81" s="347"/>
      <c r="I81" s="347"/>
      <c r="J81" s="348"/>
      <c r="K81" s="348"/>
      <c r="L81" s="348"/>
      <c r="M81" s="348"/>
      <c r="N81" s="347"/>
      <c r="O81" s="348"/>
      <c r="P81" s="348"/>
      <c r="Q81" s="349"/>
      <c r="R81" s="350"/>
      <c r="S81" s="349"/>
      <c r="T81" s="350"/>
      <c r="U81" s="104"/>
      <c r="V81" s="349"/>
      <c r="W81" s="350"/>
      <c r="X81" s="349"/>
      <c r="Y81" s="350"/>
      <c r="Z81" s="104"/>
      <c r="AA81" s="349"/>
      <c r="AB81" s="104"/>
      <c r="AC81" s="349"/>
      <c r="AD81" s="349"/>
      <c r="AE81" s="349"/>
      <c r="AF81" s="349"/>
      <c r="AG81" s="349"/>
      <c r="AH81" s="349"/>
      <c r="AI81" s="349"/>
      <c r="AJ81" s="349"/>
      <c r="AN81" s="321"/>
      <c r="AO81" s="321"/>
      <c r="AP81" s="321"/>
      <c r="AQ81" s="321"/>
      <c r="AR81" s="321"/>
      <c r="AS81" s="321"/>
      <c r="AT81" s="321"/>
      <c r="AU81" s="321"/>
      <c r="AV81" s="403"/>
      <c r="AW81" s="403"/>
      <c r="AX81" s="403"/>
      <c r="AY81" s="403"/>
      <c r="AZ81" s="403"/>
      <c r="BA81" s="403"/>
      <c r="BB81" s="403"/>
      <c r="BC81" s="403"/>
      <c r="BD81" s="403"/>
      <c r="BE81" s="403"/>
      <c r="BF81" s="403"/>
      <c r="BG81" s="403"/>
      <c r="BH81" s="403"/>
      <c r="BI81" s="321"/>
      <c r="BJ81" s="321"/>
      <c r="BK81" s="404"/>
      <c r="BL81" s="319"/>
      <c r="BM81" s="319"/>
      <c r="BN81" s="404"/>
      <c r="BO81" s="404"/>
      <c r="BP81" s="321"/>
      <c r="BQ81" s="321"/>
      <c r="BR81" s="321"/>
      <c r="BS81" s="321"/>
      <c r="BT81" s="321"/>
      <c r="BU81" s="321"/>
      <c r="BV81" s="321"/>
    </row>
    <row r="82" spans="2:74" s="103" customFormat="1" x14ac:dyDescent="0.25">
      <c r="B82" s="104"/>
      <c r="D82" s="346"/>
      <c r="E82" s="346"/>
      <c r="F82" s="347"/>
      <c r="G82" s="347"/>
      <c r="H82" s="347"/>
      <c r="I82" s="347"/>
      <c r="J82" s="348"/>
      <c r="K82" s="348"/>
      <c r="L82" s="348"/>
      <c r="M82" s="348"/>
      <c r="N82" s="347"/>
      <c r="O82" s="348"/>
      <c r="P82" s="348"/>
      <c r="Q82" s="349"/>
      <c r="R82" s="350"/>
      <c r="S82" s="349"/>
      <c r="T82" s="350"/>
      <c r="U82" s="104"/>
      <c r="V82" s="349"/>
      <c r="W82" s="350"/>
      <c r="X82" s="349"/>
      <c r="Y82" s="350"/>
      <c r="Z82" s="104"/>
      <c r="AA82" s="349"/>
      <c r="AB82" s="104"/>
      <c r="AC82" s="349"/>
      <c r="AD82" s="349"/>
      <c r="AE82" s="349"/>
      <c r="AF82" s="349"/>
      <c r="AG82" s="349"/>
      <c r="AH82" s="349"/>
      <c r="AI82" s="349"/>
      <c r="AJ82" s="349"/>
      <c r="AN82" s="321"/>
      <c r="AO82" s="321"/>
      <c r="AP82" s="321"/>
      <c r="AQ82" s="321"/>
      <c r="AR82" s="321"/>
      <c r="AS82" s="321"/>
      <c r="AT82" s="321"/>
      <c r="AU82" s="321"/>
      <c r="AV82" s="403"/>
      <c r="AW82" s="403"/>
      <c r="AX82" s="403"/>
      <c r="AY82" s="403"/>
      <c r="AZ82" s="403"/>
      <c r="BA82" s="403"/>
      <c r="BB82" s="403"/>
      <c r="BC82" s="403"/>
      <c r="BD82" s="403"/>
      <c r="BE82" s="403"/>
      <c r="BF82" s="403"/>
      <c r="BG82" s="403"/>
      <c r="BH82" s="403"/>
      <c r="BI82" s="321"/>
      <c r="BJ82" s="321"/>
      <c r="BK82" s="404"/>
      <c r="BL82" s="319"/>
      <c r="BM82" s="319"/>
      <c r="BN82" s="404"/>
      <c r="BO82" s="404"/>
      <c r="BP82" s="321"/>
      <c r="BQ82" s="321"/>
      <c r="BR82" s="321"/>
      <c r="BS82" s="321"/>
      <c r="BT82" s="321"/>
      <c r="BU82" s="321"/>
      <c r="BV82" s="321"/>
    </row>
    <row r="83" spans="2:74" s="103" customFormat="1" x14ac:dyDescent="0.25">
      <c r="B83" s="104"/>
      <c r="D83" s="346"/>
      <c r="E83" s="346"/>
      <c r="F83" s="347"/>
      <c r="G83" s="347"/>
      <c r="H83" s="347"/>
      <c r="I83" s="347"/>
      <c r="J83" s="348"/>
      <c r="K83" s="348"/>
      <c r="L83" s="348"/>
      <c r="M83" s="348"/>
      <c r="N83" s="347"/>
      <c r="O83" s="348"/>
      <c r="P83" s="348"/>
      <c r="Q83" s="349"/>
      <c r="R83" s="350"/>
      <c r="S83" s="349"/>
      <c r="T83" s="350"/>
      <c r="U83" s="104"/>
      <c r="V83" s="349"/>
      <c r="W83" s="350"/>
      <c r="X83" s="349"/>
      <c r="Y83" s="350"/>
      <c r="Z83" s="104"/>
      <c r="AA83" s="349"/>
      <c r="AB83" s="104"/>
      <c r="AC83" s="349"/>
      <c r="AD83" s="349"/>
      <c r="AE83" s="349"/>
      <c r="AF83" s="349"/>
      <c r="AG83" s="349"/>
      <c r="AH83" s="349"/>
      <c r="AI83" s="349"/>
      <c r="AJ83" s="349"/>
      <c r="AN83" s="321"/>
      <c r="AO83" s="321"/>
      <c r="AP83" s="321"/>
      <c r="AQ83" s="321"/>
      <c r="AR83" s="321"/>
      <c r="AS83" s="321"/>
      <c r="AT83" s="321"/>
      <c r="AU83" s="321"/>
      <c r="AV83" s="403"/>
      <c r="AW83" s="403"/>
      <c r="AX83" s="403"/>
      <c r="AY83" s="403"/>
      <c r="AZ83" s="403"/>
      <c r="BA83" s="403"/>
      <c r="BB83" s="403"/>
      <c r="BC83" s="403"/>
      <c r="BD83" s="403"/>
      <c r="BE83" s="403"/>
      <c r="BF83" s="403"/>
      <c r="BG83" s="403"/>
      <c r="BH83" s="403"/>
      <c r="BI83" s="321"/>
      <c r="BJ83" s="321"/>
      <c r="BK83" s="404"/>
      <c r="BL83" s="319"/>
      <c r="BM83" s="319"/>
      <c r="BN83" s="404"/>
      <c r="BO83" s="404"/>
      <c r="BP83" s="321"/>
      <c r="BQ83" s="321"/>
      <c r="BR83" s="321"/>
      <c r="BS83" s="321"/>
      <c r="BT83" s="321"/>
      <c r="BU83" s="321"/>
      <c r="BV83" s="321"/>
    </row>
  </sheetData>
  <sheetProtection algorithmName="SHA-512" hashValue="46/7Jp6p70SVW/Zmk526vdOVEzUZseQ5YbpR0C4j3r2PQRdcFgRh+8nbdpWS3/QZgI5YVGZfLhAsEMaXzUrg8A==" saltValue="r+6kTE/m/jI9+wiGKdedtA==" spinCount="100000" sheet="1" selectLockedCells="1"/>
  <protectedRanges>
    <protectedRange password="CDC2" sqref="Q2:T3 V2:V3" name="範囲1"/>
    <protectedRange password="CDC2" sqref="AF2:AF3" name="範囲1_1"/>
  </protectedRanges>
  <sortState xmlns:xlrd2="http://schemas.microsoft.com/office/spreadsheetml/2017/richdata2" ref="CT7:CV68">
    <sortCondition ref="CT7:CT68"/>
  </sortState>
  <mergeCells count="29">
    <mergeCell ref="Y4:Y5"/>
    <mergeCell ref="Z4:Z5"/>
    <mergeCell ref="S4:S5"/>
    <mergeCell ref="V4:V5"/>
    <mergeCell ref="W4:W5"/>
    <mergeCell ref="T4:T5"/>
    <mergeCell ref="U4:U5"/>
    <mergeCell ref="X4:X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T2:X3"/>
    <mergeCell ref="Q2:R2"/>
    <mergeCell ref="Q3:R3"/>
    <mergeCell ref="R4:R5"/>
    <mergeCell ref="Q4:Q5"/>
  </mergeCells>
  <phoneticPr fontId="1"/>
  <dataValidations count="9">
    <dataValidation type="list" allowBlank="1" showInputMessage="1" showErrorMessage="1" sqref="J6:J57" xr:uid="{00000000-0002-0000-0100-000000000000}">
      <formula1>"男,女"</formula1>
    </dataValidation>
    <dataValidation imeMode="halfAlpha" allowBlank="1" showInputMessage="1" showErrorMessage="1" sqref="P8:P57 C8:C57" xr:uid="{00000000-0002-0000-0100-000003000000}"/>
    <dataValidation imeMode="halfKatakana" allowBlank="1" showInputMessage="1" showErrorMessage="1" sqref="F8:G58" xr:uid="{00000000-0002-0000-0100-000004000000}"/>
    <dataValidation imeMode="disabled" allowBlank="1" showInputMessage="1" showErrorMessage="1" sqref="T8:T57 W8:W57 Y8:Y57 R8:R57" xr:uid="{00000000-0002-0000-0100-000007000000}"/>
    <dataValidation type="list" allowBlank="1" showInputMessage="1" showErrorMessage="1" sqref="X8:X57" xr:uid="{00000000-0002-0000-0100-000009000000}">
      <formula1>INDIRECT($BC8)</formula1>
    </dataValidation>
    <dataValidation imeMode="off" allowBlank="1" showInputMessage="1" showErrorMessage="1" sqref="K8:N58 H8:H57" xr:uid="{00000000-0002-0000-0100-00000A000000}"/>
    <dataValidation type="list" allowBlank="1" showInputMessage="1" showErrorMessage="1" sqref="Q8:Q57" xr:uid="{E60CC761-0096-4A15-BCAD-89C4F1D05123}">
      <formula1>INDIRECT($AZ8)</formula1>
    </dataValidation>
    <dataValidation type="list" allowBlank="1" showInputMessage="1" showErrorMessage="1" sqref="S8:S57" xr:uid="{DC1E0A2A-A8B8-42A2-9861-F54303416D56}">
      <formula1>INDIRECT($BA8)</formula1>
    </dataValidation>
    <dataValidation type="list" allowBlank="1" showInputMessage="1" showErrorMessage="1" sqref="V8:V57" xr:uid="{8A5E3707-F5B0-4A72-BC83-74F2035239F9}">
      <formula1>INDIRECT($BB8)</formula1>
    </dataValidation>
  </dataValidations>
  <printOptions horizontalCentered="1"/>
  <pageMargins left="0.19685039370078741" right="0.19685039370078741" top="0.23622047244094491" bottom="0.19685039370078741" header="0.31496062992125984" footer="0.23622047244094491"/>
  <pageSetup paperSize="9" scale="65" fitToHeight="0" orientation="landscape" r:id="rId1"/>
  <rowBreaks count="1" manualBreakCount="1">
    <brk id="32" min="1" max="2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B000000}">
          <x14:formula1>
            <xm:f>データ!$J$2:$J$48</xm:f>
          </x14:formula1>
          <xm:sqref>O6:O57</xm:sqref>
        </x14:dataValidation>
        <x14:dataValidation type="list" allowBlank="1" showInputMessage="1" showErrorMessage="1" xr:uid="{9E59FB20-0641-43C6-8A12-04478F0A6667}">
          <x14:formula1>
            <xm:f>データ!$M$2:$M$6</xm:f>
          </x14:formula1>
          <xm:sqref>I8:I57</xm:sqref>
        </x14:dataValidation>
        <x14:dataValidation type="list" allowBlank="1" showInputMessage="1" showErrorMessage="1" xr:uid="{3165179E-4358-4AF9-AF88-16D176DA9C77}">
          <x14:formula1>
            <xm:f>IF(S8="","",(データ!$Y$2:$Y$3))</xm:f>
          </x14:formula1>
          <xm:sqref>U8:U57 Z8:Z57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9"/>
  <sheetViews>
    <sheetView view="pageBreakPreview" zoomScaleNormal="100" zoomScaleSheetLayoutView="100" workbookViewId="0">
      <selection activeCell="E5" sqref="E5:I5"/>
    </sheetView>
  </sheetViews>
  <sheetFormatPr defaultColWidth="9" defaultRowHeight="13.3" x14ac:dyDescent="0.25"/>
  <cols>
    <col min="1" max="1" width="1.23046875" style="56" customWidth="1"/>
    <col min="2" max="2" width="7.15234375" style="68" customWidth="1"/>
    <col min="3" max="3" width="7.765625" style="68" customWidth="1"/>
    <col min="4" max="6" width="6.15234375" style="69" customWidth="1"/>
    <col min="7" max="7" width="7.23046875" style="56" customWidth="1"/>
    <col min="8" max="8" width="7" style="56" customWidth="1"/>
    <col min="9" max="9" width="6.3828125" style="56" customWidth="1"/>
    <col min="10" max="12" width="9.61328125" style="68" customWidth="1"/>
    <col min="13" max="17" width="9.61328125" style="69" customWidth="1"/>
    <col min="18" max="19" width="4" style="69" customWidth="1"/>
    <col min="20" max="20" width="0.23046875" style="56" customWidth="1"/>
    <col min="21" max="21" width="9" style="56"/>
    <col min="22" max="22" width="3.4609375" style="56" bestFit="1" customWidth="1"/>
    <col min="23" max="23" width="3.84375" style="56" customWidth="1"/>
    <col min="24" max="28" width="3.23046875" style="56" customWidth="1"/>
    <col min="29" max="16384" width="9" style="56"/>
  </cols>
  <sheetData>
    <row r="1" spans="2:238" ht="4.5" customHeight="1" thickBot="1" x14ac:dyDescent="0.3">
      <c r="B1" s="154" t="s">
        <v>93</v>
      </c>
      <c r="C1" s="154"/>
      <c r="D1" s="155"/>
      <c r="E1" s="155"/>
      <c r="F1" s="155"/>
      <c r="G1" s="155"/>
      <c r="H1" s="155"/>
      <c r="I1" s="155"/>
      <c r="J1" s="155"/>
      <c r="K1" s="155"/>
      <c r="L1" s="155"/>
      <c r="M1" s="155"/>
      <c r="N1" s="154"/>
      <c r="O1" s="99"/>
      <c r="P1" s="99"/>
      <c r="Q1" s="99"/>
      <c r="R1" s="99"/>
      <c r="S1" s="99"/>
    </row>
    <row r="2" spans="2:238" ht="21" customHeight="1" x14ac:dyDescent="0.25">
      <c r="B2" s="576" t="s">
        <v>94</v>
      </c>
      <c r="C2" s="577"/>
      <c r="D2" s="577"/>
      <c r="E2" s="577"/>
      <c r="F2" s="577"/>
      <c r="G2" s="577"/>
      <c r="H2" s="577"/>
      <c r="I2" s="577"/>
      <c r="J2" s="577"/>
      <c r="K2" s="577"/>
      <c r="L2" s="577"/>
      <c r="M2" s="577"/>
      <c r="N2" s="577"/>
      <c r="O2" s="577"/>
      <c r="P2" s="577"/>
      <c r="Q2" s="577"/>
      <c r="R2" s="577"/>
      <c r="S2" s="578"/>
    </row>
    <row r="3" spans="2:238" ht="9.15" customHeight="1" thickBot="1" x14ac:dyDescent="0.3">
      <c r="B3" s="579"/>
      <c r="C3" s="580"/>
      <c r="D3" s="580"/>
      <c r="E3" s="580"/>
      <c r="F3" s="580"/>
      <c r="G3" s="580"/>
      <c r="H3" s="580"/>
      <c r="I3" s="580"/>
      <c r="J3" s="580"/>
      <c r="K3" s="580"/>
      <c r="L3" s="580"/>
      <c r="M3" s="580"/>
      <c r="N3" s="580"/>
      <c r="O3" s="580"/>
      <c r="P3" s="580"/>
      <c r="Q3" s="580"/>
      <c r="R3" s="580"/>
      <c r="S3" s="581"/>
    </row>
    <row r="4" spans="2:238" ht="37.85" customHeight="1" thickBot="1" x14ac:dyDescent="0.3">
      <c r="B4" s="594" t="s">
        <v>95</v>
      </c>
      <c r="C4" s="595"/>
      <c r="D4" s="595"/>
      <c r="E4" s="596" t="s">
        <v>611</v>
      </c>
      <c r="F4" s="597"/>
      <c r="G4" s="597"/>
      <c r="H4" s="597"/>
      <c r="I4" s="597"/>
      <c r="J4" s="597"/>
      <c r="K4" s="597"/>
      <c r="L4" s="597"/>
      <c r="M4" s="597"/>
      <c r="N4" s="597"/>
      <c r="O4" s="597"/>
      <c r="P4" s="597"/>
      <c r="Q4" s="597"/>
      <c r="R4" s="597"/>
      <c r="S4" s="598"/>
    </row>
    <row r="5" spans="2:238" ht="25.2" customHeight="1" x14ac:dyDescent="0.25">
      <c r="B5" s="599" t="s">
        <v>286</v>
      </c>
      <c r="C5" s="600"/>
      <c r="D5" s="601"/>
      <c r="E5" s="602"/>
      <c r="F5" s="603"/>
      <c r="G5" s="603"/>
      <c r="H5" s="603"/>
      <c r="I5" s="604"/>
      <c r="J5" s="605" t="s">
        <v>287</v>
      </c>
      <c r="K5" s="606"/>
      <c r="L5" s="609"/>
      <c r="M5" s="610"/>
      <c r="N5" s="613" t="s">
        <v>288</v>
      </c>
      <c r="O5" s="614"/>
      <c r="P5" s="602"/>
      <c r="Q5" s="603"/>
      <c r="R5" s="603"/>
      <c r="S5" s="615"/>
    </row>
    <row r="6" spans="2:238" ht="25.2" customHeight="1" x14ac:dyDescent="0.25">
      <c r="B6" s="616" t="s">
        <v>542</v>
      </c>
      <c r="C6" s="617"/>
      <c r="D6" s="618"/>
      <c r="E6" s="619"/>
      <c r="F6" s="620"/>
      <c r="G6" s="620"/>
      <c r="H6" s="620"/>
      <c r="I6" s="621"/>
      <c r="J6" s="607"/>
      <c r="K6" s="608"/>
      <c r="L6" s="611"/>
      <c r="M6" s="612"/>
      <c r="N6" s="622" t="s">
        <v>289</v>
      </c>
      <c r="O6" s="623"/>
      <c r="P6" s="624"/>
      <c r="Q6" s="625"/>
      <c r="R6" s="625"/>
      <c r="S6" s="626"/>
    </row>
    <row r="7" spans="2:238" ht="25.2" customHeight="1" x14ac:dyDescent="0.25">
      <c r="B7" s="582" t="s">
        <v>543</v>
      </c>
      <c r="C7" s="583"/>
      <c r="D7" s="584"/>
      <c r="E7" s="354" t="s">
        <v>290</v>
      </c>
      <c r="F7" s="588"/>
      <c r="G7" s="589"/>
      <c r="H7" s="355" t="s">
        <v>291</v>
      </c>
      <c r="I7" s="588"/>
      <c r="J7" s="589"/>
      <c r="K7" s="355" t="s">
        <v>292</v>
      </c>
      <c r="L7" s="588"/>
      <c r="M7" s="589"/>
      <c r="N7" s="590" t="s">
        <v>544</v>
      </c>
      <c r="O7" s="591"/>
      <c r="P7" s="630"/>
      <c r="Q7" s="631"/>
      <c r="R7" s="631"/>
      <c r="S7" s="634"/>
      <c r="ID7" s="56" t="s">
        <v>96</v>
      </c>
    </row>
    <row r="8" spans="2:238" ht="25.2" customHeight="1" x14ac:dyDescent="0.25">
      <c r="B8" s="585"/>
      <c r="C8" s="586"/>
      <c r="D8" s="587"/>
      <c r="E8" s="627"/>
      <c r="F8" s="628"/>
      <c r="G8" s="628"/>
      <c r="H8" s="628"/>
      <c r="I8" s="628"/>
      <c r="J8" s="628"/>
      <c r="K8" s="628"/>
      <c r="L8" s="628"/>
      <c r="M8" s="629"/>
      <c r="N8" s="592"/>
      <c r="O8" s="593"/>
      <c r="P8" s="632"/>
      <c r="Q8" s="633"/>
      <c r="R8" s="633"/>
      <c r="S8" s="635"/>
    </row>
    <row r="9" spans="2:238" ht="42.25" customHeight="1" thickBot="1" x14ac:dyDescent="0.3">
      <c r="B9" s="638" t="s">
        <v>545</v>
      </c>
      <c r="C9" s="639"/>
      <c r="D9" s="640"/>
      <c r="E9" s="641"/>
      <c r="F9" s="642"/>
      <c r="G9" s="642"/>
      <c r="H9" s="642"/>
      <c r="I9" s="642"/>
      <c r="J9" s="642"/>
      <c r="K9" s="642"/>
      <c r="L9" s="642"/>
      <c r="M9" s="351"/>
      <c r="N9" s="643" t="s">
        <v>293</v>
      </c>
      <c r="O9" s="644"/>
      <c r="P9" s="645"/>
      <c r="Q9" s="646"/>
      <c r="R9" s="646"/>
      <c r="S9" s="647"/>
    </row>
    <row r="10" spans="2:238" ht="20.399999999999999" customHeight="1" x14ac:dyDescent="0.25">
      <c r="B10" s="648" t="s">
        <v>603</v>
      </c>
      <c r="C10" s="649"/>
      <c r="D10" s="658" t="s">
        <v>546</v>
      </c>
      <c r="E10" s="659"/>
      <c r="F10" s="659"/>
      <c r="G10" s="659"/>
      <c r="H10" s="660"/>
      <c r="I10" s="356" t="s">
        <v>612</v>
      </c>
      <c r="J10" s="356"/>
      <c r="K10" s="661" t="s">
        <v>613</v>
      </c>
      <c r="L10" s="661"/>
      <c r="M10" s="661" t="s">
        <v>614</v>
      </c>
      <c r="N10" s="661"/>
      <c r="O10" s="359" t="s">
        <v>615</v>
      </c>
      <c r="P10" s="359"/>
      <c r="Q10" s="359"/>
      <c r="R10" s="359"/>
      <c r="S10" s="360"/>
    </row>
    <row r="11" spans="2:238" ht="20.399999999999999" customHeight="1" x14ac:dyDescent="0.25">
      <c r="B11" s="650"/>
      <c r="C11" s="651"/>
      <c r="D11" s="662"/>
      <c r="E11" s="663"/>
      <c r="F11" s="663"/>
      <c r="G11" s="663"/>
      <c r="H11" s="664"/>
      <c r="I11" s="344"/>
      <c r="J11" s="357" t="s">
        <v>616</v>
      </c>
      <c r="K11" s="665"/>
      <c r="L11" s="665"/>
      <c r="M11" s="665"/>
      <c r="N11" s="665"/>
      <c r="O11" s="361" t="s">
        <v>617</v>
      </c>
      <c r="P11" s="361"/>
      <c r="Q11" s="361"/>
      <c r="R11" s="361"/>
      <c r="S11" s="362"/>
    </row>
    <row r="12" spans="2:238" ht="20.399999999999999" customHeight="1" x14ac:dyDescent="0.25">
      <c r="B12" s="650"/>
      <c r="C12" s="651"/>
      <c r="D12" s="662"/>
      <c r="E12" s="663"/>
      <c r="F12" s="663"/>
      <c r="G12" s="663"/>
      <c r="H12" s="664"/>
      <c r="I12" s="344"/>
      <c r="J12" s="357" t="s">
        <v>618</v>
      </c>
      <c r="K12" s="665"/>
      <c r="L12" s="665"/>
      <c r="M12" s="665"/>
      <c r="N12" s="665"/>
      <c r="O12" s="361" t="s">
        <v>619</v>
      </c>
      <c r="P12" s="361"/>
      <c r="Q12" s="361"/>
      <c r="R12" s="361"/>
      <c r="S12" s="362"/>
    </row>
    <row r="13" spans="2:238" ht="20.399999999999999" customHeight="1" thickBot="1" x14ac:dyDescent="0.3">
      <c r="B13" s="652"/>
      <c r="C13" s="653"/>
      <c r="D13" s="666"/>
      <c r="E13" s="667"/>
      <c r="F13" s="667"/>
      <c r="G13" s="667"/>
      <c r="H13" s="668"/>
      <c r="I13" s="345"/>
      <c r="J13" s="358" t="s">
        <v>618</v>
      </c>
      <c r="K13" s="669"/>
      <c r="L13" s="669"/>
      <c r="M13" s="669"/>
      <c r="N13" s="669"/>
      <c r="O13" s="363" t="s">
        <v>620</v>
      </c>
      <c r="P13" s="363"/>
      <c r="Q13" s="363"/>
      <c r="R13" s="363"/>
      <c r="S13" s="364"/>
    </row>
    <row r="14" spans="2:238" ht="0.75" customHeight="1" x14ac:dyDescent="0.2">
      <c r="B14" s="97"/>
      <c r="C14" s="57"/>
      <c r="D14" s="57"/>
      <c r="E14" s="55"/>
      <c r="F14" s="55"/>
      <c r="G14" s="58"/>
      <c r="H14" s="58"/>
      <c r="I14" s="58"/>
      <c r="S14" s="201"/>
    </row>
    <row r="15" spans="2:238" ht="0.75" customHeight="1" thickBot="1" x14ac:dyDescent="0.3">
      <c r="B15" s="98"/>
      <c r="C15" s="59"/>
      <c r="D15" s="60"/>
      <c r="E15" s="60"/>
      <c r="F15" s="60"/>
      <c r="G15" s="61"/>
      <c r="H15" s="61"/>
      <c r="I15" s="61"/>
      <c r="J15" s="61"/>
      <c r="K15" s="61"/>
      <c r="L15" s="61"/>
      <c r="M15" s="99"/>
      <c r="N15" s="99"/>
      <c r="O15" s="99"/>
      <c r="P15" s="99"/>
      <c r="Q15" s="99"/>
      <c r="R15" s="99"/>
      <c r="S15" s="201"/>
    </row>
    <row r="16" spans="2:238" ht="20.399999999999999" customHeight="1" thickBot="1" x14ac:dyDescent="0.3">
      <c r="B16" s="365" t="s">
        <v>98</v>
      </c>
      <c r="C16" s="366" t="s">
        <v>99</v>
      </c>
      <c r="D16" s="654" t="s">
        <v>100</v>
      </c>
      <c r="E16" s="655"/>
      <c r="F16" s="656"/>
      <c r="G16" s="368" t="s">
        <v>101</v>
      </c>
      <c r="H16" s="368" t="s">
        <v>97</v>
      </c>
      <c r="I16" s="367" t="s">
        <v>102</v>
      </c>
      <c r="J16" s="657" t="s">
        <v>537</v>
      </c>
      <c r="K16" s="636"/>
      <c r="L16" s="636" t="s">
        <v>538</v>
      </c>
      <c r="M16" s="636"/>
      <c r="N16" s="636" t="s">
        <v>541</v>
      </c>
      <c r="O16" s="636"/>
      <c r="P16" s="636" t="s">
        <v>539</v>
      </c>
      <c r="Q16" s="636"/>
      <c r="R16" s="636" t="s">
        <v>103</v>
      </c>
      <c r="S16" s="637"/>
    </row>
    <row r="17" spans="2:19" ht="18" customHeight="1" x14ac:dyDescent="0.25">
      <c r="B17" s="173">
        <v>1</v>
      </c>
      <c r="C17" s="334" t="str">
        <f>IF(ISERROR(VLOOKUP(B17,'NANS Data'!$D$2:$P$51,6,FALSE)),"",VLOOKUP(B17,'NANS Data'!$D$2:$P$51,6,FALSE))</f>
        <v/>
      </c>
      <c r="D17" s="548" t="str">
        <f>IF(ISERROR(VLOOKUP(B17,'NANS Data'!$D$2:$P$51,7,FALSE)),"",VLOOKUP(B17,'NANS Data'!$D$2:$P$51,7,FALSE))</f>
        <v/>
      </c>
      <c r="E17" s="549"/>
      <c r="F17" s="550"/>
      <c r="G17" s="62" t="str">
        <f>IF(ISERROR(VLOOKUP(B17,'NANS Data'!$D$2:$P$51,12,FALSE)),"",VLOOKUP(B17,'NANS Data'!$D$2:$P$51,12,FALSE))</f>
        <v/>
      </c>
      <c r="H17" s="63" t="str">
        <f>IF(ISERROR(VLOOKUP(B17,競技者データ入力シート!$B$8:$O$57,2,FALSE)),"",VLOOKUP(B17,競技者データ入力シート!$B$8:$O$57,8,FALSE))</f>
        <v/>
      </c>
      <c r="I17" s="64" t="str">
        <f>IF(ISERROR(VLOOKUP(B17,'NANS Data'!$D$2:$P$51,13,FALSE)),"",VLOOKUP(B17,'NANS Data'!$D$2:$P$51,13,FALSE))</f>
        <v/>
      </c>
      <c r="J17" s="551" t="str">
        <f>IF(ISERROR(VLOOKUP($B17,競技者データ入力シート!$B$8:$Q$57,16,FALSE)),"",VLOOKUP($B17,競技者データ入力シート!$B$8:$Q$57,16,FALSE))</f>
        <v/>
      </c>
      <c r="K17" s="552"/>
      <c r="L17" s="552" t="str">
        <f>IF(ISERROR(VLOOKUP($B17,競技者データ入力シート!$B$8:$AF$57,21,FALSE)),"",VLOOKUP($B17,競技者データ入力シート!$B$8:$AF$57,21,FALSE))</f>
        <v/>
      </c>
      <c r="M17" s="552"/>
      <c r="N17" s="552" t="str">
        <f>IF(ISERROR(VLOOKUP($B17,競技者データ入力シート!$B$8:$AF$57,18,FALSE)),"",VLOOKUP($B17,競技者データ入力シート!$B$8:$AF$57,18,FALSE))</f>
        <v/>
      </c>
      <c r="O17" s="552"/>
      <c r="P17" s="552" t="str">
        <f>IF(ISERROR(VLOOKUP($B17,競技者データ入力シート!$B$8:$AF$57,23,FALSE)),"",VLOOKUP($B17,競技者データ入力シート!$B$8:$AF$57,23,FALSE))</f>
        <v/>
      </c>
      <c r="Q17" s="552"/>
      <c r="R17" s="553"/>
      <c r="S17" s="554"/>
    </row>
    <row r="18" spans="2:19" ht="18" customHeight="1" x14ac:dyDescent="0.25">
      <c r="B18" s="174">
        <v>2</v>
      </c>
      <c r="C18" s="334" t="str">
        <f>IF(ISERROR(VLOOKUP(B18,'NANS Data'!$D$2:$P$51,6,FALSE)),"",VLOOKUP(B18,'NANS Data'!$D$2:$P$51,6,FALSE))</f>
        <v/>
      </c>
      <c r="D18" s="548" t="str">
        <f>IF(ISERROR(VLOOKUP(B18,'NANS Data'!$D$2:$P$51,7,FALSE)),"",VLOOKUP(B18,'NANS Data'!$D$2:$P$51,7,FALSE))</f>
        <v/>
      </c>
      <c r="E18" s="549"/>
      <c r="F18" s="550"/>
      <c r="G18" s="62" t="str">
        <f>IF(ISERROR(VLOOKUP(B18,'NANS Data'!$D$2:$P$51,12,FALSE)),"",VLOOKUP(B18,'NANS Data'!$D$2:$P$51,12,FALSE))</f>
        <v/>
      </c>
      <c r="H18" s="63" t="str">
        <f>IF(ISERROR(VLOOKUP(B18,競技者データ入力シート!$B$8:$O$57,2,FALSE)),"",VLOOKUP(B18,競技者データ入力シート!$B$8:$O$57,8,FALSE))</f>
        <v/>
      </c>
      <c r="I18" s="64" t="str">
        <f>IF(ISERROR(VLOOKUP(B18,'NANS Data'!$D$2:$P$51,13,FALSE)),"",VLOOKUP(B18,'NANS Data'!$D$2:$P$51,13,FALSE))</f>
        <v/>
      </c>
      <c r="J18" s="551" t="str">
        <f>IF(ISERROR(VLOOKUP($B18,競技者データ入力シート!$B$8:$Q$57,16,FALSE)),"",VLOOKUP($B18,競技者データ入力シート!$B$8:$Q$57,16,FALSE))</f>
        <v/>
      </c>
      <c r="K18" s="552"/>
      <c r="L18" s="552" t="str">
        <f>IF(ISERROR(VLOOKUP($B18,競技者データ入力シート!$B$8:$AF$57,21,FALSE)),"",VLOOKUP($B18,競技者データ入力シート!$B$8:$AF$57,21,FALSE))</f>
        <v/>
      </c>
      <c r="M18" s="552"/>
      <c r="N18" s="552" t="str">
        <f>IF(ISERROR(VLOOKUP($B18,競技者データ入力シート!$B$8:$AF$57,18,FALSE)),"",VLOOKUP($B18,競技者データ入力シート!$B$8:$AF$57,18,FALSE))</f>
        <v/>
      </c>
      <c r="O18" s="552"/>
      <c r="P18" s="552" t="str">
        <f>IF(ISERROR(VLOOKUP($B18,競技者データ入力シート!$B$8:$AF$57,23,FALSE)),"",VLOOKUP($B18,競技者データ入力シート!$B$8:$AF$57,23,FALSE))</f>
        <v/>
      </c>
      <c r="Q18" s="552"/>
      <c r="R18" s="553"/>
      <c r="S18" s="554"/>
    </row>
    <row r="19" spans="2:19" ht="18" customHeight="1" x14ac:dyDescent="0.25">
      <c r="B19" s="174">
        <v>3</v>
      </c>
      <c r="C19" s="334" t="str">
        <f>IF(ISERROR(VLOOKUP(B19,'NANS Data'!$D$2:$P$51,6,FALSE)),"",VLOOKUP(B19,'NANS Data'!$D$2:$P$51,6,FALSE))</f>
        <v/>
      </c>
      <c r="D19" s="548" t="str">
        <f>IF(ISERROR(VLOOKUP(B19,'NANS Data'!$D$2:$P$51,7,FALSE)),"",VLOOKUP(B19,'NANS Data'!$D$2:$P$51,7,FALSE))</f>
        <v/>
      </c>
      <c r="E19" s="549"/>
      <c r="F19" s="550"/>
      <c r="G19" s="62" t="str">
        <f>IF(ISERROR(VLOOKUP(B19,'NANS Data'!$D$2:$P$51,12,FALSE)),"",VLOOKUP(B19,'NANS Data'!$D$2:$P$51,12,FALSE))</f>
        <v/>
      </c>
      <c r="H19" s="63" t="str">
        <f>IF(ISERROR(VLOOKUP(B19,競技者データ入力シート!$B$8:$O$57,2,FALSE)),"",VLOOKUP(B19,競技者データ入力シート!$B$8:$O$57,8,FALSE))</f>
        <v/>
      </c>
      <c r="I19" s="64" t="str">
        <f>IF(ISERROR(VLOOKUP(B19,'NANS Data'!$D$2:$P$51,13,FALSE)),"",VLOOKUP(B19,'NANS Data'!$D$2:$P$51,13,FALSE))</f>
        <v/>
      </c>
      <c r="J19" s="551" t="str">
        <f>IF(ISERROR(VLOOKUP($B19,競技者データ入力シート!$B$8:$Q$57,16,FALSE)),"",VLOOKUP($B19,競技者データ入力シート!$B$8:$Q$57,16,FALSE))</f>
        <v/>
      </c>
      <c r="K19" s="552"/>
      <c r="L19" s="552" t="str">
        <f>IF(ISERROR(VLOOKUP($B19,競技者データ入力シート!$B$8:$AF$57,21,FALSE)),"",VLOOKUP($B19,競技者データ入力シート!$B$8:$AF$57,21,FALSE))</f>
        <v/>
      </c>
      <c r="M19" s="552"/>
      <c r="N19" s="552" t="str">
        <f>IF(ISERROR(VLOOKUP($B19,競技者データ入力シート!$B$8:$AF$57,18,FALSE)),"",VLOOKUP($B19,競技者データ入力シート!$B$8:$AF$57,18,FALSE))</f>
        <v/>
      </c>
      <c r="O19" s="552"/>
      <c r="P19" s="552" t="str">
        <f>IF(ISERROR(VLOOKUP($B19,競技者データ入力シート!$B$8:$AF$57,23,FALSE)),"",VLOOKUP($B19,競技者データ入力シート!$B$8:$AF$57,23,FALSE))</f>
        <v/>
      </c>
      <c r="Q19" s="552"/>
      <c r="R19" s="553"/>
      <c r="S19" s="554"/>
    </row>
    <row r="20" spans="2:19" ht="18" customHeight="1" x14ac:dyDescent="0.25">
      <c r="B20" s="174">
        <v>4</v>
      </c>
      <c r="C20" s="334" t="str">
        <f>IF(ISERROR(VLOOKUP(B20,'NANS Data'!$D$2:$P$51,6,FALSE)),"",VLOOKUP(B20,'NANS Data'!$D$2:$P$51,6,FALSE))</f>
        <v/>
      </c>
      <c r="D20" s="548" t="str">
        <f>IF(ISERROR(VLOOKUP(B20,'NANS Data'!$D$2:$P$51,7,FALSE)),"",VLOOKUP(B20,'NANS Data'!$D$2:$P$51,7,FALSE))</f>
        <v/>
      </c>
      <c r="E20" s="549"/>
      <c r="F20" s="550"/>
      <c r="G20" s="62" t="str">
        <f>IF(ISERROR(VLOOKUP(B20,'NANS Data'!$D$2:$P$51,12,FALSE)),"",VLOOKUP(B20,'NANS Data'!$D$2:$P$51,12,FALSE))</f>
        <v/>
      </c>
      <c r="H20" s="63" t="str">
        <f>IF(ISERROR(VLOOKUP(B20,競技者データ入力シート!$B$8:$O$57,2,FALSE)),"",VLOOKUP(B20,競技者データ入力シート!$B$8:$O$57,8,FALSE))</f>
        <v/>
      </c>
      <c r="I20" s="64" t="str">
        <f>IF(ISERROR(VLOOKUP(B20,'NANS Data'!$D$2:$P$51,13,FALSE)),"",VLOOKUP(B20,'NANS Data'!$D$2:$P$51,13,FALSE))</f>
        <v/>
      </c>
      <c r="J20" s="551" t="str">
        <f>IF(ISERROR(VLOOKUP($B20,競技者データ入力シート!$B$8:$Q$57,16,FALSE)),"",VLOOKUP($B20,競技者データ入力シート!$B$8:$Q$57,16,FALSE))</f>
        <v/>
      </c>
      <c r="K20" s="552"/>
      <c r="L20" s="552" t="str">
        <f>IF(ISERROR(VLOOKUP($B20,競技者データ入力シート!$B$8:$AF$57,21,FALSE)),"",VLOOKUP($B20,競技者データ入力シート!$B$8:$AF$57,21,FALSE))</f>
        <v/>
      </c>
      <c r="M20" s="552"/>
      <c r="N20" s="552" t="str">
        <f>IF(ISERROR(VLOOKUP($B20,競技者データ入力シート!$B$8:$AF$57,18,FALSE)),"",VLOOKUP($B20,競技者データ入力シート!$B$8:$AF$57,18,FALSE))</f>
        <v/>
      </c>
      <c r="O20" s="552"/>
      <c r="P20" s="552" t="str">
        <f>IF(ISERROR(VLOOKUP($B20,競技者データ入力シート!$B$8:$AF$57,23,FALSE)),"",VLOOKUP($B20,競技者データ入力シート!$B$8:$AF$57,23,FALSE))</f>
        <v/>
      </c>
      <c r="Q20" s="552"/>
      <c r="R20" s="553"/>
      <c r="S20" s="554"/>
    </row>
    <row r="21" spans="2:19" ht="18" customHeight="1" x14ac:dyDescent="0.25">
      <c r="B21" s="175">
        <v>5</v>
      </c>
      <c r="C21" s="335" t="str">
        <f>IF(ISERROR(VLOOKUP(B21,'NANS Data'!$D$2:$P$51,6,FALSE)),"",VLOOKUP(B21,'NANS Data'!$D$2:$P$51,6,FALSE))</f>
        <v/>
      </c>
      <c r="D21" s="562" t="str">
        <f>IF(ISERROR(VLOOKUP(B21,'NANS Data'!$D$2:$P$51,7,FALSE)),"",VLOOKUP(B21,'NANS Data'!$D$2:$P$51,7,FALSE))</f>
        <v/>
      </c>
      <c r="E21" s="563"/>
      <c r="F21" s="564"/>
      <c r="G21" s="65" t="str">
        <f>IF(ISERROR(VLOOKUP(B21,'NANS Data'!$D$2:$P$51,12,FALSE)),"",VLOOKUP(B21,'NANS Data'!$D$2:$P$51,12,FALSE))</f>
        <v/>
      </c>
      <c r="H21" s="66" t="str">
        <f>IF(ISERROR(VLOOKUP(B21,競技者データ入力シート!$B$8:$O$57,2,FALSE)),"",VLOOKUP(B21,競技者データ入力シート!$B$8:$O$57,8,FALSE))</f>
        <v/>
      </c>
      <c r="I21" s="67" t="str">
        <f>IF(ISERROR(VLOOKUP(B21,'NANS Data'!$D$2:$P$51,13,FALSE)),"",VLOOKUP(B21,'NANS Data'!$D$2:$P$51,13,FALSE))</f>
        <v/>
      </c>
      <c r="J21" s="565" t="str">
        <f>IF(ISERROR(VLOOKUP($B21,競技者データ入力シート!$B$8:$Q$57,16,FALSE)),"",VLOOKUP($B21,競技者データ入力シート!$B$8:$Q$57,16,FALSE))</f>
        <v/>
      </c>
      <c r="K21" s="566"/>
      <c r="L21" s="566" t="str">
        <f>IF(ISERROR(VLOOKUP($B21,競技者データ入力シート!$B$8:$AF$57,21,FALSE)),"",VLOOKUP($B21,競技者データ入力シート!$B$8:$AF$57,21,FALSE))</f>
        <v/>
      </c>
      <c r="M21" s="566"/>
      <c r="N21" s="566" t="str">
        <f>IF(ISERROR(VLOOKUP($B21,競技者データ入力シート!$B$8:$AF$57,18,FALSE)),"",VLOOKUP($B21,競技者データ入力シート!$B$8:$AF$57,18,FALSE))</f>
        <v/>
      </c>
      <c r="O21" s="566"/>
      <c r="P21" s="566" t="str">
        <f>IF(ISERROR(VLOOKUP($B21,競技者データ入力シート!$B$8:$AF$57,23,FALSE)),"",VLOOKUP($B21,競技者データ入力シート!$B$8:$AF$57,23,FALSE))</f>
        <v/>
      </c>
      <c r="Q21" s="566"/>
      <c r="R21" s="567"/>
      <c r="S21" s="568"/>
    </row>
    <row r="22" spans="2:19" ht="18" customHeight="1" x14ac:dyDescent="0.25">
      <c r="B22" s="173">
        <v>6</v>
      </c>
      <c r="C22" s="334" t="str">
        <f>IF(ISERROR(VLOOKUP(B22,'NANS Data'!$D$2:$P$51,6,FALSE)),"",VLOOKUP(B22,'NANS Data'!$D$2:$P$51,6,FALSE))</f>
        <v/>
      </c>
      <c r="D22" s="548" t="str">
        <f>IF(ISERROR(VLOOKUP(B22,'NANS Data'!$D$2:$P$51,7,FALSE)),"",VLOOKUP(B22,'NANS Data'!$D$2:$P$51,7,FALSE))</f>
        <v/>
      </c>
      <c r="E22" s="549"/>
      <c r="F22" s="550"/>
      <c r="G22" s="62" t="str">
        <f>IF(ISERROR(VLOOKUP(B22,'NANS Data'!$D$2:$P$51,12,FALSE)),"",VLOOKUP(B22,'NANS Data'!$D$2:$P$51,12,FALSE))</f>
        <v/>
      </c>
      <c r="H22" s="63" t="str">
        <f>IF(ISERROR(VLOOKUP(B22,競技者データ入力シート!$B$8:$O$57,2,FALSE)),"",VLOOKUP(B22,競技者データ入力シート!$B$8:$O$57,8,FALSE))</f>
        <v/>
      </c>
      <c r="I22" s="64" t="str">
        <f>IF(ISERROR(VLOOKUP(B22,'NANS Data'!$D$2:$P$51,13,FALSE)),"",VLOOKUP(B22,'NANS Data'!$D$2:$P$51,13,FALSE))</f>
        <v/>
      </c>
      <c r="J22" s="551" t="str">
        <f>IF(ISERROR(VLOOKUP($B22,競技者データ入力シート!$B$8:$Q$57,16,FALSE)),"",VLOOKUP($B22,競技者データ入力シート!$B$8:$Q$57,16,FALSE))</f>
        <v/>
      </c>
      <c r="K22" s="552"/>
      <c r="L22" s="552" t="str">
        <f>IF(ISERROR(VLOOKUP($B22,競技者データ入力シート!$B$8:$AF$57,21,FALSE)),"",VLOOKUP($B22,競技者データ入力シート!$B$8:$AF$57,21,FALSE))</f>
        <v/>
      </c>
      <c r="M22" s="552"/>
      <c r="N22" s="552" t="str">
        <f>IF(ISERROR(VLOOKUP($B22,競技者データ入力シート!$B$8:$AF$57,18,FALSE)),"",VLOOKUP($B22,競技者データ入力シート!$B$8:$AF$57,18,FALSE))</f>
        <v/>
      </c>
      <c r="O22" s="552"/>
      <c r="P22" s="552" t="str">
        <f>IF(ISERROR(VLOOKUP($B22,競技者データ入力シート!$B$8:$AF$57,23,FALSE)),"",VLOOKUP($B22,競技者データ入力シート!$B$8:$AF$57,23,FALSE))</f>
        <v/>
      </c>
      <c r="Q22" s="552"/>
      <c r="R22" s="553"/>
      <c r="S22" s="554"/>
    </row>
    <row r="23" spans="2:19" ht="18" customHeight="1" x14ac:dyDescent="0.25">
      <c r="B23" s="174">
        <v>7</v>
      </c>
      <c r="C23" s="334" t="str">
        <f>IF(ISERROR(VLOOKUP(B23,'NANS Data'!$D$2:$P$51,6,FALSE)),"",VLOOKUP(B23,'NANS Data'!$D$2:$P$51,6,FALSE))</f>
        <v/>
      </c>
      <c r="D23" s="548" t="str">
        <f>IF(ISERROR(VLOOKUP(B23,'NANS Data'!$D$2:$P$51,7,FALSE)),"",VLOOKUP(B23,'NANS Data'!$D$2:$P$51,7,FALSE))</f>
        <v/>
      </c>
      <c r="E23" s="549"/>
      <c r="F23" s="550"/>
      <c r="G23" s="62" t="str">
        <f>IF(ISERROR(VLOOKUP(B23,'NANS Data'!$D$2:$P$51,12,FALSE)),"",VLOOKUP(B23,'NANS Data'!$D$2:$P$51,12,FALSE))</f>
        <v/>
      </c>
      <c r="H23" s="63" t="str">
        <f>IF(ISERROR(VLOOKUP(B23,競技者データ入力シート!$B$8:$O$57,2,FALSE)),"",VLOOKUP(B23,競技者データ入力シート!$B$8:$O$57,8,FALSE))</f>
        <v/>
      </c>
      <c r="I23" s="64" t="str">
        <f>IF(ISERROR(VLOOKUP(B23,'NANS Data'!$D$2:$P$51,13,FALSE)),"",VLOOKUP(B23,'NANS Data'!$D$2:$P$51,13,FALSE))</f>
        <v/>
      </c>
      <c r="J23" s="551" t="str">
        <f>IF(ISERROR(VLOOKUP($B23,競技者データ入力シート!$B$8:$Q$57,16,FALSE)),"",VLOOKUP($B23,競技者データ入力シート!$B$8:$Q$57,16,FALSE))</f>
        <v/>
      </c>
      <c r="K23" s="552"/>
      <c r="L23" s="552" t="str">
        <f>IF(ISERROR(VLOOKUP($B23,競技者データ入力シート!$B$8:$AF$57,21,FALSE)),"",VLOOKUP($B23,競技者データ入力シート!$B$8:$AF$57,21,FALSE))</f>
        <v/>
      </c>
      <c r="M23" s="552"/>
      <c r="N23" s="552" t="str">
        <f>IF(ISERROR(VLOOKUP($B23,競技者データ入力シート!$B$8:$AF$57,18,FALSE)),"",VLOOKUP($B23,競技者データ入力シート!$B$8:$AF$57,18,FALSE))</f>
        <v/>
      </c>
      <c r="O23" s="552"/>
      <c r="P23" s="552" t="str">
        <f>IF(ISERROR(VLOOKUP($B23,競技者データ入力シート!$B$8:$AF$57,23,FALSE)),"",VLOOKUP($B23,競技者データ入力シート!$B$8:$AF$57,23,FALSE))</f>
        <v/>
      </c>
      <c r="Q23" s="552"/>
      <c r="R23" s="553"/>
      <c r="S23" s="554"/>
    </row>
    <row r="24" spans="2:19" ht="18" customHeight="1" x14ac:dyDescent="0.25">
      <c r="B24" s="174">
        <v>8</v>
      </c>
      <c r="C24" s="334" t="str">
        <f>IF(ISERROR(VLOOKUP(B24,'NANS Data'!$D$2:$P$51,6,FALSE)),"",VLOOKUP(B24,'NANS Data'!$D$2:$P$51,6,FALSE))</f>
        <v/>
      </c>
      <c r="D24" s="548" t="str">
        <f>IF(ISERROR(VLOOKUP(B24,'NANS Data'!$D$2:$P$51,7,FALSE)),"",VLOOKUP(B24,'NANS Data'!$D$2:$P$51,7,FALSE))</f>
        <v/>
      </c>
      <c r="E24" s="549"/>
      <c r="F24" s="550"/>
      <c r="G24" s="62" t="str">
        <f>IF(ISERROR(VLOOKUP(B24,'NANS Data'!$D$2:$P$51,12,FALSE)),"",VLOOKUP(B24,'NANS Data'!$D$2:$P$51,12,FALSE))</f>
        <v/>
      </c>
      <c r="H24" s="63" t="str">
        <f>IF(ISERROR(VLOOKUP(B24,競技者データ入力シート!$B$8:$O$57,2,FALSE)),"",VLOOKUP(B24,競技者データ入力シート!$B$8:$O$57,8,FALSE))</f>
        <v/>
      </c>
      <c r="I24" s="64" t="str">
        <f>IF(ISERROR(VLOOKUP(B24,'NANS Data'!$D$2:$P$51,13,FALSE)),"",VLOOKUP(B24,'NANS Data'!$D$2:$P$51,13,FALSE))</f>
        <v/>
      </c>
      <c r="J24" s="551" t="str">
        <f>IF(ISERROR(VLOOKUP($B24,競技者データ入力シート!$B$8:$Q$57,16,FALSE)),"",VLOOKUP($B24,競技者データ入力シート!$B$8:$Q$57,16,FALSE))</f>
        <v/>
      </c>
      <c r="K24" s="552"/>
      <c r="L24" s="552" t="str">
        <f>IF(ISERROR(VLOOKUP($B24,競技者データ入力シート!$B$8:$AF$57,21,FALSE)),"",VLOOKUP($B24,競技者データ入力シート!$B$8:$AF$57,21,FALSE))</f>
        <v/>
      </c>
      <c r="M24" s="552"/>
      <c r="N24" s="552" t="str">
        <f>IF(ISERROR(VLOOKUP($B24,競技者データ入力シート!$B$8:$AF$57,18,FALSE)),"",VLOOKUP($B24,競技者データ入力シート!$B$8:$AF$57,18,FALSE))</f>
        <v/>
      </c>
      <c r="O24" s="552"/>
      <c r="P24" s="552" t="str">
        <f>IF(ISERROR(VLOOKUP($B24,競技者データ入力シート!$B$8:$AF$57,23,FALSE)),"",VLOOKUP($B24,競技者データ入力シート!$B$8:$AF$57,23,FALSE))</f>
        <v/>
      </c>
      <c r="Q24" s="552"/>
      <c r="R24" s="553"/>
      <c r="S24" s="554"/>
    </row>
    <row r="25" spans="2:19" ht="18" customHeight="1" x14ac:dyDescent="0.25">
      <c r="B25" s="174">
        <v>9</v>
      </c>
      <c r="C25" s="334" t="str">
        <f>IF(ISERROR(VLOOKUP(B25,'NANS Data'!$D$2:$P$51,6,FALSE)),"",VLOOKUP(B25,'NANS Data'!$D$2:$P$51,6,FALSE))</f>
        <v/>
      </c>
      <c r="D25" s="548" t="str">
        <f>IF(ISERROR(VLOOKUP(B25,'NANS Data'!$D$2:$P$51,7,FALSE)),"",VLOOKUP(B25,'NANS Data'!$D$2:$P$51,7,FALSE))</f>
        <v/>
      </c>
      <c r="E25" s="549"/>
      <c r="F25" s="550"/>
      <c r="G25" s="62" t="str">
        <f>IF(ISERROR(VLOOKUP(B25,'NANS Data'!$D$2:$P$51,12,FALSE)),"",VLOOKUP(B25,'NANS Data'!$D$2:$P$51,12,FALSE))</f>
        <v/>
      </c>
      <c r="H25" s="63" t="str">
        <f>IF(ISERROR(VLOOKUP(B25,競技者データ入力シート!$B$8:$O$57,2,FALSE)),"",VLOOKUP(B25,競技者データ入力シート!$B$8:$O$57,8,FALSE))</f>
        <v/>
      </c>
      <c r="I25" s="64" t="str">
        <f>IF(ISERROR(VLOOKUP(B25,'NANS Data'!$D$2:$P$51,13,FALSE)),"",VLOOKUP(B25,'NANS Data'!$D$2:$P$51,13,FALSE))</f>
        <v/>
      </c>
      <c r="J25" s="551" t="str">
        <f>IF(ISERROR(VLOOKUP($B25,競技者データ入力シート!$B$8:$Q$57,16,FALSE)),"",VLOOKUP($B25,競技者データ入力シート!$B$8:$Q$57,16,FALSE))</f>
        <v/>
      </c>
      <c r="K25" s="552"/>
      <c r="L25" s="552" t="str">
        <f>IF(ISERROR(VLOOKUP($B25,競技者データ入力シート!$B$8:$AF$57,21,FALSE)),"",VLOOKUP($B25,競技者データ入力シート!$B$8:$AF$57,21,FALSE))</f>
        <v/>
      </c>
      <c r="M25" s="552"/>
      <c r="N25" s="552" t="str">
        <f>IF(ISERROR(VLOOKUP($B25,競技者データ入力シート!$B$8:$AF$57,18,FALSE)),"",VLOOKUP($B25,競技者データ入力シート!$B$8:$AF$57,18,FALSE))</f>
        <v/>
      </c>
      <c r="O25" s="552"/>
      <c r="P25" s="552" t="str">
        <f>IF(ISERROR(VLOOKUP($B25,競技者データ入力シート!$B$8:$AF$57,23,FALSE)),"",VLOOKUP($B25,競技者データ入力シート!$B$8:$AF$57,23,FALSE))</f>
        <v/>
      </c>
      <c r="Q25" s="552"/>
      <c r="R25" s="553"/>
      <c r="S25" s="554"/>
    </row>
    <row r="26" spans="2:19" ht="18" customHeight="1" x14ac:dyDescent="0.25">
      <c r="B26" s="175">
        <v>10</v>
      </c>
      <c r="C26" s="335" t="str">
        <f>IF(ISERROR(VLOOKUP(B26,'NANS Data'!$D$2:$P$51,6,FALSE)),"",VLOOKUP(B26,'NANS Data'!$D$2:$P$51,6,FALSE))</f>
        <v/>
      </c>
      <c r="D26" s="562" t="str">
        <f>IF(ISERROR(VLOOKUP(B26,'NANS Data'!$D$2:$P$51,7,FALSE)),"",VLOOKUP(B26,'NANS Data'!$D$2:$P$51,7,FALSE))</f>
        <v/>
      </c>
      <c r="E26" s="563"/>
      <c r="F26" s="564"/>
      <c r="G26" s="65" t="str">
        <f>IF(ISERROR(VLOOKUP(B26,'NANS Data'!$D$2:$P$51,12,FALSE)),"",VLOOKUP(B26,'NANS Data'!$D$2:$P$51,12,FALSE))</f>
        <v/>
      </c>
      <c r="H26" s="66" t="str">
        <f>IF(ISERROR(VLOOKUP(B26,競技者データ入力シート!$B$8:$O$57,2,FALSE)),"",VLOOKUP(B26,競技者データ入力シート!$B$8:$O$57,8,FALSE))</f>
        <v/>
      </c>
      <c r="I26" s="67" t="str">
        <f>IF(ISERROR(VLOOKUP(B26,'NANS Data'!$D$2:$P$51,13,FALSE)),"",VLOOKUP(B26,'NANS Data'!$D$2:$P$51,13,FALSE))</f>
        <v/>
      </c>
      <c r="J26" s="565" t="str">
        <f>IF(ISERROR(VLOOKUP($B26,競技者データ入力シート!$B$8:$Q$57,16,FALSE)),"",VLOOKUP($B26,競技者データ入力シート!$B$8:$Q$57,16,FALSE))</f>
        <v/>
      </c>
      <c r="K26" s="566"/>
      <c r="L26" s="566" t="str">
        <f>IF(ISERROR(VLOOKUP($B26,競技者データ入力シート!$B$8:$AF$57,21,FALSE)),"",VLOOKUP($B26,競技者データ入力シート!$B$8:$AF$57,21,FALSE))</f>
        <v/>
      </c>
      <c r="M26" s="566"/>
      <c r="N26" s="566" t="str">
        <f>IF(ISERROR(VLOOKUP($B26,競技者データ入力シート!$B$8:$AF$57,18,FALSE)),"",VLOOKUP($B26,競技者データ入力シート!$B$8:$AF$57,18,FALSE))</f>
        <v/>
      </c>
      <c r="O26" s="566"/>
      <c r="P26" s="566" t="str">
        <f>IF(ISERROR(VLOOKUP($B26,競技者データ入力シート!$B$8:$AF$57,23,FALSE)),"",VLOOKUP($B26,競技者データ入力シート!$B$8:$AF$57,23,FALSE))</f>
        <v/>
      </c>
      <c r="Q26" s="566"/>
      <c r="R26" s="567"/>
      <c r="S26" s="568"/>
    </row>
    <row r="27" spans="2:19" ht="18" customHeight="1" x14ac:dyDescent="0.25">
      <c r="B27" s="173">
        <v>11</v>
      </c>
      <c r="C27" s="334" t="str">
        <f>IF(ISERROR(VLOOKUP(B27,'NANS Data'!$D$2:$P$51,6,FALSE)),"",VLOOKUP(B27,'NANS Data'!$D$2:$P$51,6,FALSE))</f>
        <v/>
      </c>
      <c r="D27" s="548" t="str">
        <f>IF(ISERROR(VLOOKUP(B27,'NANS Data'!$D$2:$P$51,7,FALSE)),"",VLOOKUP(B27,'NANS Data'!$D$2:$P$51,7,FALSE))</f>
        <v/>
      </c>
      <c r="E27" s="549"/>
      <c r="F27" s="550"/>
      <c r="G27" s="62" t="str">
        <f>IF(ISERROR(VLOOKUP(B27,'NANS Data'!$D$2:$P$51,12,FALSE)),"",VLOOKUP(B27,'NANS Data'!$D$2:$P$51,12,FALSE))</f>
        <v/>
      </c>
      <c r="H27" s="63" t="str">
        <f>IF(ISERROR(VLOOKUP(B27,競技者データ入力シート!$B$8:$O$57,2,FALSE)),"",VLOOKUP(B27,競技者データ入力シート!$B$8:$O$57,8,FALSE))</f>
        <v/>
      </c>
      <c r="I27" s="64" t="str">
        <f>IF(ISERROR(VLOOKUP(B27,'NANS Data'!$D$2:$P$51,13,FALSE)),"",VLOOKUP(B27,'NANS Data'!$D$2:$P$51,13,FALSE))</f>
        <v/>
      </c>
      <c r="J27" s="551" t="str">
        <f>IF(ISERROR(VLOOKUP($B27,競技者データ入力シート!$B$8:$Q$57,16,FALSE)),"",VLOOKUP($B27,競技者データ入力シート!$B$8:$Q$57,16,FALSE))</f>
        <v/>
      </c>
      <c r="K27" s="552"/>
      <c r="L27" s="552" t="str">
        <f>IF(ISERROR(VLOOKUP($B27,競技者データ入力シート!$B$8:$AF$57,21,FALSE)),"",VLOOKUP($B27,競技者データ入力シート!$B$8:$AF$57,21,FALSE))</f>
        <v/>
      </c>
      <c r="M27" s="552"/>
      <c r="N27" s="552" t="str">
        <f>IF(ISERROR(VLOOKUP($B27,競技者データ入力シート!$B$8:$AF$57,18,FALSE)),"",VLOOKUP($B27,競技者データ入力シート!$B$8:$AF$57,18,FALSE))</f>
        <v/>
      </c>
      <c r="O27" s="552"/>
      <c r="P27" s="552" t="str">
        <f>IF(ISERROR(VLOOKUP($B27,競技者データ入力シート!$B$8:$AF$57,23,FALSE)),"",VLOOKUP($B27,競技者データ入力シート!$B$8:$AF$57,23,FALSE))</f>
        <v/>
      </c>
      <c r="Q27" s="552"/>
      <c r="R27" s="553"/>
      <c r="S27" s="554"/>
    </row>
    <row r="28" spans="2:19" ht="18" customHeight="1" x14ac:dyDescent="0.25">
      <c r="B28" s="174">
        <v>12</v>
      </c>
      <c r="C28" s="334" t="str">
        <f>IF(ISERROR(VLOOKUP(B28,'NANS Data'!$D$2:$P$51,6,FALSE)),"",VLOOKUP(B28,'NANS Data'!$D$2:$P$51,6,FALSE))</f>
        <v/>
      </c>
      <c r="D28" s="548" t="str">
        <f>IF(ISERROR(VLOOKUP(B28,'NANS Data'!$D$2:$P$51,7,FALSE)),"",VLOOKUP(B28,'NANS Data'!$D$2:$P$51,7,FALSE))</f>
        <v/>
      </c>
      <c r="E28" s="549"/>
      <c r="F28" s="550"/>
      <c r="G28" s="62" t="str">
        <f>IF(ISERROR(VLOOKUP(B28,'NANS Data'!$D$2:$P$51,12,FALSE)),"",VLOOKUP(B28,'NANS Data'!$D$2:$P$51,12,FALSE))</f>
        <v/>
      </c>
      <c r="H28" s="63" t="str">
        <f>IF(ISERROR(VLOOKUP(B28,競技者データ入力シート!$B$8:$O$57,2,FALSE)),"",VLOOKUP(B28,競技者データ入力シート!$B$8:$O$57,8,FALSE))</f>
        <v/>
      </c>
      <c r="I28" s="64" t="str">
        <f>IF(ISERROR(VLOOKUP(B28,'NANS Data'!$D$2:$P$51,13,FALSE)),"",VLOOKUP(B28,'NANS Data'!$D$2:$P$51,13,FALSE))</f>
        <v/>
      </c>
      <c r="J28" s="551" t="str">
        <f>IF(ISERROR(VLOOKUP($B28,競技者データ入力シート!$B$8:$Q$57,16,FALSE)),"",VLOOKUP($B28,競技者データ入力シート!$B$8:$Q$57,16,FALSE))</f>
        <v/>
      </c>
      <c r="K28" s="552"/>
      <c r="L28" s="552" t="str">
        <f>IF(ISERROR(VLOOKUP($B28,競技者データ入力シート!$B$8:$AF$57,21,FALSE)),"",VLOOKUP($B28,競技者データ入力シート!$B$8:$AF$57,21,FALSE))</f>
        <v/>
      </c>
      <c r="M28" s="552"/>
      <c r="N28" s="552" t="str">
        <f>IF(ISERROR(VLOOKUP($B28,競技者データ入力シート!$B$8:$AF$57,18,FALSE)),"",VLOOKUP($B28,競技者データ入力シート!$B$8:$AF$57,18,FALSE))</f>
        <v/>
      </c>
      <c r="O28" s="552"/>
      <c r="P28" s="552" t="str">
        <f>IF(ISERROR(VLOOKUP($B28,競技者データ入力シート!$B$8:$AF$57,23,FALSE)),"",VLOOKUP($B28,競技者データ入力シート!$B$8:$AF$57,23,FALSE))</f>
        <v/>
      </c>
      <c r="Q28" s="552"/>
      <c r="R28" s="553"/>
      <c r="S28" s="554"/>
    </row>
    <row r="29" spans="2:19" ht="18" customHeight="1" x14ac:dyDescent="0.25">
      <c r="B29" s="174">
        <v>13</v>
      </c>
      <c r="C29" s="334" t="str">
        <f>IF(ISERROR(VLOOKUP(B29,'NANS Data'!$D$2:$P$51,6,FALSE)),"",VLOOKUP(B29,'NANS Data'!$D$2:$P$51,6,FALSE))</f>
        <v/>
      </c>
      <c r="D29" s="548" t="str">
        <f>IF(ISERROR(VLOOKUP(B29,'NANS Data'!$D$2:$P$51,7,FALSE)),"",VLOOKUP(B29,'NANS Data'!$D$2:$P$51,7,FALSE))</f>
        <v/>
      </c>
      <c r="E29" s="549"/>
      <c r="F29" s="550"/>
      <c r="G29" s="62" t="str">
        <f>IF(ISERROR(VLOOKUP(B29,'NANS Data'!$D$2:$P$51,12,FALSE)),"",VLOOKUP(B29,'NANS Data'!$D$2:$P$51,12,FALSE))</f>
        <v/>
      </c>
      <c r="H29" s="63" t="str">
        <f>IF(ISERROR(VLOOKUP(B29,競技者データ入力シート!$B$8:$O$57,2,FALSE)),"",VLOOKUP(B29,競技者データ入力シート!$B$8:$O$57,8,FALSE))</f>
        <v/>
      </c>
      <c r="I29" s="64" t="str">
        <f>IF(ISERROR(VLOOKUP(B29,'NANS Data'!$D$2:$P$51,13,FALSE)),"",VLOOKUP(B29,'NANS Data'!$D$2:$P$51,13,FALSE))</f>
        <v/>
      </c>
      <c r="J29" s="551" t="str">
        <f>IF(ISERROR(VLOOKUP($B29,競技者データ入力シート!$B$8:$Q$57,16,FALSE)),"",VLOOKUP($B29,競技者データ入力シート!$B$8:$Q$57,16,FALSE))</f>
        <v/>
      </c>
      <c r="K29" s="552"/>
      <c r="L29" s="552" t="str">
        <f>IF(ISERROR(VLOOKUP($B29,競技者データ入力シート!$B$8:$AF$57,21,FALSE)),"",VLOOKUP($B29,競技者データ入力シート!$B$8:$AF$57,21,FALSE))</f>
        <v/>
      </c>
      <c r="M29" s="552"/>
      <c r="N29" s="552" t="str">
        <f>IF(ISERROR(VLOOKUP($B29,競技者データ入力シート!$B$8:$AF$57,18,FALSE)),"",VLOOKUP($B29,競技者データ入力シート!$B$8:$AF$57,18,FALSE))</f>
        <v/>
      </c>
      <c r="O29" s="552"/>
      <c r="P29" s="552" t="str">
        <f>IF(ISERROR(VLOOKUP($B29,競技者データ入力シート!$B$8:$AF$57,23,FALSE)),"",VLOOKUP($B29,競技者データ入力シート!$B$8:$AF$57,23,FALSE))</f>
        <v/>
      </c>
      <c r="Q29" s="552"/>
      <c r="R29" s="553"/>
      <c r="S29" s="554"/>
    </row>
    <row r="30" spans="2:19" ht="18" customHeight="1" x14ac:dyDescent="0.25">
      <c r="B30" s="174">
        <v>14</v>
      </c>
      <c r="C30" s="334" t="str">
        <f>IF(ISERROR(VLOOKUP(B30,'NANS Data'!$D$2:$P$51,6,FALSE)),"",VLOOKUP(B30,'NANS Data'!$D$2:$P$51,6,FALSE))</f>
        <v/>
      </c>
      <c r="D30" s="548" t="str">
        <f>IF(ISERROR(VLOOKUP(B30,'NANS Data'!$D$2:$P$51,7,FALSE)),"",VLOOKUP(B30,'NANS Data'!$D$2:$P$51,7,FALSE))</f>
        <v/>
      </c>
      <c r="E30" s="549"/>
      <c r="F30" s="550"/>
      <c r="G30" s="62" t="str">
        <f>IF(ISERROR(VLOOKUP(B30,'NANS Data'!$D$2:$P$51,12,FALSE)),"",VLOOKUP(B30,'NANS Data'!$D$2:$P$51,12,FALSE))</f>
        <v/>
      </c>
      <c r="H30" s="63" t="str">
        <f>IF(ISERROR(VLOOKUP(B30,競技者データ入力シート!$B$8:$O$57,2,FALSE)),"",VLOOKUP(B30,競技者データ入力シート!$B$8:$O$57,8,FALSE))</f>
        <v/>
      </c>
      <c r="I30" s="64" t="str">
        <f>IF(ISERROR(VLOOKUP(B30,'NANS Data'!$D$2:$P$51,13,FALSE)),"",VLOOKUP(B30,'NANS Data'!$D$2:$P$51,13,FALSE))</f>
        <v/>
      </c>
      <c r="J30" s="551" t="str">
        <f>IF(ISERROR(VLOOKUP($B30,競技者データ入力シート!$B$8:$Q$57,16,FALSE)),"",VLOOKUP($B30,競技者データ入力シート!$B$8:$Q$57,16,FALSE))</f>
        <v/>
      </c>
      <c r="K30" s="552"/>
      <c r="L30" s="552" t="str">
        <f>IF(ISERROR(VLOOKUP($B30,競技者データ入力シート!$B$8:$AF$57,21,FALSE)),"",VLOOKUP($B30,競技者データ入力シート!$B$8:$AF$57,21,FALSE))</f>
        <v/>
      </c>
      <c r="M30" s="552"/>
      <c r="N30" s="552" t="str">
        <f>IF(ISERROR(VLOOKUP($B30,競技者データ入力シート!$B$8:$AF$57,18,FALSE)),"",VLOOKUP($B30,競技者データ入力シート!$B$8:$AF$57,18,FALSE))</f>
        <v/>
      </c>
      <c r="O30" s="552"/>
      <c r="P30" s="552" t="str">
        <f>IF(ISERROR(VLOOKUP($B30,競技者データ入力シート!$B$8:$AF$57,23,FALSE)),"",VLOOKUP($B30,競技者データ入力シート!$B$8:$AF$57,23,FALSE))</f>
        <v/>
      </c>
      <c r="Q30" s="552"/>
      <c r="R30" s="553"/>
      <c r="S30" s="554"/>
    </row>
    <row r="31" spans="2:19" ht="18" customHeight="1" x14ac:dyDescent="0.25">
      <c r="B31" s="175">
        <v>15</v>
      </c>
      <c r="C31" s="335" t="str">
        <f>IF(ISERROR(VLOOKUP(B31,'NANS Data'!$D$2:$P$51,6,FALSE)),"",VLOOKUP(B31,'NANS Data'!$D$2:$P$51,6,FALSE))</f>
        <v/>
      </c>
      <c r="D31" s="562" t="str">
        <f>IF(ISERROR(VLOOKUP(B31,'NANS Data'!$D$2:$P$51,7,FALSE)),"",VLOOKUP(B31,'NANS Data'!$D$2:$P$51,7,FALSE))</f>
        <v/>
      </c>
      <c r="E31" s="563"/>
      <c r="F31" s="564"/>
      <c r="G31" s="65" t="str">
        <f>IF(ISERROR(VLOOKUP(B31,'NANS Data'!$D$2:$P$51,12,FALSE)),"",VLOOKUP(B31,'NANS Data'!$D$2:$P$51,12,FALSE))</f>
        <v/>
      </c>
      <c r="H31" s="66" t="str">
        <f>IF(ISERROR(VLOOKUP(B31,競技者データ入力シート!$B$8:$O$57,2,FALSE)),"",VLOOKUP(B31,競技者データ入力シート!$B$8:$O$57,8,FALSE))</f>
        <v/>
      </c>
      <c r="I31" s="67" t="str">
        <f>IF(ISERROR(VLOOKUP(B31,'NANS Data'!$D$2:$P$51,13,FALSE)),"",VLOOKUP(B31,'NANS Data'!$D$2:$P$51,13,FALSE))</f>
        <v/>
      </c>
      <c r="J31" s="565" t="str">
        <f>IF(ISERROR(VLOOKUP($B31,競技者データ入力シート!$B$8:$Q$57,16,FALSE)),"",VLOOKUP($B31,競技者データ入力シート!$B$8:$Q$57,16,FALSE))</f>
        <v/>
      </c>
      <c r="K31" s="566"/>
      <c r="L31" s="566" t="str">
        <f>IF(ISERROR(VLOOKUP($B31,競技者データ入力シート!$B$8:$AF$57,21,FALSE)),"",VLOOKUP($B31,競技者データ入力シート!$B$8:$AF$57,21,FALSE))</f>
        <v/>
      </c>
      <c r="M31" s="566"/>
      <c r="N31" s="566" t="str">
        <f>IF(ISERROR(VLOOKUP($B31,競技者データ入力シート!$B$8:$AF$57,18,FALSE)),"",VLOOKUP($B31,競技者データ入力シート!$B$8:$AF$57,18,FALSE))</f>
        <v/>
      </c>
      <c r="O31" s="566"/>
      <c r="P31" s="566" t="str">
        <f>IF(ISERROR(VLOOKUP($B31,競技者データ入力シート!$B$8:$AF$57,23,FALSE)),"",VLOOKUP($B31,競技者データ入力シート!$B$8:$AF$57,23,FALSE))</f>
        <v/>
      </c>
      <c r="Q31" s="566"/>
      <c r="R31" s="567"/>
      <c r="S31" s="568"/>
    </row>
    <row r="32" spans="2:19" ht="18" customHeight="1" x14ac:dyDescent="0.25">
      <c r="B32" s="173">
        <v>16</v>
      </c>
      <c r="C32" s="334" t="str">
        <f>IF(ISERROR(VLOOKUP(B32,'NANS Data'!$D$2:$P$51,6,FALSE)),"",VLOOKUP(B32,'NANS Data'!$D$2:$P$51,6,FALSE))</f>
        <v/>
      </c>
      <c r="D32" s="548" t="str">
        <f>IF(ISERROR(VLOOKUP(B32,'NANS Data'!$D$2:$P$51,7,FALSE)),"",VLOOKUP(B32,'NANS Data'!$D$2:$P$51,7,FALSE))</f>
        <v/>
      </c>
      <c r="E32" s="549"/>
      <c r="F32" s="550"/>
      <c r="G32" s="62" t="str">
        <f>IF(ISERROR(VLOOKUP(B32,'NANS Data'!$D$2:$P$51,12,FALSE)),"",VLOOKUP(B32,'NANS Data'!$D$2:$P$51,12,FALSE))</f>
        <v/>
      </c>
      <c r="H32" s="63" t="str">
        <f>IF(ISERROR(VLOOKUP(B32,競技者データ入力シート!$B$8:$O$57,2,FALSE)),"",VLOOKUP(B32,競技者データ入力シート!$B$8:$O$57,8,FALSE))</f>
        <v/>
      </c>
      <c r="I32" s="64" t="str">
        <f>IF(ISERROR(VLOOKUP(B32,'NANS Data'!$D$2:$P$51,13,FALSE)),"",VLOOKUP(B32,'NANS Data'!$D$2:$P$51,13,FALSE))</f>
        <v/>
      </c>
      <c r="J32" s="551" t="str">
        <f>IF(ISERROR(VLOOKUP($B32,競技者データ入力シート!$B$8:$Q$57,16,FALSE)),"",VLOOKUP($B32,競技者データ入力シート!$B$8:$Q$57,16,FALSE))</f>
        <v/>
      </c>
      <c r="K32" s="552"/>
      <c r="L32" s="552" t="str">
        <f>IF(ISERROR(VLOOKUP($B32,競技者データ入力シート!$B$8:$AF$57,21,FALSE)),"",VLOOKUP($B32,競技者データ入力シート!$B$8:$AF$57,21,FALSE))</f>
        <v/>
      </c>
      <c r="M32" s="552"/>
      <c r="N32" s="552" t="str">
        <f>IF(ISERROR(VLOOKUP($B32,競技者データ入力シート!$B$8:$AF$57,18,FALSE)),"",VLOOKUP($B32,競技者データ入力シート!$B$8:$AF$57,18,FALSE))</f>
        <v/>
      </c>
      <c r="O32" s="552"/>
      <c r="P32" s="552" t="str">
        <f>IF(ISERROR(VLOOKUP($B32,競技者データ入力シート!$B$8:$AF$57,23,FALSE)),"",VLOOKUP($B32,競技者データ入力シート!$B$8:$AF$57,23,FALSE))</f>
        <v/>
      </c>
      <c r="Q32" s="552"/>
      <c r="R32" s="553"/>
      <c r="S32" s="554"/>
    </row>
    <row r="33" spans="2:19" ht="18" customHeight="1" x14ac:dyDescent="0.25">
      <c r="B33" s="174">
        <v>17</v>
      </c>
      <c r="C33" s="334" t="str">
        <f>IF(ISERROR(VLOOKUP(B33,'NANS Data'!$D$2:$P$51,6,FALSE)),"",VLOOKUP(B33,'NANS Data'!$D$2:$P$51,6,FALSE))</f>
        <v/>
      </c>
      <c r="D33" s="548" t="str">
        <f>IF(ISERROR(VLOOKUP(B33,'NANS Data'!$D$2:$P$51,7,FALSE)),"",VLOOKUP(B33,'NANS Data'!$D$2:$P$51,7,FALSE))</f>
        <v/>
      </c>
      <c r="E33" s="549"/>
      <c r="F33" s="550"/>
      <c r="G33" s="62" t="str">
        <f>IF(ISERROR(VLOOKUP(B33,'NANS Data'!$D$2:$P$51,12,FALSE)),"",VLOOKUP(B33,'NANS Data'!$D$2:$P$51,12,FALSE))</f>
        <v/>
      </c>
      <c r="H33" s="63" t="str">
        <f>IF(ISERROR(VLOOKUP(B33,競技者データ入力シート!$B$8:$O$57,2,FALSE)),"",VLOOKUP(B33,競技者データ入力シート!$B$8:$O$57,8,FALSE))</f>
        <v/>
      </c>
      <c r="I33" s="64" t="str">
        <f>IF(ISERROR(VLOOKUP(B33,'NANS Data'!$D$2:$P$51,13,FALSE)),"",VLOOKUP(B33,'NANS Data'!$D$2:$P$51,13,FALSE))</f>
        <v/>
      </c>
      <c r="J33" s="551" t="str">
        <f>IF(ISERROR(VLOOKUP($B33,競技者データ入力シート!$B$8:$Q$57,16,FALSE)),"",VLOOKUP($B33,競技者データ入力シート!$B$8:$Q$57,16,FALSE))</f>
        <v/>
      </c>
      <c r="K33" s="552"/>
      <c r="L33" s="552" t="str">
        <f>IF(ISERROR(VLOOKUP($B33,競技者データ入力シート!$B$8:$AF$57,21,FALSE)),"",VLOOKUP($B33,競技者データ入力シート!$B$8:$AF$57,21,FALSE))</f>
        <v/>
      </c>
      <c r="M33" s="552"/>
      <c r="N33" s="552" t="str">
        <f>IF(ISERROR(VLOOKUP($B33,競技者データ入力シート!$B$8:$AF$57,18,FALSE)),"",VLOOKUP($B33,競技者データ入力シート!$B$8:$AF$57,18,FALSE))</f>
        <v/>
      </c>
      <c r="O33" s="552"/>
      <c r="P33" s="552" t="str">
        <f>IF(ISERROR(VLOOKUP($B33,競技者データ入力シート!$B$8:$AF$57,23,FALSE)),"",VLOOKUP($B33,競技者データ入力シート!$B$8:$AF$57,23,FALSE))</f>
        <v/>
      </c>
      <c r="Q33" s="552"/>
      <c r="R33" s="553"/>
      <c r="S33" s="554"/>
    </row>
    <row r="34" spans="2:19" ht="18" customHeight="1" x14ac:dyDescent="0.25">
      <c r="B34" s="174">
        <v>18</v>
      </c>
      <c r="C34" s="334" t="str">
        <f>IF(ISERROR(VLOOKUP(B34,'NANS Data'!$D$2:$P$51,6,FALSE)),"",VLOOKUP(B34,'NANS Data'!$D$2:$P$51,6,FALSE))</f>
        <v/>
      </c>
      <c r="D34" s="548" t="str">
        <f>IF(ISERROR(VLOOKUP(B34,'NANS Data'!$D$2:$P$51,7,FALSE)),"",VLOOKUP(B34,'NANS Data'!$D$2:$P$51,7,FALSE))</f>
        <v/>
      </c>
      <c r="E34" s="549"/>
      <c r="F34" s="550"/>
      <c r="G34" s="62" t="str">
        <f>IF(ISERROR(VLOOKUP(B34,'NANS Data'!$D$2:$P$51,12,FALSE)),"",VLOOKUP(B34,'NANS Data'!$D$2:$P$51,12,FALSE))</f>
        <v/>
      </c>
      <c r="H34" s="63" t="str">
        <f>IF(ISERROR(VLOOKUP(B34,競技者データ入力シート!$B$8:$O$57,2,FALSE)),"",VLOOKUP(B34,競技者データ入力シート!$B$8:$O$57,8,FALSE))</f>
        <v/>
      </c>
      <c r="I34" s="64" t="str">
        <f>IF(ISERROR(VLOOKUP(B34,'NANS Data'!$D$2:$P$51,13,FALSE)),"",VLOOKUP(B34,'NANS Data'!$D$2:$P$51,13,FALSE))</f>
        <v/>
      </c>
      <c r="J34" s="551" t="str">
        <f>IF(ISERROR(VLOOKUP($B34,競技者データ入力シート!$B$8:$Q$57,16,FALSE)),"",VLOOKUP($B34,競技者データ入力シート!$B$8:$Q$57,16,FALSE))</f>
        <v/>
      </c>
      <c r="K34" s="552"/>
      <c r="L34" s="552" t="str">
        <f>IF(ISERROR(VLOOKUP($B34,競技者データ入力シート!$B$8:$AF$57,21,FALSE)),"",VLOOKUP($B34,競技者データ入力シート!$B$8:$AF$57,21,FALSE))</f>
        <v/>
      </c>
      <c r="M34" s="552"/>
      <c r="N34" s="552" t="str">
        <f>IF(ISERROR(VLOOKUP($B34,競技者データ入力シート!$B$8:$AF$57,18,FALSE)),"",VLOOKUP($B34,競技者データ入力シート!$B$8:$AF$57,18,FALSE))</f>
        <v/>
      </c>
      <c r="O34" s="552"/>
      <c r="P34" s="552" t="str">
        <f>IF(ISERROR(VLOOKUP($B34,競技者データ入力シート!$B$8:$AF$57,23,FALSE)),"",VLOOKUP($B34,競技者データ入力シート!$B$8:$AF$57,23,FALSE))</f>
        <v/>
      </c>
      <c r="Q34" s="552"/>
      <c r="R34" s="553"/>
      <c r="S34" s="554"/>
    </row>
    <row r="35" spans="2:19" ht="18" customHeight="1" x14ac:dyDescent="0.25">
      <c r="B35" s="174">
        <v>19</v>
      </c>
      <c r="C35" s="334" t="str">
        <f>IF(ISERROR(VLOOKUP(B35,'NANS Data'!$D$2:$P$51,6,FALSE)),"",VLOOKUP(B35,'NANS Data'!$D$2:$P$51,6,FALSE))</f>
        <v/>
      </c>
      <c r="D35" s="548" t="str">
        <f>IF(ISERROR(VLOOKUP(B35,'NANS Data'!$D$2:$P$51,7,FALSE)),"",VLOOKUP(B35,'NANS Data'!$D$2:$P$51,7,FALSE))</f>
        <v/>
      </c>
      <c r="E35" s="549"/>
      <c r="F35" s="550"/>
      <c r="G35" s="62" t="str">
        <f>IF(ISERROR(VLOOKUP(B35,'NANS Data'!$D$2:$P$51,12,FALSE)),"",VLOOKUP(B35,'NANS Data'!$D$2:$P$51,12,FALSE))</f>
        <v/>
      </c>
      <c r="H35" s="63" t="str">
        <f>IF(ISERROR(VLOOKUP(B35,競技者データ入力シート!$B$8:$O$57,2,FALSE)),"",VLOOKUP(B35,競技者データ入力シート!$B$8:$O$57,8,FALSE))</f>
        <v/>
      </c>
      <c r="I35" s="64" t="str">
        <f>IF(ISERROR(VLOOKUP(B35,'NANS Data'!$D$2:$P$51,13,FALSE)),"",VLOOKUP(B35,'NANS Data'!$D$2:$P$51,13,FALSE))</f>
        <v/>
      </c>
      <c r="J35" s="551" t="str">
        <f>IF(ISERROR(VLOOKUP($B35,競技者データ入力シート!$B$8:$Q$57,16,FALSE)),"",VLOOKUP($B35,競技者データ入力シート!$B$8:$Q$57,16,FALSE))</f>
        <v/>
      </c>
      <c r="K35" s="552"/>
      <c r="L35" s="552" t="str">
        <f>IF(ISERROR(VLOOKUP($B35,競技者データ入力シート!$B$8:$AF$57,21,FALSE)),"",VLOOKUP($B35,競技者データ入力シート!$B$8:$AF$57,21,FALSE))</f>
        <v/>
      </c>
      <c r="M35" s="552"/>
      <c r="N35" s="552" t="str">
        <f>IF(ISERROR(VLOOKUP($B35,競技者データ入力シート!$B$8:$AF$57,18,FALSE)),"",VLOOKUP($B35,競技者データ入力シート!$B$8:$AF$57,18,FALSE))</f>
        <v/>
      </c>
      <c r="O35" s="552"/>
      <c r="P35" s="552" t="str">
        <f>IF(ISERROR(VLOOKUP($B35,競技者データ入力シート!$B$8:$AF$57,23,FALSE)),"",VLOOKUP($B35,競技者データ入力シート!$B$8:$AF$57,23,FALSE))</f>
        <v/>
      </c>
      <c r="Q35" s="552"/>
      <c r="R35" s="553"/>
      <c r="S35" s="554"/>
    </row>
    <row r="36" spans="2:19" ht="18" customHeight="1" x14ac:dyDescent="0.25">
      <c r="B36" s="175">
        <v>20</v>
      </c>
      <c r="C36" s="335" t="str">
        <f>IF(ISERROR(VLOOKUP(B36,'NANS Data'!$D$2:$P$51,6,FALSE)),"",VLOOKUP(B36,'NANS Data'!$D$2:$P$51,6,FALSE))</f>
        <v/>
      </c>
      <c r="D36" s="562" t="str">
        <f>IF(ISERROR(VLOOKUP(B36,'NANS Data'!$D$2:$P$51,7,FALSE)),"",VLOOKUP(B36,'NANS Data'!$D$2:$P$51,7,FALSE))</f>
        <v/>
      </c>
      <c r="E36" s="563"/>
      <c r="F36" s="564"/>
      <c r="G36" s="65" t="str">
        <f>IF(ISERROR(VLOOKUP(B36,'NANS Data'!$D$2:$P$51,12,FALSE)),"",VLOOKUP(B36,'NANS Data'!$D$2:$P$51,12,FALSE))</f>
        <v/>
      </c>
      <c r="H36" s="66" t="str">
        <f>IF(ISERROR(VLOOKUP(B36,競技者データ入力シート!$B$8:$O$57,2,FALSE)),"",VLOOKUP(B36,競技者データ入力シート!$B$8:$O$57,8,FALSE))</f>
        <v/>
      </c>
      <c r="I36" s="67" t="str">
        <f>IF(ISERROR(VLOOKUP(B36,'NANS Data'!$D$2:$P$51,13,FALSE)),"",VLOOKUP(B36,'NANS Data'!$D$2:$P$51,13,FALSE))</f>
        <v/>
      </c>
      <c r="J36" s="565" t="str">
        <f>IF(ISERROR(VLOOKUP($B36,競技者データ入力シート!$B$8:$Q$57,16,FALSE)),"",VLOOKUP($B36,競技者データ入力シート!$B$8:$Q$57,16,FALSE))</f>
        <v/>
      </c>
      <c r="K36" s="566"/>
      <c r="L36" s="566" t="str">
        <f>IF(ISERROR(VLOOKUP($B36,競技者データ入力シート!$B$8:$AF$57,21,FALSE)),"",VLOOKUP($B36,競技者データ入力シート!$B$8:$AF$57,21,FALSE))</f>
        <v/>
      </c>
      <c r="M36" s="566"/>
      <c r="N36" s="566" t="str">
        <f>IF(ISERROR(VLOOKUP($B36,競技者データ入力シート!$B$8:$AF$57,18,FALSE)),"",VLOOKUP($B36,競技者データ入力シート!$B$8:$AF$57,18,FALSE))</f>
        <v/>
      </c>
      <c r="O36" s="566"/>
      <c r="P36" s="566" t="str">
        <f>IF(ISERROR(VLOOKUP($B36,競技者データ入力シート!$B$8:$AF$57,23,FALSE)),"",VLOOKUP($B36,競技者データ入力シート!$B$8:$AF$57,23,FALSE))</f>
        <v/>
      </c>
      <c r="Q36" s="566"/>
      <c r="R36" s="567"/>
      <c r="S36" s="568"/>
    </row>
    <row r="37" spans="2:19" ht="18" customHeight="1" x14ac:dyDescent="0.25">
      <c r="B37" s="173">
        <v>21</v>
      </c>
      <c r="C37" s="334" t="str">
        <f>IF(ISERROR(VLOOKUP(B37,'NANS Data'!$D$2:$P$51,6,FALSE)),"",VLOOKUP(B37,'NANS Data'!$D$2:$P$51,6,FALSE))</f>
        <v/>
      </c>
      <c r="D37" s="548" t="str">
        <f>IF(ISERROR(VLOOKUP(B37,'NANS Data'!$D$2:$P$51,7,FALSE)),"",VLOOKUP(B37,'NANS Data'!$D$2:$P$51,7,FALSE))</f>
        <v/>
      </c>
      <c r="E37" s="549"/>
      <c r="F37" s="550"/>
      <c r="G37" s="62" t="str">
        <f>IF(ISERROR(VLOOKUP(B37,'NANS Data'!$D$2:$P$51,12,FALSE)),"",VLOOKUP(B37,'NANS Data'!$D$2:$P$51,12,FALSE))</f>
        <v/>
      </c>
      <c r="H37" s="63" t="str">
        <f>IF(ISERROR(VLOOKUP(B37,競技者データ入力シート!$B$8:$O$57,2,FALSE)),"",VLOOKUP(B37,競技者データ入力シート!$B$8:$O$57,8,FALSE))</f>
        <v/>
      </c>
      <c r="I37" s="64" t="str">
        <f>IF(ISERROR(VLOOKUP(B37,'NANS Data'!$D$2:$P$51,13,FALSE)),"",VLOOKUP(B37,'NANS Data'!$D$2:$P$51,13,FALSE))</f>
        <v/>
      </c>
      <c r="J37" s="551" t="str">
        <f>IF(ISERROR(VLOOKUP($B37,競技者データ入力シート!$B$8:$Q$57,16,FALSE)),"",VLOOKUP($B37,競技者データ入力シート!$B$8:$Q$57,16,FALSE))</f>
        <v/>
      </c>
      <c r="K37" s="552"/>
      <c r="L37" s="552" t="str">
        <f>IF(ISERROR(VLOOKUP($B37,競技者データ入力シート!$B$8:$AF$57,21,FALSE)),"",VLOOKUP($B37,競技者データ入力シート!$B$8:$AF$57,21,FALSE))</f>
        <v/>
      </c>
      <c r="M37" s="552"/>
      <c r="N37" s="552" t="str">
        <f>IF(ISERROR(VLOOKUP($B37,競技者データ入力シート!$B$8:$AF$57,18,FALSE)),"",VLOOKUP($B37,競技者データ入力シート!$B$8:$AF$57,18,FALSE))</f>
        <v/>
      </c>
      <c r="O37" s="552"/>
      <c r="P37" s="552" t="str">
        <f>IF(ISERROR(VLOOKUP($B37,競技者データ入力シート!$B$8:$AF$57,23,FALSE)),"",VLOOKUP($B37,競技者データ入力シート!$B$8:$AF$57,23,FALSE))</f>
        <v/>
      </c>
      <c r="Q37" s="552"/>
      <c r="R37" s="553"/>
      <c r="S37" s="554"/>
    </row>
    <row r="38" spans="2:19" ht="18" customHeight="1" x14ac:dyDescent="0.25">
      <c r="B38" s="174">
        <v>22</v>
      </c>
      <c r="C38" s="334" t="str">
        <f>IF(ISERROR(VLOOKUP(B38,'NANS Data'!$D$2:$P$51,6,FALSE)),"",VLOOKUP(B38,'NANS Data'!$D$2:$P$51,6,FALSE))</f>
        <v/>
      </c>
      <c r="D38" s="548" t="str">
        <f>IF(ISERROR(VLOOKUP(B38,'NANS Data'!$D$2:$P$51,7,FALSE)),"",VLOOKUP(B38,'NANS Data'!$D$2:$P$51,7,FALSE))</f>
        <v/>
      </c>
      <c r="E38" s="549"/>
      <c r="F38" s="550"/>
      <c r="G38" s="62" t="str">
        <f>IF(ISERROR(VLOOKUP(B38,'NANS Data'!$D$2:$P$51,12,FALSE)),"",VLOOKUP(B38,'NANS Data'!$D$2:$P$51,12,FALSE))</f>
        <v/>
      </c>
      <c r="H38" s="63" t="str">
        <f>IF(ISERROR(VLOOKUP(B38,競技者データ入力シート!$B$8:$O$57,2,FALSE)),"",VLOOKUP(B38,競技者データ入力シート!$B$8:$O$57,8,FALSE))</f>
        <v/>
      </c>
      <c r="I38" s="64" t="str">
        <f>IF(ISERROR(VLOOKUP(B38,'NANS Data'!$D$2:$P$51,13,FALSE)),"",VLOOKUP(B38,'NANS Data'!$D$2:$P$51,13,FALSE))</f>
        <v/>
      </c>
      <c r="J38" s="551" t="str">
        <f>IF(ISERROR(VLOOKUP($B38,競技者データ入力シート!$B$8:$Q$57,16,FALSE)),"",VLOOKUP($B38,競技者データ入力シート!$B$8:$Q$57,16,FALSE))</f>
        <v/>
      </c>
      <c r="K38" s="552"/>
      <c r="L38" s="552" t="str">
        <f>IF(ISERROR(VLOOKUP($B38,競技者データ入力シート!$B$8:$AF$57,21,FALSE)),"",VLOOKUP($B38,競技者データ入力シート!$B$8:$AF$57,21,FALSE))</f>
        <v/>
      </c>
      <c r="M38" s="552"/>
      <c r="N38" s="552" t="str">
        <f>IF(ISERROR(VLOOKUP($B38,競技者データ入力シート!$B$8:$AF$57,18,FALSE)),"",VLOOKUP($B38,競技者データ入力シート!$B$8:$AF$57,18,FALSE))</f>
        <v/>
      </c>
      <c r="O38" s="552"/>
      <c r="P38" s="552" t="str">
        <f>IF(ISERROR(VLOOKUP($B38,競技者データ入力シート!$B$8:$AF$57,23,FALSE)),"",VLOOKUP($B38,競技者データ入力シート!$B$8:$AF$57,23,FALSE))</f>
        <v/>
      </c>
      <c r="Q38" s="552"/>
      <c r="R38" s="553"/>
      <c r="S38" s="554"/>
    </row>
    <row r="39" spans="2:19" ht="18" customHeight="1" x14ac:dyDescent="0.25">
      <c r="B39" s="174">
        <v>23</v>
      </c>
      <c r="C39" s="334" t="str">
        <f>IF(ISERROR(VLOOKUP(B39,'NANS Data'!$D$2:$P$51,6,FALSE)),"",VLOOKUP(B39,'NANS Data'!$D$2:$P$51,6,FALSE))</f>
        <v/>
      </c>
      <c r="D39" s="548" t="str">
        <f>IF(ISERROR(VLOOKUP(B39,'NANS Data'!$D$2:$P$51,7,FALSE)),"",VLOOKUP(B39,'NANS Data'!$D$2:$P$51,7,FALSE))</f>
        <v/>
      </c>
      <c r="E39" s="549"/>
      <c r="F39" s="550"/>
      <c r="G39" s="62" t="str">
        <f>IF(ISERROR(VLOOKUP(B39,'NANS Data'!$D$2:$P$51,12,FALSE)),"",VLOOKUP(B39,'NANS Data'!$D$2:$P$51,12,FALSE))</f>
        <v/>
      </c>
      <c r="H39" s="63" t="str">
        <f>IF(ISERROR(VLOOKUP(B39,競技者データ入力シート!$B$8:$O$57,2,FALSE)),"",VLOOKUP(B39,競技者データ入力シート!$B$8:$O$57,8,FALSE))</f>
        <v/>
      </c>
      <c r="I39" s="64" t="str">
        <f>IF(ISERROR(VLOOKUP(B39,'NANS Data'!$D$2:$P$51,13,FALSE)),"",VLOOKUP(B39,'NANS Data'!$D$2:$P$51,13,FALSE))</f>
        <v/>
      </c>
      <c r="J39" s="551" t="str">
        <f>IF(ISERROR(VLOOKUP($B39,競技者データ入力シート!$B$8:$Q$57,16,FALSE)),"",VLOOKUP($B39,競技者データ入力シート!$B$8:$Q$57,16,FALSE))</f>
        <v/>
      </c>
      <c r="K39" s="552"/>
      <c r="L39" s="552" t="str">
        <f>IF(ISERROR(VLOOKUP($B39,競技者データ入力シート!$B$8:$AF$57,21,FALSE)),"",VLOOKUP($B39,競技者データ入力シート!$B$8:$AF$57,21,FALSE))</f>
        <v/>
      </c>
      <c r="M39" s="552"/>
      <c r="N39" s="552" t="str">
        <f>IF(ISERROR(VLOOKUP($B39,競技者データ入力シート!$B$8:$AF$57,18,FALSE)),"",VLOOKUP($B39,競技者データ入力シート!$B$8:$AF$57,18,FALSE))</f>
        <v/>
      </c>
      <c r="O39" s="552"/>
      <c r="P39" s="552" t="str">
        <f>IF(ISERROR(VLOOKUP($B39,競技者データ入力シート!$B$8:$AF$57,23,FALSE)),"",VLOOKUP($B39,競技者データ入力シート!$B$8:$AF$57,23,FALSE))</f>
        <v/>
      </c>
      <c r="Q39" s="552"/>
      <c r="R39" s="553"/>
      <c r="S39" s="554"/>
    </row>
    <row r="40" spans="2:19" ht="18" customHeight="1" x14ac:dyDescent="0.25">
      <c r="B40" s="174">
        <v>24</v>
      </c>
      <c r="C40" s="334" t="str">
        <f>IF(ISERROR(VLOOKUP(B40,'NANS Data'!$D$2:$P$51,6,FALSE)),"",VLOOKUP(B40,'NANS Data'!$D$2:$P$51,6,FALSE))</f>
        <v/>
      </c>
      <c r="D40" s="548" t="str">
        <f>IF(ISERROR(VLOOKUP(B40,'NANS Data'!$D$2:$P$51,7,FALSE)),"",VLOOKUP(B40,'NANS Data'!$D$2:$P$51,7,FALSE))</f>
        <v/>
      </c>
      <c r="E40" s="549"/>
      <c r="F40" s="550"/>
      <c r="G40" s="62" t="str">
        <f>IF(ISERROR(VLOOKUP(B40,'NANS Data'!$D$2:$P$51,12,FALSE)),"",VLOOKUP(B40,'NANS Data'!$D$2:$P$51,12,FALSE))</f>
        <v/>
      </c>
      <c r="H40" s="63" t="str">
        <f>IF(ISERROR(VLOOKUP(B40,競技者データ入力シート!$B$8:$O$57,2,FALSE)),"",VLOOKUP(B40,競技者データ入力シート!$B$8:$O$57,8,FALSE))</f>
        <v/>
      </c>
      <c r="I40" s="64" t="str">
        <f>IF(ISERROR(VLOOKUP(B40,'NANS Data'!$D$2:$P$51,13,FALSE)),"",VLOOKUP(B40,'NANS Data'!$D$2:$P$51,13,FALSE))</f>
        <v/>
      </c>
      <c r="J40" s="551" t="str">
        <f>IF(ISERROR(VLOOKUP($B40,競技者データ入力シート!$B$8:$Q$57,16,FALSE)),"",VLOOKUP($B40,競技者データ入力シート!$B$8:$Q$57,16,FALSE))</f>
        <v/>
      </c>
      <c r="K40" s="552"/>
      <c r="L40" s="552" t="str">
        <f>IF(ISERROR(VLOOKUP($B40,競技者データ入力シート!$B$8:$AF$57,21,FALSE)),"",VLOOKUP($B40,競技者データ入力シート!$B$8:$AF$57,21,FALSE))</f>
        <v/>
      </c>
      <c r="M40" s="552"/>
      <c r="N40" s="552" t="str">
        <f>IF(ISERROR(VLOOKUP($B40,競技者データ入力シート!$B$8:$AF$57,18,FALSE)),"",VLOOKUP($B40,競技者データ入力シート!$B$8:$AF$57,18,FALSE))</f>
        <v/>
      </c>
      <c r="O40" s="552"/>
      <c r="P40" s="552" t="str">
        <f>IF(ISERROR(VLOOKUP($B40,競技者データ入力シート!$B$8:$AF$57,23,FALSE)),"",VLOOKUP($B40,競技者データ入力シート!$B$8:$AF$57,23,FALSE))</f>
        <v/>
      </c>
      <c r="Q40" s="552"/>
      <c r="R40" s="553"/>
      <c r="S40" s="554"/>
    </row>
    <row r="41" spans="2:19" ht="18" customHeight="1" thickBot="1" x14ac:dyDescent="0.3">
      <c r="B41" s="176">
        <v>25</v>
      </c>
      <c r="C41" s="336" t="str">
        <f>IF(ISERROR(VLOOKUP(B41,'NANS Data'!$D$2:$P$51,6,FALSE)),"",VLOOKUP(B41,'NANS Data'!$D$2:$P$51,6,FALSE))</f>
        <v/>
      </c>
      <c r="D41" s="555" t="str">
        <f>IF(ISERROR(VLOOKUP(B41,'NANS Data'!$D$2:$P$51,7,FALSE)),"",VLOOKUP(B41,'NANS Data'!$D$2:$P$51,7,FALSE))</f>
        <v/>
      </c>
      <c r="E41" s="556"/>
      <c r="F41" s="557"/>
      <c r="G41" s="100" t="str">
        <f>IF(ISERROR(VLOOKUP(B41,'NANS Data'!$D$2:$P$51,12,FALSE)),"",VLOOKUP(B41,'NANS Data'!$D$2:$P$51,12,FALSE))</f>
        <v/>
      </c>
      <c r="H41" s="101" t="str">
        <f>IF(ISERROR(VLOOKUP(B41,競技者データ入力シート!$B$8:$O$57,2,FALSE)),"",VLOOKUP(B41,競技者データ入力シート!$B$8:$O$57,8,FALSE))</f>
        <v/>
      </c>
      <c r="I41" s="102" t="str">
        <f>IF(ISERROR(VLOOKUP(B41,'NANS Data'!$D$2:$P$51,13,FALSE)),"",VLOOKUP(B41,'NANS Data'!$D$2:$P$51,13,FALSE))</f>
        <v/>
      </c>
      <c r="J41" s="558" t="str">
        <f>IF(ISERROR(VLOOKUP($B41,競技者データ入力シート!$B$8:$Q$57,16,FALSE)),"",VLOOKUP($B41,競技者データ入力シート!$B$8:$Q$57,16,FALSE))</f>
        <v/>
      </c>
      <c r="K41" s="559"/>
      <c r="L41" s="559" t="str">
        <f>IF(ISERROR(VLOOKUP($B41,競技者データ入力シート!$B$8:$AF$57,21,FALSE)),"",VLOOKUP($B41,競技者データ入力シート!$B$8:$AF$57,21,FALSE))</f>
        <v/>
      </c>
      <c r="M41" s="559"/>
      <c r="N41" s="559" t="str">
        <f>IF(ISERROR(VLOOKUP($B41,競技者データ入力シート!$B$8:$AF$57,18,FALSE)),"",VLOOKUP($B41,競技者データ入力シート!$B$8:$AF$57,18,FALSE))</f>
        <v/>
      </c>
      <c r="O41" s="559"/>
      <c r="P41" s="559" t="str">
        <f>IF(ISERROR(VLOOKUP($B41,競技者データ入力シート!$B$8:$AF$57,23,FALSE)),"",VLOOKUP($B41,競技者データ入力シート!$B$8:$AF$57,23,FALSE))</f>
        <v/>
      </c>
      <c r="Q41" s="559"/>
      <c r="R41" s="560"/>
      <c r="S41" s="561"/>
    </row>
    <row r="42" spans="2:19" ht="18" customHeight="1" x14ac:dyDescent="0.25">
      <c r="B42" s="337">
        <v>26</v>
      </c>
      <c r="C42" s="338" t="str">
        <f>IF(ISERROR(VLOOKUP(B42,'NANS Data'!$D$2:$P$51,6,FALSE)),"",VLOOKUP(B42,'NANS Data'!$D$2:$P$51,6,FALSE))</f>
        <v/>
      </c>
      <c r="D42" s="569" t="str">
        <f>IF(ISERROR(VLOOKUP(B42,'NANS Data'!$D$2:$P$51,7,FALSE)),"",VLOOKUP(B42,'NANS Data'!$D$2:$P$51,7,FALSE))</f>
        <v/>
      </c>
      <c r="E42" s="570"/>
      <c r="F42" s="571"/>
      <c r="G42" s="339" t="str">
        <f>IF(ISERROR(VLOOKUP(B42,'NANS Data'!$D$2:$P$51,12,FALSE)),"",VLOOKUP(B42,'NANS Data'!$D$2:$P$51,12,FALSE))</f>
        <v/>
      </c>
      <c r="H42" s="340" t="str">
        <f>IF(ISERROR(VLOOKUP(B42,競技者データ入力シート!$B$8:$O$57,2,FALSE)),"",VLOOKUP(B42,競技者データ入力シート!$B$8:$O$57,8,FALSE))</f>
        <v/>
      </c>
      <c r="I42" s="341" t="str">
        <f>IF(ISERROR(VLOOKUP(B42,'NANS Data'!$D$2:$P$51,13,FALSE)),"",VLOOKUP(B42,'NANS Data'!$D$2:$P$51,13,FALSE))</f>
        <v/>
      </c>
      <c r="J42" s="572" t="str">
        <f>IF(ISERROR(VLOOKUP($B42,競技者データ入力シート!$B$8:$Q$57,16,FALSE)),"",VLOOKUP($B42,競技者データ入力シート!$B$8:$Q$57,16,FALSE))</f>
        <v/>
      </c>
      <c r="K42" s="573"/>
      <c r="L42" s="573" t="str">
        <f>IF(ISERROR(VLOOKUP($B42,競技者データ入力シート!$B$8:$AF$57,21,FALSE)),"",VLOOKUP($B42,競技者データ入力シート!$B$8:$AF$57,21,FALSE))</f>
        <v/>
      </c>
      <c r="M42" s="573"/>
      <c r="N42" s="573" t="str">
        <f>IF(ISERROR(VLOOKUP($B42,競技者データ入力シート!$B$8:$AF$57,18,FALSE)),"",VLOOKUP($B42,競技者データ入力シート!$B$8:$AF$57,18,FALSE))</f>
        <v/>
      </c>
      <c r="O42" s="573"/>
      <c r="P42" s="573" t="str">
        <f>IF(ISERROR(VLOOKUP($B42,競技者データ入力シート!$B$8:$AF$57,23,FALSE)),"",VLOOKUP($B42,競技者データ入力シート!$B$8:$AF$57,23,FALSE))</f>
        <v/>
      </c>
      <c r="Q42" s="573"/>
      <c r="R42" s="574"/>
      <c r="S42" s="575"/>
    </row>
    <row r="43" spans="2:19" ht="18" customHeight="1" x14ac:dyDescent="0.25">
      <c r="B43" s="174">
        <v>27</v>
      </c>
      <c r="C43" s="334" t="str">
        <f>IF(ISERROR(VLOOKUP(B43,'NANS Data'!$D$2:$P$51,6,FALSE)),"",VLOOKUP(B43,'NANS Data'!$D$2:$P$51,6,FALSE))</f>
        <v/>
      </c>
      <c r="D43" s="548" t="str">
        <f>IF(ISERROR(VLOOKUP(B43,'NANS Data'!$D$2:$P$51,7,FALSE)),"",VLOOKUP(B43,'NANS Data'!$D$2:$P$51,7,FALSE))</f>
        <v/>
      </c>
      <c r="E43" s="549"/>
      <c r="F43" s="550"/>
      <c r="G43" s="62" t="str">
        <f>IF(ISERROR(VLOOKUP(B43,'NANS Data'!$D$2:$P$51,12,FALSE)),"",VLOOKUP(B43,'NANS Data'!$D$2:$P$51,12,FALSE))</f>
        <v/>
      </c>
      <c r="H43" s="63" t="str">
        <f>IF(ISERROR(VLOOKUP(B43,競技者データ入力シート!$B$8:$O$57,2,FALSE)),"",VLOOKUP(B43,競技者データ入力シート!$B$8:$O$57,8,FALSE))</f>
        <v/>
      </c>
      <c r="I43" s="64" t="str">
        <f>IF(ISERROR(VLOOKUP(B43,'NANS Data'!$D$2:$P$51,13,FALSE)),"",VLOOKUP(B43,'NANS Data'!$D$2:$P$51,13,FALSE))</f>
        <v/>
      </c>
      <c r="J43" s="551" t="str">
        <f>IF(ISERROR(VLOOKUP($B43,競技者データ入力シート!$B$8:$Q$57,16,FALSE)),"",VLOOKUP($B43,競技者データ入力シート!$B$8:$Q$57,16,FALSE))</f>
        <v/>
      </c>
      <c r="K43" s="552"/>
      <c r="L43" s="552" t="str">
        <f>IF(ISERROR(VLOOKUP($B43,競技者データ入力シート!$B$8:$AF$57,21,FALSE)),"",VLOOKUP($B43,競技者データ入力シート!$B$8:$AF$57,21,FALSE))</f>
        <v/>
      </c>
      <c r="M43" s="552"/>
      <c r="N43" s="552" t="str">
        <f>IF(ISERROR(VLOOKUP($B43,競技者データ入力シート!$B$8:$AF$57,18,FALSE)),"",VLOOKUP($B43,競技者データ入力シート!$B$8:$AF$57,18,FALSE))</f>
        <v/>
      </c>
      <c r="O43" s="552"/>
      <c r="P43" s="552" t="str">
        <f>IF(ISERROR(VLOOKUP($B43,競技者データ入力シート!$B$8:$AF$57,23,FALSE)),"",VLOOKUP($B43,競技者データ入力シート!$B$8:$AF$57,23,FALSE))</f>
        <v/>
      </c>
      <c r="Q43" s="552"/>
      <c r="R43" s="553"/>
      <c r="S43" s="554"/>
    </row>
    <row r="44" spans="2:19" ht="18" customHeight="1" x14ac:dyDescent="0.25">
      <c r="B44" s="174">
        <v>28</v>
      </c>
      <c r="C44" s="334" t="str">
        <f>IF(ISERROR(VLOOKUP(B44,'NANS Data'!$D$2:$P$51,6,FALSE)),"",VLOOKUP(B44,'NANS Data'!$D$2:$P$51,6,FALSE))</f>
        <v/>
      </c>
      <c r="D44" s="548" t="str">
        <f>IF(ISERROR(VLOOKUP(B44,'NANS Data'!$D$2:$P$51,7,FALSE)),"",VLOOKUP(B44,'NANS Data'!$D$2:$P$51,7,FALSE))</f>
        <v/>
      </c>
      <c r="E44" s="549"/>
      <c r="F44" s="550"/>
      <c r="G44" s="62" t="str">
        <f>IF(ISERROR(VLOOKUP(B44,'NANS Data'!$D$2:$P$51,12,FALSE)),"",VLOOKUP(B44,'NANS Data'!$D$2:$P$51,12,FALSE))</f>
        <v/>
      </c>
      <c r="H44" s="63" t="str">
        <f>IF(ISERROR(VLOOKUP(B44,競技者データ入力シート!$B$8:$O$57,2,FALSE)),"",VLOOKUP(B44,競技者データ入力シート!$B$8:$O$57,8,FALSE))</f>
        <v/>
      </c>
      <c r="I44" s="64" t="str">
        <f>IF(ISERROR(VLOOKUP(B44,'NANS Data'!$D$2:$P$51,13,FALSE)),"",VLOOKUP(B44,'NANS Data'!$D$2:$P$51,13,FALSE))</f>
        <v/>
      </c>
      <c r="J44" s="551" t="str">
        <f>IF(ISERROR(VLOOKUP($B44,競技者データ入力シート!$B$8:$Q$57,16,FALSE)),"",VLOOKUP($B44,競技者データ入力シート!$B$8:$Q$57,16,FALSE))</f>
        <v/>
      </c>
      <c r="K44" s="552"/>
      <c r="L44" s="552" t="str">
        <f>IF(ISERROR(VLOOKUP($B44,競技者データ入力シート!$B$8:$AF$57,21,FALSE)),"",VLOOKUP($B44,競技者データ入力シート!$B$8:$AF$57,21,FALSE))</f>
        <v/>
      </c>
      <c r="M44" s="552"/>
      <c r="N44" s="552" t="str">
        <f>IF(ISERROR(VLOOKUP($B44,競技者データ入力シート!$B$8:$AF$57,18,FALSE)),"",VLOOKUP($B44,競技者データ入力シート!$B$8:$AF$57,18,FALSE))</f>
        <v/>
      </c>
      <c r="O44" s="552"/>
      <c r="P44" s="552" t="str">
        <f>IF(ISERROR(VLOOKUP($B44,競技者データ入力シート!$B$8:$AF$57,23,FALSE)),"",VLOOKUP($B44,競技者データ入力シート!$B$8:$AF$57,23,FALSE))</f>
        <v/>
      </c>
      <c r="Q44" s="552"/>
      <c r="R44" s="553"/>
      <c r="S44" s="554"/>
    </row>
    <row r="45" spans="2:19" ht="18" customHeight="1" x14ac:dyDescent="0.25">
      <c r="B45" s="174">
        <v>29</v>
      </c>
      <c r="C45" s="334" t="str">
        <f>IF(ISERROR(VLOOKUP(B45,'NANS Data'!$D$2:$P$51,6,FALSE)),"",VLOOKUP(B45,'NANS Data'!$D$2:$P$51,6,FALSE))</f>
        <v/>
      </c>
      <c r="D45" s="548" t="str">
        <f>IF(ISERROR(VLOOKUP(B45,'NANS Data'!$D$2:$P$51,7,FALSE)),"",VLOOKUP(B45,'NANS Data'!$D$2:$P$51,7,FALSE))</f>
        <v/>
      </c>
      <c r="E45" s="549"/>
      <c r="F45" s="550"/>
      <c r="G45" s="62" t="str">
        <f>IF(ISERROR(VLOOKUP(B45,'NANS Data'!$D$2:$P$51,12,FALSE)),"",VLOOKUP(B45,'NANS Data'!$D$2:$P$51,12,FALSE))</f>
        <v/>
      </c>
      <c r="H45" s="63" t="str">
        <f>IF(ISERROR(VLOOKUP(B45,競技者データ入力シート!$B$8:$O$57,2,FALSE)),"",VLOOKUP(B45,競技者データ入力シート!$B$8:$O$57,8,FALSE))</f>
        <v/>
      </c>
      <c r="I45" s="64" t="str">
        <f>IF(ISERROR(VLOOKUP(B45,'NANS Data'!$D$2:$P$51,13,FALSE)),"",VLOOKUP(B45,'NANS Data'!$D$2:$P$51,13,FALSE))</f>
        <v/>
      </c>
      <c r="J45" s="551" t="str">
        <f>IF(ISERROR(VLOOKUP($B45,競技者データ入力シート!$B$8:$Q$57,16,FALSE)),"",VLOOKUP($B45,競技者データ入力シート!$B$8:$Q$57,16,FALSE))</f>
        <v/>
      </c>
      <c r="K45" s="552"/>
      <c r="L45" s="552" t="str">
        <f>IF(ISERROR(VLOOKUP($B45,競技者データ入力シート!$B$8:$AF$57,21,FALSE)),"",VLOOKUP($B45,競技者データ入力シート!$B$8:$AF$57,21,FALSE))</f>
        <v/>
      </c>
      <c r="M45" s="552"/>
      <c r="N45" s="552" t="str">
        <f>IF(ISERROR(VLOOKUP($B45,競技者データ入力シート!$B$8:$AF$57,18,FALSE)),"",VLOOKUP($B45,競技者データ入力シート!$B$8:$AF$57,18,FALSE))</f>
        <v/>
      </c>
      <c r="O45" s="552"/>
      <c r="P45" s="552" t="str">
        <f>IF(ISERROR(VLOOKUP($B45,競技者データ入力シート!$B$8:$AF$57,23,FALSE)),"",VLOOKUP($B45,競技者データ入力シート!$B$8:$AF$57,23,FALSE))</f>
        <v/>
      </c>
      <c r="Q45" s="552"/>
      <c r="R45" s="553"/>
      <c r="S45" s="554"/>
    </row>
    <row r="46" spans="2:19" ht="18" customHeight="1" x14ac:dyDescent="0.25">
      <c r="B46" s="175">
        <v>30</v>
      </c>
      <c r="C46" s="335" t="str">
        <f>IF(ISERROR(VLOOKUP(B46,'NANS Data'!$D$2:$P$51,6,FALSE)),"",VLOOKUP(B46,'NANS Data'!$D$2:$P$51,6,FALSE))</f>
        <v/>
      </c>
      <c r="D46" s="562" t="str">
        <f>IF(ISERROR(VLOOKUP(B46,'NANS Data'!$D$2:$P$51,7,FALSE)),"",VLOOKUP(B46,'NANS Data'!$D$2:$P$51,7,FALSE))</f>
        <v/>
      </c>
      <c r="E46" s="563"/>
      <c r="F46" s="564"/>
      <c r="G46" s="65" t="str">
        <f>IF(ISERROR(VLOOKUP(B46,'NANS Data'!$D$2:$P$51,12,FALSE)),"",VLOOKUP(B46,'NANS Data'!$D$2:$P$51,12,FALSE))</f>
        <v/>
      </c>
      <c r="H46" s="66" t="str">
        <f>IF(ISERROR(VLOOKUP(B46,競技者データ入力シート!$B$8:$O$57,2,FALSE)),"",VLOOKUP(B46,競技者データ入力シート!$B$8:$O$57,8,FALSE))</f>
        <v/>
      </c>
      <c r="I46" s="67" t="str">
        <f>IF(ISERROR(VLOOKUP(B46,'NANS Data'!$D$2:$P$51,13,FALSE)),"",VLOOKUP(B46,'NANS Data'!$D$2:$P$51,13,FALSE))</f>
        <v/>
      </c>
      <c r="J46" s="565" t="str">
        <f>IF(ISERROR(VLOOKUP($B46,競技者データ入力シート!$B$8:$Q$57,16,FALSE)),"",VLOOKUP($B46,競技者データ入力シート!$B$8:$Q$57,16,FALSE))</f>
        <v/>
      </c>
      <c r="K46" s="566"/>
      <c r="L46" s="566" t="str">
        <f>IF(ISERROR(VLOOKUP($B46,競技者データ入力シート!$B$8:$AF$57,21,FALSE)),"",VLOOKUP($B46,競技者データ入力シート!$B$8:$AF$57,21,FALSE))</f>
        <v/>
      </c>
      <c r="M46" s="566"/>
      <c r="N46" s="566" t="str">
        <f>IF(ISERROR(VLOOKUP($B46,競技者データ入力シート!$B$8:$AF$57,18,FALSE)),"",VLOOKUP($B46,競技者データ入力シート!$B$8:$AF$57,18,FALSE))</f>
        <v/>
      </c>
      <c r="O46" s="566"/>
      <c r="P46" s="566" t="str">
        <f>IF(ISERROR(VLOOKUP($B46,競技者データ入力シート!$B$8:$AF$57,23,FALSE)),"",VLOOKUP($B46,競技者データ入力シート!$B$8:$AF$57,23,FALSE))</f>
        <v/>
      </c>
      <c r="Q46" s="566"/>
      <c r="R46" s="567"/>
      <c r="S46" s="568"/>
    </row>
    <row r="47" spans="2:19" ht="18" customHeight="1" x14ac:dyDescent="0.25">
      <c r="B47" s="173">
        <v>31</v>
      </c>
      <c r="C47" s="334" t="str">
        <f>IF(ISERROR(VLOOKUP(B47,'NANS Data'!$D$2:$P$51,6,FALSE)),"",VLOOKUP(B47,'NANS Data'!$D$2:$P$51,6,FALSE))</f>
        <v/>
      </c>
      <c r="D47" s="548" t="str">
        <f>IF(ISERROR(VLOOKUP(B47,'NANS Data'!$D$2:$P$51,7,FALSE)),"",VLOOKUP(B47,'NANS Data'!$D$2:$P$51,7,FALSE))</f>
        <v/>
      </c>
      <c r="E47" s="549"/>
      <c r="F47" s="550"/>
      <c r="G47" s="62" t="str">
        <f>IF(ISERROR(VLOOKUP(B47,'NANS Data'!$D$2:$P$51,12,FALSE)),"",VLOOKUP(B47,'NANS Data'!$D$2:$P$51,12,FALSE))</f>
        <v/>
      </c>
      <c r="H47" s="63" t="str">
        <f>IF(ISERROR(VLOOKUP(B47,競技者データ入力シート!$B$8:$O$57,2,FALSE)),"",VLOOKUP(B47,競技者データ入力シート!$B$8:$O$57,8,FALSE))</f>
        <v/>
      </c>
      <c r="I47" s="64" t="str">
        <f>IF(ISERROR(VLOOKUP(B47,'NANS Data'!$D$2:$P$51,13,FALSE)),"",VLOOKUP(B47,'NANS Data'!$D$2:$P$51,13,FALSE))</f>
        <v/>
      </c>
      <c r="J47" s="551" t="str">
        <f>IF(ISERROR(VLOOKUP($B47,競技者データ入力シート!$B$8:$Q$57,16,FALSE)),"",VLOOKUP($B47,競技者データ入力シート!$B$8:$Q$57,16,FALSE))</f>
        <v/>
      </c>
      <c r="K47" s="552"/>
      <c r="L47" s="552" t="str">
        <f>IF(ISERROR(VLOOKUP($B47,競技者データ入力シート!$B$8:$AF$57,21,FALSE)),"",VLOOKUP($B47,競技者データ入力シート!$B$8:$AF$57,21,FALSE))</f>
        <v/>
      </c>
      <c r="M47" s="552"/>
      <c r="N47" s="552" t="str">
        <f>IF(ISERROR(VLOOKUP($B47,競技者データ入力シート!$B$8:$AF$57,18,FALSE)),"",VLOOKUP($B47,競技者データ入力シート!$B$8:$AF$57,18,FALSE))</f>
        <v/>
      </c>
      <c r="O47" s="552"/>
      <c r="P47" s="552" t="str">
        <f>IF(ISERROR(VLOOKUP($B47,競技者データ入力シート!$B$8:$AF$57,23,FALSE)),"",VLOOKUP($B47,競技者データ入力シート!$B$8:$AF$57,23,FALSE))</f>
        <v/>
      </c>
      <c r="Q47" s="552"/>
      <c r="R47" s="553"/>
      <c r="S47" s="554"/>
    </row>
    <row r="48" spans="2:19" ht="18" customHeight="1" x14ac:dyDescent="0.25">
      <c r="B48" s="174">
        <v>32</v>
      </c>
      <c r="C48" s="334" t="str">
        <f>IF(ISERROR(VLOOKUP(B48,'NANS Data'!$D$2:$P$51,6,FALSE)),"",VLOOKUP(B48,'NANS Data'!$D$2:$P$51,6,FALSE))</f>
        <v/>
      </c>
      <c r="D48" s="548" t="str">
        <f>IF(ISERROR(VLOOKUP(B48,'NANS Data'!$D$2:$P$51,7,FALSE)),"",VLOOKUP(B48,'NANS Data'!$D$2:$P$51,7,FALSE))</f>
        <v/>
      </c>
      <c r="E48" s="549"/>
      <c r="F48" s="550"/>
      <c r="G48" s="62" t="str">
        <f>IF(ISERROR(VLOOKUP(B48,'NANS Data'!$D$2:$P$51,12,FALSE)),"",VLOOKUP(B48,'NANS Data'!$D$2:$P$51,12,FALSE))</f>
        <v/>
      </c>
      <c r="H48" s="63" t="str">
        <f>IF(ISERROR(VLOOKUP(B48,競技者データ入力シート!$B$8:$O$57,2,FALSE)),"",VLOOKUP(B48,競技者データ入力シート!$B$8:$O$57,8,FALSE))</f>
        <v/>
      </c>
      <c r="I48" s="64" t="str">
        <f>IF(ISERROR(VLOOKUP(B48,'NANS Data'!$D$2:$P$51,13,FALSE)),"",VLOOKUP(B48,'NANS Data'!$D$2:$P$51,13,FALSE))</f>
        <v/>
      </c>
      <c r="J48" s="551" t="str">
        <f>IF(ISERROR(VLOOKUP($B48,競技者データ入力シート!$B$8:$Q$57,16,FALSE)),"",VLOOKUP($B48,競技者データ入力シート!$B$8:$Q$57,16,FALSE))</f>
        <v/>
      </c>
      <c r="K48" s="552"/>
      <c r="L48" s="552" t="str">
        <f>IF(ISERROR(VLOOKUP($B48,競技者データ入力シート!$B$8:$AF$57,21,FALSE)),"",VLOOKUP($B48,競技者データ入力シート!$B$8:$AF$57,21,FALSE))</f>
        <v/>
      </c>
      <c r="M48" s="552"/>
      <c r="N48" s="552" t="str">
        <f>IF(ISERROR(VLOOKUP($B48,競技者データ入力シート!$B$8:$AF$57,18,FALSE)),"",VLOOKUP($B48,競技者データ入力シート!$B$8:$AF$57,18,FALSE))</f>
        <v/>
      </c>
      <c r="O48" s="552"/>
      <c r="P48" s="552" t="str">
        <f>IF(ISERROR(VLOOKUP($B48,競技者データ入力シート!$B$8:$AF$57,23,FALSE)),"",VLOOKUP($B48,競技者データ入力シート!$B$8:$AF$57,23,FALSE))</f>
        <v/>
      </c>
      <c r="Q48" s="552"/>
      <c r="R48" s="553"/>
      <c r="S48" s="554"/>
    </row>
    <row r="49" spans="2:19" ht="18" customHeight="1" x14ac:dyDescent="0.25">
      <c r="B49" s="174">
        <v>33</v>
      </c>
      <c r="C49" s="334" t="str">
        <f>IF(ISERROR(VLOOKUP(B49,'NANS Data'!$D$2:$P$51,6,FALSE)),"",VLOOKUP(B49,'NANS Data'!$D$2:$P$51,6,FALSE))</f>
        <v/>
      </c>
      <c r="D49" s="548" t="str">
        <f>IF(ISERROR(VLOOKUP(B49,'NANS Data'!$D$2:$P$51,7,FALSE)),"",VLOOKUP(B49,'NANS Data'!$D$2:$P$51,7,FALSE))</f>
        <v/>
      </c>
      <c r="E49" s="549"/>
      <c r="F49" s="550"/>
      <c r="G49" s="62" t="str">
        <f>IF(ISERROR(VLOOKUP(B49,'NANS Data'!$D$2:$P$51,12,FALSE)),"",VLOOKUP(B49,'NANS Data'!$D$2:$P$51,12,FALSE))</f>
        <v/>
      </c>
      <c r="H49" s="63" t="str">
        <f>IF(ISERROR(VLOOKUP(B49,競技者データ入力シート!$B$8:$O$57,2,FALSE)),"",VLOOKUP(B49,競技者データ入力シート!$B$8:$O$57,8,FALSE))</f>
        <v/>
      </c>
      <c r="I49" s="64" t="str">
        <f>IF(ISERROR(VLOOKUP(B49,'NANS Data'!$D$2:$P$51,13,FALSE)),"",VLOOKUP(B49,'NANS Data'!$D$2:$P$51,13,FALSE))</f>
        <v/>
      </c>
      <c r="J49" s="551" t="str">
        <f>IF(ISERROR(VLOOKUP($B49,競技者データ入力シート!$B$8:$Q$57,16,FALSE)),"",VLOOKUP($B49,競技者データ入力シート!$B$8:$Q$57,16,FALSE))</f>
        <v/>
      </c>
      <c r="K49" s="552"/>
      <c r="L49" s="552" t="str">
        <f>IF(ISERROR(VLOOKUP($B49,競技者データ入力シート!$B$8:$AF$57,21,FALSE)),"",VLOOKUP($B49,競技者データ入力シート!$B$8:$AF$57,21,FALSE))</f>
        <v/>
      </c>
      <c r="M49" s="552"/>
      <c r="N49" s="552" t="str">
        <f>IF(ISERROR(VLOOKUP($B49,競技者データ入力シート!$B$8:$AF$57,18,FALSE)),"",VLOOKUP($B49,競技者データ入力シート!$B$8:$AF$57,18,FALSE))</f>
        <v/>
      </c>
      <c r="O49" s="552"/>
      <c r="P49" s="552" t="str">
        <f>IF(ISERROR(VLOOKUP($B49,競技者データ入力シート!$B$8:$AF$57,23,FALSE)),"",VLOOKUP($B49,競技者データ入力シート!$B$8:$AF$57,23,FALSE))</f>
        <v/>
      </c>
      <c r="Q49" s="552"/>
      <c r="R49" s="553"/>
      <c r="S49" s="554"/>
    </row>
    <row r="50" spans="2:19" ht="18" customHeight="1" x14ac:dyDescent="0.25">
      <c r="B50" s="174">
        <v>34</v>
      </c>
      <c r="C50" s="334" t="str">
        <f>IF(ISERROR(VLOOKUP(B50,'NANS Data'!$D$2:$P$51,6,FALSE)),"",VLOOKUP(B50,'NANS Data'!$D$2:$P$51,6,FALSE))</f>
        <v/>
      </c>
      <c r="D50" s="548" t="str">
        <f>IF(ISERROR(VLOOKUP(B50,'NANS Data'!$D$2:$P$51,7,FALSE)),"",VLOOKUP(B50,'NANS Data'!$D$2:$P$51,7,FALSE))</f>
        <v/>
      </c>
      <c r="E50" s="549"/>
      <c r="F50" s="550"/>
      <c r="G50" s="62" t="str">
        <f>IF(ISERROR(VLOOKUP(B50,'NANS Data'!$D$2:$P$51,12,FALSE)),"",VLOOKUP(B50,'NANS Data'!$D$2:$P$51,12,FALSE))</f>
        <v/>
      </c>
      <c r="H50" s="63" t="str">
        <f>IF(ISERROR(VLOOKUP(B50,競技者データ入力シート!$B$8:$O$57,2,FALSE)),"",VLOOKUP(B50,競技者データ入力シート!$B$8:$O$57,8,FALSE))</f>
        <v/>
      </c>
      <c r="I50" s="64" t="str">
        <f>IF(ISERROR(VLOOKUP(B50,'NANS Data'!$D$2:$P$51,13,FALSE)),"",VLOOKUP(B50,'NANS Data'!$D$2:$P$51,13,FALSE))</f>
        <v/>
      </c>
      <c r="J50" s="551" t="str">
        <f>IF(ISERROR(VLOOKUP($B50,競技者データ入力シート!$B$8:$Q$57,16,FALSE)),"",VLOOKUP($B50,競技者データ入力シート!$B$8:$Q$57,16,FALSE))</f>
        <v/>
      </c>
      <c r="K50" s="552"/>
      <c r="L50" s="552" t="str">
        <f>IF(ISERROR(VLOOKUP($B50,競技者データ入力シート!$B$8:$AF$57,21,FALSE)),"",VLOOKUP($B50,競技者データ入力シート!$B$8:$AF$57,21,FALSE))</f>
        <v/>
      </c>
      <c r="M50" s="552"/>
      <c r="N50" s="552" t="str">
        <f>IF(ISERROR(VLOOKUP($B50,競技者データ入力シート!$B$8:$AF$57,18,FALSE)),"",VLOOKUP($B50,競技者データ入力シート!$B$8:$AF$57,18,FALSE))</f>
        <v/>
      </c>
      <c r="O50" s="552"/>
      <c r="P50" s="552" t="str">
        <f>IF(ISERROR(VLOOKUP($B50,競技者データ入力シート!$B$8:$AF$57,23,FALSE)),"",VLOOKUP($B50,競技者データ入力シート!$B$8:$AF$57,23,FALSE))</f>
        <v/>
      </c>
      <c r="Q50" s="552"/>
      <c r="R50" s="553"/>
      <c r="S50" s="554"/>
    </row>
    <row r="51" spans="2:19" ht="18" customHeight="1" x14ac:dyDescent="0.25">
      <c r="B51" s="175">
        <v>35</v>
      </c>
      <c r="C51" s="335" t="str">
        <f>IF(ISERROR(VLOOKUP(B51,'NANS Data'!$D$2:$P$51,6,FALSE)),"",VLOOKUP(B51,'NANS Data'!$D$2:$P$51,6,FALSE))</f>
        <v/>
      </c>
      <c r="D51" s="562" t="str">
        <f>IF(ISERROR(VLOOKUP(B51,'NANS Data'!$D$2:$P$51,7,FALSE)),"",VLOOKUP(B51,'NANS Data'!$D$2:$P$51,7,FALSE))</f>
        <v/>
      </c>
      <c r="E51" s="563"/>
      <c r="F51" s="564"/>
      <c r="G51" s="65" t="str">
        <f>IF(ISERROR(VLOOKUP(B51,'NANS Data'!$D$2:$P$51,12,FALSE)),"",VLOOKUP(B51,'NANS Data'!$D$2:$P$51,12,FALSE))</f>
        <v/>
      </c>
      <c r="H51" s="66" t="str">
        <f>IF(ISERROR(VLOOKUP(B51,競技者データ入力シート!$B$8:$O$57,2,FALSE)),"",VLOOKUP(B51,競技者データ入力シート!$B$8:$O$57,8,FALSE))</f>
        <v/>
      </c>
      <c r="I51" s="67" t="str">
        <f>IF(ISERROR(VLOOKUP(B51,'NANS Data'!$D$2:$P$51,13,FALSE)),"",VLOOKUP(B51,'NANS Data'!$D$2:$P$51,13,FALSE))</f>
        <v/>
      </c>
      <c r="J51" s="565" t="str">
        <f>IF(ISERROR(VLOOKUP($B51,競技者データ入力シート!$B$8:$Q$57,16,FALSE)),"",VLOOKUP($B51,競技者データ入力シート!$B$8:$Q$57,16,FALSE))</f>
        <v/>
      </c>
      <c r="K51" s="566"/>
      <c r="L51" s="566" t="str">
        <f>IF(ISERROR(VLOOKUP($B51,競技者データ入力シート!$B$8:$AF$57,21,FALSE)),"",VLOOKUP($B51,競技者データ入力シート!$B$8:$AF$57,21,FALSE))</f>
        <v/>
      </c>
      <c r="M51" s="566"/>
      <c r="N51" s="566" t="str">
        <f>IF(ISERROR(VLOOKUP($B51,競技者データ入力シート!$B$8:$AF$57,18,FALSE)),"",VLOOKUP($B51,競技者データ入力シート!$B$8:$AF$57,18,FALSE))</f>
        <v/>
      </c>
      <c r="O51" s="566"/>
      <c r="P51" s="566" t="str">
        <f>IF(ISERROR(VLOOKUP($B51,競技者データ入力シート!$B$8:$AF$57,23,FALSE)),"",VLOOKUP($B51,競技者データ入力シート!$B$8:$AF$57,23,FALSE))</f>
        <v/>
      </c>
      <c r="Q51" s="566"/>
      <c r="R51" s="567"/>
      <c r="S51" s="568"/>
    </row>
    <row r="52" spans="2:19" ht="18" customHeight="1" x14ac:dyDescent="0.25">
      <c r="B52" s="173">
        <v>36</v>
      </c>
      <c r="C52" s="334" t="str">
        <f>IF(ISERROR(VLOOKUP(B52,'NANS Data'!$D$2:$P$51,6,FALSE)),"",VLOOKUP(B52,'NANS Data'!$D$2:$P$51,6,FALSE))</f>
        <v/>
      </c>
      <c r="D52" s="548" t="str">
        <f>IF(ISERROR(VLOOKUP(B52,'NANS Data'!$D$2:$P$51,7,FALSE)),"",VLOOKUP(B52,'NANS Data'!$D$2:$P$51,7,FALSE))</f>
        <v/>
      </c>
      <c r="E52" s="549"/>
      <c r="F52" s="550"/>
      <c r="G52" s="62" t="str">
        <f>IF(ISERROR(VLOOKUP(B52,'NANS Data'!$D$2:$P$51,12,FALSE)),"",VLOOKUP(B52,'NANS Data'!$D$2:$P$51,12,FALSE))</f>
        <v/>
      </c>
      <c r="H52" s="63" t="str">
        <f>IF(ISERROR(VLOOKUP(B52,競技者データ入力シート!$B$8:$O$57,2,FALSE)),"",VLOOKUP(B52,競技者データ入力シート!$B$8:$O$57,8,FALSE))</f>
        <v/>
      </c>
      <c r="I52" s="64" t="str">
        <f>IF(ISERROR(VLOOKUP(B52,'NANS Data'!$D$2:$P$51,13,FALSE)),"",VLOOKUP(B52,'NANS Data'!$D$2:$P$51,13,FALSE))</f>
        <v/>
      </c>
      <c r="J52" s="551" t="str">
        <f>IF(ISERROR(VLOOKUP($B52,競技者データ入力シート!$B$8:$Q$57,16,FALSE)),"",VLOOKUP($B52,競技者データ入力シート!$B$8:$Q$57,16,FALSE))</f>
        <v/>
      </c>
      <c r="K52" s="552"/>
      <c r="L52" s="552" t="str">
        <f>IF(ISERROR(VLOOKUP($B52,競技者データ入力シート!$B$8:$AF$57,21,FALSE)),"",VLOOKUP($B52,競技者データ入力シート!$B$8:$AF$57,21,FALSE))</f>
        <v/>
      </c>
      <c r="M52" s="552"/>
      <c r="N52" s="552" t="str">
        <f>IF(ISERROR(VLOOKUP($B52,競技者データ入力シート!$B$8:$AF$57,18,FALSE)),"",VLOOKUP($B52,競技者データ入力シート!$B$8:$AF$57,18,FALSE))</f>
        <v/>
      </c>
      <c r="O52" s="552"/>
      <c r="P52" s="552" t="str">
        <f>IF(ISERROR(VLOOKUP($B52,競技者データ入力シート!$B$8:$AF$57,23,FALSE)),"",VLOOKUP($B52,競技者データ入力シート!$B$8:$AF$57,23,FALSE))</f>
        <v/>
      </c>
      <c r="Q52" s="552"/>
      <c r="R52" s="553"/>
      <c r="S52" s="554"/>
    </row>
    <row r="53" spans="2:19" ht="18" customHeight="1" x14ac:dyDescent="0.25">
      <c r="B53" s="174">
        <v>37</v>
      </c>
      <c r="C53" s="334" t="str">
        <f>IF(ISERROR(VLOOKUP(B53,'NANS Data'!$D$2:$P$51,6,FALSE)),"",VLOOKUP(B53,'NANS Data'!$D$2:$P$51,6,FALSE))</f>
        <v/>
      </c>
      <c r="D53" s="548" t="str">
        <f>IF(ISERROR(VLOOKUP(B53,'NANS Data'!$D$2:$P$51,7,FALSE)),"",VLOOKUP(B53,'NANS Data'!$D$2:$P$51,7,FALSE))</f>
        <v/>
      </c>
      <c r="E53" s="549"/>
      <c r="F53" s="550"/>
      <c r="G53" s="62" t="str">
        <f>IF(ISERROR(VLOOKUP(B53,'NANS Data'!$D$2:$P$51,12,FALSE)),"",VLOOKUP(B53,'NANS Data'!$D$2:$P$51,12,FALSE))</f>
        <v/>
      </c>
      <c r="H53" s="63" t="str">
        <f>IF(ISERROR(VLOOKUP(B53,競技者データ入力シート!$B$8:$O$57,2,FALSE)),"",VLOOKUP(B53,競技者データ入力シート!$B$8:$O$57,8,FALSE))</f>
        <v/>
      </c>
      <c r="I53" s="64" t="str">
        <f>IF(ISERROR(VLOOKUP(B53,'NANS Data'!$D$2:$P$51,13,FALSE)),"",VLOOKUP(B53,'NANS Data'!$D$2:$P$51,13,FALSE))</f>
        <v/>
      </c>
      <c r="J53" s="551" t="str">
        <f>IF(ISERROR(VLOOKUP($B53,競技者データ入力シート!$B$8:$Q$57,16,FALSE)),"",VLOOKUP($B53,競技者データ入力シート!$B$8:$Q$57,16,FALSE))</f>
        <v/>
      </c>
      <c r="K53" s="552"/>
      <c r="L53" s="552" t="str">
        <f>IF(ISERROR(VLOOKUP($B53,競技者データ入力シート!$B$8:$AF$57,21,FALSE)),"",VLOOKUP($B53,競技者データ入力シート!$B$8:$AF$57,21,FALSE))</f>
        <v/>
      </c>
      <c r="M53" s="552"/>
      <c r="N53" s="552" t="str">
        <f>IF(ISERROR(VLOOKUP($B53,競技者データ入力シート!$B$8:$AF$57,18,FALSE)),"",VLOOKUP($B53,競技者データ入力シート!$B$8:$AF$57,18,FALSE))</f>
        <v/>
      </c>
      <c r="O53" s="552"/>
      <c r="P53" s="552" t="str">
        <f>IF(ISERROR(VLOOKUP($B53,競技者データ入力シート!$B$8:$AF$57,23,FALSE)),"",VLOOKUP($B53,競技者データ入力シート!$B$8:$AF$57,23,FALSE))</f>
        <v/>
      </c>
      <c r="Q53" s="552"/>
      <c r="R53" s="553"/>
      <c r="S53" s="554"/>
    </row>
    <row r="54" spans="2:19" ht="18" customHeight="1" x14ac:dyDescent="0.25">
      <c r="B54" s="174">
        <v>38</v>
      </c>
      <c r="C54" s="334" t="str">
        <f>IF(ISERROR(VLOOKUP(B54,'NANS Data'!$D$2:$P$51,6,FALSE)),"",VLOOKUP(B54,'NANS Data'!$D$2:$P$51,6,FALSE))</f>
        <v/>
      </c>
      <c r="D54" s="548" t="str">
        <f>IF(ISERROR(VLOOKUP(B54,'NANS Data'!$D$2:$P$51,7,FALSE)),"",VLOOKUP(B54,'NANS Data'!$D$2:$P$51,7,FALSE))</f>
        <v/>
      </c>
      <c r="E54" s="549"/>
      <c r="F54" s="550"/>
      <c r="G54" s="62" t="str">
        <f>IF(ISERROR(VLOOKUP(B54,'NANS Data'!$D$2:$P$51,12,FALSE)),"",VLOOKUP(B54,'NANS Data'!$D$2:$P$51,12,FALSE))</f>
        <v/>
      </c>
      <c r="H54" s="63" t="str">
        <f>IF(ISERROR(VLOOKUP(B54,競技者データ入力シート!$B$8:$O$57,2,FALSE)),"",VLOOKUP(B54,競技者データ入力シート!$B$8:$O$57,8,FALSE))</f>
        <v/>
      </c>
      <c r="I54" s="64" t="str">
        <f>IF(ISERROR(VLOOKUP(B54,'NANS Data'!$D$2:$P$51,13,FALSE)),"",VLOOKUP(B54,'NANS Data'!$D$2:$P$51,13,FALSE))</f>
        <v/>
      </c>
      <c r="J54" s="551" t="str">
        <f>IF(ISERROR(VLOOKUP($B54,競技者データ入力シート!$B$8:$Q$57,16,FALSE)),"",VLOOKUP($B54,競技者データ入力シート!$B$8:$Q$57,16,FALSE))</f>
        <v/>
      </c>
      <c r="K54" s="552"/>
      <c r="L54" s="552" t="str">
        <f>IF(ISERROR(VLOOKUP($B54,競技者データ入力シート!$B$8:$AF$57,21,FALSE)),"",VLOOKUP($B54,競技者データ入力シート!$B$8:$AF$57,21,FALSE))</f>
        <v/>
      </c>
      <c r="M54" s="552"/>
      <c r="N54" s="552" t="str">
        <f>IF(ISERROR(VLOOKUP($B54,競技者データ入力シート!$B$8:$AF$57,18,FALSE)),"",VLOOKUP($B54,競技者データ入力シート!$B$8:$AF$57,18,FALSE))</f>
        <v/>
      </c>
      <c r="O54" s="552"/>
      <c r="P54" s="552" t="str">
        <f>IF(ISERROR(VLOOKUP($B54,競技者データ入力シート!$B$8:$AF$57,23,FALSE)),"",VLOOKUP($B54,競技者データ入力シート!$B$8:$AF$57,23,FALSE))</f>
        <v/>
      </c>
      <c r="Q54" s="552"/>
      <c r="R54" s="553"/>
      <c r="S54" s="554"/>
    </row>
    <row r="55" spans="2:19" ht="18" customHeight="1" x14ac:dyDescent="0.25">
      <c r="B55" s="174">
        <v>39</v>
      </c>
      <c r="C55" s="334" t="str">
        <f>IF(ISERROR(VLOOKUP(B55,'NANS Data'!$D$2:$P$51,6,FALSE)),"",VLOOKUP(B55,'NANS Data'!$D$2:$P$51,6,FALSE))</f>
        <v/>
      </c>
      <c r="D55" s="548" t="str">
        <f>IF(ISERROR(VLOOKUP(B55,'NANS Data'!$D$2:$P$51,7,FALSE)),"",VLOOKUP(B55,'NANS Data'!$D$2:$P$51,7,FALSE))</f>
        <v/>
      </c>
      <c r="E55" s="549"/>
      <c r="F55" s="550"/>
      <c r="G55" s="62" t="str">
        <f>IF(ISERROR(VLOOKUP(B55,'NANS Data'!$D$2:$P$51,12,FALSE)),"",VLOOKUP(B55,'NANS Data'!$D$2:$P$51,12,FALSE))</f>
        <v/>
      </c>
      <c r="H55" s="63" t="str">
        <f>IF(ISERROR(VLOOKUP(B55,競技者データ入力シート!$B$8:$O$57,2,FALSE)),"",VLOOKUP(B55,競技者データ入力シート!$B$8:$O$57,8,FALSE))</f>
        <v/>
      </c>
      <c r="I55" s="64" t="str">
        <f>IF(ISERROR(VLOOKUP(B55,'NANS Data'!$D$2:$P$51,13,FALSE)),"",VLOOKUP(B55,'NANS Data'!$D$2:$P$51,13,FALSE))</f>
        <v/>
      </c>
      <c r="J55" s="551" t="str">
        <f>IF(ISERROR(VLOOKUP($B55,競技者データ入力シート!$B$8:$Q$57,16,FALSE)),"",VLOOKUP($B55,競技者データ入力シート!$B$8:$Q$57,16,FALSE))</f>
        <v/>
      </c>
      <c r="K55" s="552"/>
      <c r="L55" s="552" t="str">
        <f>IF(ISERROR(VLOOKUP($B55,競技者データ入力シート!$B$8:$AF$57,21,FALSE)),"",VLOOKUP($B55,競技者データ入力シート!$B$8:$AF$57,21,FALSE))</f>
        <v/>
      </c>
      <c r="M55" s="552"/>
      <c r="N55" s="552" t="str">
        <f>IF(ISERROR(VLOOKUP($B55,競技者データ入力シート!$B$8:$AF$57,18,FALSE)),"",VLOOKUP($B55,競技者データ入力シート!$B$8:$AF$57,18,FALSE))</f>
        <v/>
      </c>
      <c r="O55" s="552"/>
      <c r="P55" s="552" t="str">
        <f>IF(ISERROR(VLOOKUP($B55,競技者データ入力シート!$B$8:$AF$57,23,FALSE)),"",VLOOKUP($B55,競技者データ入力シート!$B$8:$AF$57,23,FALSE))</f>
        <v/>
      </c>
      <c r="Q55" s="552"/>
      <c r="R55" s="553"/>
      <c r="S55" s="554"/>
    </row>
    <row r="56" spans="2:19" ht="18" customHeight="1" x14ac:dyDescent="0.25">
      <c r="B56" s="175">
        <v>40</v>
      </c>
      <c r="C56" s="335" t="str">
        <f>IF(ISERROR(VLOOKUP(B56,'NANS Data'!$D$2:$P$51,6,FALSE)),"",VLOOKUP(B56,'NANS Data'!$D$2:$P$51,6,FALSE))</f>
        <v/>
      </c>
      <c r="D56" s="562" t="str">
        <f>IF(ISERROR(VLOOKUP(B56,'NANS Data'!$D$2:$P$51,7,FALSE)),"",VLOOKUP(B56,'NANS Data'!$D$2:$P$51,7,FALSE))</f>
        <v/>
      </c>
      <c r="E56" s="563"/>
      <c r="F56" s="564"/>
      <c r="G56" s="65" t="str">
        <f>IF(ISERROR(VLOOKUP(B56,'NANS Data'!$D$2:$P$51,12,FALSE)),"",VLOOKUP(B56,'NANS Data'!$D$2:$P$51,12,FALSE))</f>
        <v/>
      </c>
      <c r="H56" s="66" t="str">
        <f>IF(ISERROR(VLOOKUP(B56,競技者データ入力シート!$B$8:$O$57,2,FALSE)),"",VLOOKUP(B56,競技者データ入力シート!$B$8:$O$57,8,FALSE))</f>
        <v/>
      </c>
      <c r="I56" s="67" t="str">
        <f>IF(ISERROR(VLOOKUP(B56,'NANS Data'!$D$2:$P$51,13,FALSE)),"",VLOOKUP(B56,'NANS Data'!$D$2:$P$51,13,FALSE))</f>
        <v/>
      </c>
      <c r="J56" s="565" t="str">
        <f>IF(ISERROR(VLOOKUP($B56,競技者データ入力シート!$B$8:$Q$57,16,FALSE)),"",VLOOKUP($B56,競技者データ入力シート!$B$8:$Q$57,16,FALSE))</f>
        <v/>
      </c>
      <c r="K56" s="566"/>
      <c r="L56" s="566" t="str">
        <f>IF(ISERROR(VLOOKUP($B56,競技者データ入力シート!$B$8:$AF$57,21,FALSE)),"",VLOOKUP($B56,競技者データ入力シート!$B$8:$AF$57,21,FALSE))</f>
        <v/>
      </c>
      <c r="M56" s="566"/>
      <c r="N56" s="566" t="str">
        <f>IF(ISERROR(VLOOKUP($B56,競技者データ入力シート!$B$8:$AF$57,18,FALSE)),"",VLOOKUP($B56,競技者データ入力シート!$B$8:$AF$57,18,FALSE))</f>
        <v/>
      </c>
      <c r="O56" s="566"/>
      <c r="P56" s="566" t="str">
        <f>IF(ISERROR(VLOOKUP($B56,競技者データ入力シート!$B$8:$AF$57,23,FALSE)),"",VLOOKUP($B56,競技者データ入力シート!$B$8:$AF$57,23,FALSE))</f>
        <v/>
      </c>
      <c r="Q56" s="566"/>
      <c r="R56" s="567"/>
      <c r="S56" s="568"/>
    </row>
    <row r="57" spans="2:19" ht="18" customHeight="1" x14ac:dyDescent="0.25">
      <c r="B57" s="173">
        <v>41</v>
      </c>
      <c r="C57" s="334" t="str">
        <f>IF(ISERROR(VLOOKUP(B57,'NANS Data'!$D$2:$P$51,6,FALSE)),"",VLOOKUP(B57,'NANS Data'!$D$2:$P$51,6,FALSE))</f>
        <v/>
      </c>
      <c r="D57" s="548" t="str">
        <f>IF(ISERROR(VLOOKUP(B57,'NANS Data'!$D$2:$P$51,7,FALSE)),"",VLOOKUP(B57,'NANS Data'!$D$2:$P$51,7,FALSE))</f>
        <v/>
      </c>
      <c r="E57" s="549"/>
      <c r="F57" s="550"/>
      <c r="G57" s="62" t="str">
        <f>IF(ISERROR(VLOOKUP(B57,'NANS Data'!$D$2:$P$51,12,FALSE)),"",VLOOKUP(B57,'NANS Data'!$D$2:$P$51,12,FALSE))</f>
        <v/>
      </c>
      <c r="H57" s="63" t="str">
        <f>IF(ISERROR(VLOOKUP(B57,競技者データ入力シート!$B$8:$O$57,2,FALSE)),"",VLOOKUP(B57,競技者データ入力シート!$B$8:$O$57,8,FALSE))</f>
        <v/>
      </c>
      <c r="I57" s="64" t="str">
        <f>IF(ISERROR(VLOOKUP(B57,'NANS Data'!$D$2:$P$51,13,FALSE)),"",VLOOKUP(B57,'NANS Data'!$D$2:$P$51,13,FALSE))</f>
        <v/>
      </c>
      <c r="J57" s="551" t="str">
        <f>IF(ISERROR(VLOOKUP($B57,競技者データ入力シート!$B$8:$Q$57,16,FALSE)),"",VLOOKUP($B57,競技者データ入力シート!$B$8:$Q$57,16,FALSE))</f>
        <v/>
      </c>
      <c r="K57" s="552"/>
      <c r="L57" s="552" t="str">
        <f>IF(ISERROR(VLOOKUP($B57,競技者データ入力シート!$B$8:$AF$57,21,FALSE)),"",VLOOKUP($B57,競技者データ入力シート!$B$8:$AF$57,21,FALSE))</f>
        <v/>
      </c>
      <c r="M57" s="552"/>
      <c r="N57" s="552" t="str">
        <f>IF(ISERROR(VLOOKUP($B57,競技者データ入力シート!$B$8:$AF$57,18,FALSE)),"",VLOOKUP($B57,競技者データ入力シート!$B$8:$AF$57,18,FALSE))</f>
        <v/>
      </c>
      <c r="O57" s="552"/>
      <c r="P57" s="552" t="str">
        <f>IF(ISERROR(VLOOKUP($B57,競技者データ入力シート!$B$8:$AF$57,23,FALSE)),"",VLOOKUP($B57,競技者データ入力シート!$B$8:$AF$57,23,FALSE))</f>
        <v/>
      </c>
      <c r="Q57" s="552"/>
      <c r="R57" s="553"/>
      <c r="S57" s="554"/>
    </row>
    <row r="58" spans="2:19" ht="18" customHeight="1" x14ac:dyDescent="0.25">
      <c r="B58" s="174">
        <v>42</v>
      </c>
      <c r="C58" s="334" t="str">
        <f>IF(ISERROR(VLOOKUP(B58,'NANS Data'!$D$2:$P$51,6,FALSE)),"",VLOOKUP(B58,'NANS Data'!$D$2:$P$51,6,FALSE))</f>
        <v/>
      </c>
      <c r="D58" s="548" t="str">
        <f>IF(ISERROR(VLOOKUP(B58,'NANS Data'!$D$2:$P$51,7,FALSE)),"",VLOOKUP(B58,'NANS Data'!$D$2:$P$51,7,FALSE))</f>
        <v/>
      </c>
      <c r="E58" s="549"/>
      <c r="F58" s="550"/>
      <c r="G58" s="62" t="str">
        <f>IF(ISERROR(VLOOKUP(B58,'NANS Data'!$D$2:$P$51,12,FALSE)),"",VLOOKUP(B58,'NANS Data'!$D$2:$P$51,12,FALSE))</f>
        <v/>
      </c>
      <c r="H58" s="63" t="str">
        <f>IF(ISERROR(VLOOKUP(B58,競技者データ入力シート!$B$8:$O$57,2,FALSE)),"",VLOOKUP(B58,競技者データ入力シート!$B$8:$O$57,8,FALSE))</f>
        <v/>
      </c>
      <c r="I58" s="64" t="str">
        <f>IF(ISERROR(VLOOKUP(B58,'NANS Data'!$D$2:$P$51,13,FALSE)),"",VLOOKUP(B58,'NANS Data'!$D$2:$P$51,13,FALSE))</f>
        <v/>
      </c>
      <c r="J58" s="551" t="str">
        <f>IF(ISERROR(VLOOKUP($B58,競技者データ入力シート!$B$8:$Q$57,16,FALSE)),"",VLOOKUP($B58,競技者データ入力シート!$B$8:$Q$57,16,FALSE))</f>
        <v/>
      </c>
      <c r="K58" s="552"/>
      <c r="L58" s="552" t="str">
        <f>IF(ISERROR(VLOOKUP($B58,競技者データ入力シート!$B$8:$AF$57,21,FALSE)),"",VLOOKUP($B58,競技者データ入力シート!$B$8:$AF$57,21,FALSE))</f>
        <v/>
      </c>
      <c r="M58" s="552"/>
      <c r="N58" s="552" t="str">
        <f>IF(ISERROR(VLOOKUP($B58,競技者データ入力シート!$B$8:$AF$57,18,FALSE)),"",VLOOKUP($B58,競技者データ入力シート!$B$8:$AF$57,18,FALSE))</f>
        <v/>
      </c>
      <c r="O58" s="552"/>
      <c r="P58" s="552" t="str">
        <f>IF(ISERROR(VLOOKUP($B58,競技者データ入力シート!$B$8:$AF$57,23,FALSE)),"",VLOOKUP($B58,競技者データ入力シート!$B$8:$AF$57,23,FALSE))</f>
        <v/>
      </c>
      <c r="Q58" s="552"/>
      <c r="R58" s="553"/>
      <c r="S58" s="554"/>
    </row>
    <row r="59" spans="2:19" ht="18" customHeight="1" x14ac:dyDescent="0.25">
      <c r="B59" s="174">
        <v>43</v>
      </c>
      <c r="C59" s="334" t="str">
        <f>IF(ISERROR(VLOOKUP(B59,'NANS Data'!$D$2:$P$51,6,FALSE)),"",VLOOKUP(B59,'NANS Data'!$D$2:$P$51,6,FALSE))</f>
        <v/>
      </c>
      <c r="D59" s="548" t="str">
        <f>IF(ISERROR(VLOOKUP(B59,'NANS Data'!$D$2:$P$51,7,FALSE)),"",VLOOKUP(B59,'NANS Data'!$D$2:$P$51,7,FALSE))</f>
        <v/>
      </c>
      <c r="E59" s="549"/>
      <c r="F59" s="550"/>
      <c r="G59" s="62" t="str">
        <f>IF(ISERROR(VLOOKUP(B59,'NANS Data'!$D$2:$P$51,12,FALSE)),"",VLOOKUP(B59,'NANS Data'!$D$2:$P$51,12,FALSE))</f>
        <v/>
      </c>
      <c r="H59" s="63" t="str">
        <f>IF(ISERROR(VLOOKUP(B59,競技者データ入力シート!$B$8:$O$57,2,FALSE)),"",VLOOKUP(B59,競技者データ入力シート!$B$8:$O$57,8,FALSE))</f>
        <v/>
      </c>
      <c r="I59" s="64" t="str">
        <f>IF(ISERROR(VLOOKUP(B59,'NANS Data'!$D$2:$P$51,13,FALSE)),"",VLOOKUP(B59,'NANS Data'!$D$2:$P$51,13,FALSE))</f>
        <v/>
      </c>
      <c r="J59" s="551" t="str">
        <f>IF(ISERROR(VLOOKUP($B59,競技者データ入力シート!$B$8:$Q$57,16,FALSE)),"",VLOOKUP($B59,競技者データ入力シート!$B$8:$Q$57,16,FALSE))</f>
        <v/>
      </c>
      <c r="K59" s="552"/>
      <c r="L59" s="552" t="str">
        <f>IF(ISERROR(VLOOKUP($B59,競技者データ入力シート!$B$8:$AF$57,21,FALSE)),"",VLOOKUP($B59,競技者データ入力シート!$B$8:$AF$57,21,FALSE))</f>
        <v/>
      </c>
      <c r="M59" s="552"/>
      <c r="N59" s="552" t="str">
        <f>IF(ISERROR(VLOOKUP($B59,競技者データ入力シート!$B$8:$AF$57,18,FALSE)),"",VLOOKUP($B59,競技者データ入力シート!$B$8:$AF$57,18,FALSE))</f>
        <v/>
      </c>
      <c r="O59" s="552"/>
      <c r="P59" s="552" t="str">
        <f>IF(ISERROR(VLOOKUP($B59,競技者データ入力シート!$B$8:$AF$57,23,FALSE)),"",VLOOKUP($B59,競技者データ入力シート!$B$8:$AF$57,23,FALSE))</f>
        <v/>
      </c>
      <c r="Q59" s="552"/>
      <c r="R59" s="553"/>
      <c r="S59" s="554"/>
    </row>
    <row r="60" spans="2:19" ht="18" customHeight="1" x14ac:dyDescent="0.25">
      <c r="B60" s="174">
        <v>44</v>
      </c>
      <c r="C60" s="334" t="str">
        <f>IF(ISERROR(VLOOKUP(B60,'NANS Data'!$D$2:$P$51,6,FALSE)),"",VLOOKUP(B60,'NANS Data'!$D$2:$P$51,6,FALSE))</f>
        <v/>
      </c>
      <c r="D60" s="548" t="str">
        <f>IF(ISERROR(VLOOKUP(B60,'NANS Data'!$D$2:$P$51,7,FALSE)),"",VLOOKUP(B60,'NANS Data'!$D$2:$P$51,7,FALSE))</f>
        <v/>
      </c>
      <c r="E60" s="549"/>
      <c r="F60" s="550"/>
      <c r="G60" s="62" t="str">
        <f>IF(ISERROR(VLOOKUP(B60,'NANS Data'!$D$2:$P$51,12,FALSE)),"",VLOOKUP(B60,'NANS Data'!$D$2:$P$51,12,FALSE))</f>
        <v/>
      </c>
      <c r="H60" s="63" t="str">
        <f>IF(ISERROR(VLOOKUP(B60,競技者データ入力シート!$B$8:$O$57,2,FALSE)),"",VLOOKUP(B60,競技者データ入力シート!$B$8:$O$57,8,FALSE))</f>
        <v/>
      </c>
      <c r="I60" s="64" t="str">
        <f>IF(ISERROR(VLOOKUP(B60,'NANS Data'!$D$2:$P$51,13,FALSE)),"",VLOOKUP(B60,'NANS Data'!$D$2:$P$51,13,FALSE))</f>
        <v/>
      </c>
      <c r="J60" s="551" t="str">
        <f>IF(ISERROR(VLOOKUP($B60,競技者データ入力シート!$B$8:$Q$57,16,FALSE)),"",VLOOKUP($B60,競技者データ入力シート!$B$8:$Q$57,16,FALSE))</f>
        <v/>
      </c>
      <c r="K60" s="552"/>
      <c r="L60" s="552" t="str">
        <f>IF(ISERROR(VLOOKUP($B60,競技者データ入力シート!$B$8:$AF$57,21,FALSE)),"",VLOOKUP($B60,競技者データ入力シート!$B$8:$AF$57,21,FALSE))</f>
        <v/>
      </c>
      <c r="M60" s="552"/>
      <c r="N60" s="552" t="str">
        <f>IF(ISERROR(VLOOKUP($B60,競技者データ入力シート!$B$8:$AF$57,18,FALSE)),"",VLOOKUP($B60,競技者データ入力シート!$B$8:$AF$57,18,FALSE))</f>
        <v/>
      </c>
      <c r="O60" s="552"/>
      <c r="P60" s="552" t="str">
        <f>IF(ISERROR(VLOOKUP($B60,競技者データ入力シート!$B$8:$AF$57,23,FALSE)),"",VLOOKUP($B60,競技者データ入力シート!$B$8:$AF$57,23,FALSE))</f>
        <v/>
      </c>
      <c r="Q60" s="552"/>
      <c r="R60" s="553"/>
      <c r="S60" s="554"/>
    </row>
    <row r="61" spans="2:19" ht="18" customHeight="1" x14ac:dyDescent="0.25">
      <c r="B61" s="175">
        <v>45</v>
      </c>
      <c r="C61" s="335" t="str">
        <f>IF(ISERROR(VLOOKUP(B61,'NANS Data'!$D$2:$P$51,6,FALSE)),"",VLOOKUP(B61,'NANS Data'!$D$2:$P$51,6,FALSE))</f>
        <v/>
      </c>
      <c r="D61" s="562" t="str">
        <f>IF(ISERROR(VLOOKUP(B61,'NANS Data'!$D$2:$P$51,7,FALSE)),"",VLOOKUP(B61,'NANS Data'!$D$2:$P$51,7,FALSE))</f>
        <v/>
      </c>
      <c r="E61" s="563"/>
      <c r="F61" s="564"/>
      <c r="G61" s="65" t="str">
        <f>IF(ISERROR(VLOOKUP(B61,'NANS Data'!$D$2:$P$51,12,FALSE)),"",VLOOKUP(B61,'NANS Data'!$D$2:$P$51,12,FALSE))</f>
        <v/>
      </c>
      <c r="H61" s="66" t="str">
        <f>IF(ISERROR(VLOOKUP(B61,競技者データ入力シート!$B$8:$O$57,2,FALSE)),"",VLOOKUP(B61,競技者データ入力シート!$B$8:$O$57,8,FALSE))</f>
        <v/>
      </c>
      <c r="I61" s="67" t="str">
        <f>IF(ISERROR(VLOOKUP(B61,'NANS Data'!$D$2:$P$51,13,FALSE)),"",VLOOKUP(B61,'NANS Data'!$D$2:$P$51,13,FALSE))</f>
        <v/>
      </c>
      <c r="J61" s="565" t="str">
        <f>IF(ISERROR(VLOOKUP($B61,競技者データ入力シート!$B$8:$Q$57,16,FALSE)),"",VLOOKUP($B61,競技者データ入力シート!$B$8:$Q$57,16,FALSE))</f>
        <v/>
      </c>
      <c r="K61" s="566"/>
      <c r="L61" s="566" t="str">
        <f>IF(ISERROR(VLOOKUP($B61,競技者データ入力シート!$B$8:$AF$57,21,FALSE)),"",VLOOKUP($B61,競技者データ入力シート!$B$8:$AF$57,21,FALSE))</f>
        <v/>
      </c>
      <c r="M61" s="566"/>
      <c r="N61" s="566" t="str">
        <f>IF(ISERROR(VLOOKUP($B61,競技者データ入力シート!$B$8:$AF$57,18,FALSE)),"",VLOOKUP($B61,競技者データ入力シート!$B$8:$AF$57,18,FALSE))</f>
        <v/>
      </c>
      <c r="O61" s="566"/>
      <c r="P61" s="566" t="str">
        <f>IF(ISERROR(VLOOKUP($B61,競技者データ入力シート!$B$8:$AF$57,23,FALSE)),"",VLOOKUP($B61,競技者データ入力シート!$B$8:$AF$57,23,FALSE))</f>
        <v/>
      </c>
      <c r="Q61" s="566"/>
      <c r="R61" s="567"/>
      <c r="S61" s="568"/>
    </row>
    <row r="62" spans="2:19" ht="18" customHeight="1" x14ac:dyDescent="0.25">
      <c r="B62" s="173">
        <v>46</v>
      </c>
      <c r="C62" s="334" t="str">
        <f>IF(ISERROR(VLOOKUP(B62,'NANS Data'!$D$2:$P$51,6,FALSE)),"",VLOOKUP(B62,'NANS Data'!$D$2:$P$51,6,FALSE))</f>
        <v/>
      </c>
      <c r="D62" s="548" t="str">
        <f>IF(ISERROR(VLOOKUP(B62,'NANS Data'!$D$2:$P$51,7,FALSE)),"",VLOOKUP(B62,'NANS Data'!$D$2:$P$51,7,FALSE))</f>
        <v/>
      </c>
      <c r="E62" s="549"/>
      <c r="F62" s="550"/>
      <c r="G62" s="62" t="str">
        <f>IF(ISERROR(VLOOKUP(B62,'NANS Data'!$D$2:$P$51,12,FALSE)),"",VLOOKUP(B62,'NANS Data'!$D$2:$P$51,12,FALSE))</f>
        <v/>
      </c>
      <c r="H62" s="63" t="str">
        <f>IF(ISERROR(VLOOKUP(B62,競技者データ入力シート!$B$8:$O$57,2,FALSE)),"",VLOOKUP(B62,競技者データ入力シート!$B$8:$O$57,8,FALSE))</f>
        <v/>
      </c>
      <c r="I62" s="64" t="str">
        <f>IF(ISERROR(VLOOKUP(B62,'NANS Data'!$D$2:$P$51,13,FALSE)),"",VLOOKUP(B62,'NANS Data'!$D$2:$P$51,13,FALSE))</f>
        <v/>
      </c>
      <c r="J62" s="551" t="str">
        <f>IF(ISERROR(VLOOKUP($B62,競技者データ入力シート!$B$8:$Q$57,16,FALSE)),"",VLOOKUP($B62,競技者データ入力シート!$B$8:$Q$57,16,FALSE))</f>
        <v/>
      </c>
      <c r="K62" s="552"/>
      <c r="L62" s="552" t="str">
        <f>IF(ISERROR(VLOOKUP($B62,競技者データ入力シート!$B$8:$AF$57,21,FALSE)),"",VLOOKUP($B62,競技者データ入力シート!$B$8:$AF$57,21,FALSE))</f>
        <v/>
      </c>
      <c r="M62" s="552"/>
      <c r="N62" s="552" t="str">
        <f>IF(ISERROR(VLOOKUP($B62,競技者データ入力シート!$B$8:$AF$57,18,FALSE)),"",VLOOKUP($B62,競技者データ入力シート!$B$8:$AF$57,18,FALSE))</f>
        <v/>
      </c>
      <c r="O62" s="552"/>
      <c r="P62" s="552" t="str">
        <f>IF(ISERROR(VLOOKUP($B62,競技者データ入力シート!$B$8:$AF$57,23,FALSE)),"",VLOOKUP($B62,競技者データ入力シート!$B$8:$AF$57,23,FALSE))</f>
        <v/>
      </c>
      <c r="Q62" s="552"/>
      <c r="R62" s="553"/>
      <c r="S62" s="554"/>
    </row>
    <row r="63" spans="2:19" ht="18" customHeight="1" x14ac:dyDescent="0.25">
      <c r="B63" s="174">
        <v>47</v>
      </c>
      <c r="C63" s="334" t="str">
        <f>IF(ISERROR(VLOOKUP(B63,'NANS Data'!$D$2:$P$51,6,FALSE)),"",VLOOKUP(B63,'NANS Data'!$D$2:$P$51,6,FALSE))</f>
        <v/>
      </c>
      <c r="D63" s="548" t="str">
        <f>IF(ISERROR(VLOOKUP(B63,'NANS Data'!$D$2:$P$51,7,FALSE)),"",VLOOKUP(B63,'NANS Data'!$D$2:$P$51,7,FALSE))</f>
        <v/>
      </c>
      <c r="E63" s="549"/>
      <c r="F63" s="550"/>
      <c r="G63" s="62" t="str">
        <f>IF(ISERROR(VLOOKUP(B63,'NANS Data'!$D$2:$P$51,12,FALSE)),"",VLOOKUP(B63,'NANS Data'!$D$2:$P$51,12,FALSE))</f>
        <v/>
      </c>
      <c r="H63" s="63" t="str">
        <f>IF(ISERROR(VLOOKUP(B63,競技者データ入力シート!$B$8:$O$57,2,FALSE)),"",VLOOKUP(B63,競技者データ入力シート!$B$8:$O$57,8,FALSE))</f>
        <v/>
      </c>
      <c r="I63" s="64" t="str">
        <f>IF(ISERROR(VLOOKUP(B63,'NANS Data'!$D$2:$P$51,13,FALSE)),"",VLOOKUP(B63,'NANS Data'!$D$2:$P$51,13,FALSE))</f>
        <v/>
      </c>
      <c r="J63" s="551" t="str">
        <f>IF(ISERROR(VLOOKUP($B63,競技者データ入力シート!$B$8:$Q$57,16,FALSE)),"",VLOOKUP($B63,競技者データ入力シート!$B$8:$Q$57,16,FALSE))</f>
        <v/>
      </c>
      <c r="K63" s="552"/>
      <c r="L63" s="552" t="str">
        <f>IF(ISERROR(VLOOKUP($B63,競技者データ入力シート!$B$8:$AF$57,21,FALSE)),"",VLOOKUP($B63,競技者データ入力シート!$B$8:$AF$57,21,FALSE))</f>
        <v/>
      </c>
      <c r="M63" s="552"/>
      <c r="N63" s="552" t="str">
        <f>IF(ISERROR(VLOOKUP($B63,競技者データ入力シート!$B$8:$AF$57,18,FALSE)),"",VLOOKUP($B63,競技者データ入力シート!$B$8:$AF$57,18,FALSE))</f>
        <v/>
      </c>
      <c r="O63" s="552"/>
      <c r="P63" s="552" t="str">
        <f>IF(ISERROR(VLOOKUP($B63,競技者データ入力シート!$B$8:$AF$57,23,FALSE)),"",VLOOKUP($B63,競技者データ入力シート!$B$8:$AF$57,23,FALSE))</f>
        <v/>
      </c>
      <c r="Q63" s="552"/>
      <c r="R63" s="553"/>
      <c r="S63" s="554"/>
    </row>
    <row r="64" spans="2:19" ht="18" customHeight="1" x14ac:dyDescent="0.25">
      <c r="B64" s="174">
        <v>48</v>
      </c>
      <c r="C64" s="334" t="str">
        <f>IF(ISERROR(VLOOKUP(B64,'NANS Data'!$D$2:$P$51,6,FALSE)),"",VLOOKUP(B64,'NANS Data'!$D$2:$P$51,6,FALSE))</f>
        <v/>
      </c>
      <c r="D64" s="548" t="str">
        <f>IF(ISERROR(VLOOKUP(B64,'NANS Data'!$D$2:$P$51,7,FALSE)),"",VLOOKUP(B64,'NANS Data'!$D$2:$P$51,7,FALSE))</f>
        <v/>
      </c>
      <c r="E64" s="549"/>
      <c r="F64" s="550"/>
      <c r="G64" s="62" t="str">
        <f>IF(ISERROR(VLOOKUP(B64,'NANS Data'!$D$2:$P$51,12,FALSE)),"",VLOOKUP(B64,'NANS Data'!$D$2:$P$51,12,FALSE))</f>
        <v/>
      </c>
      <c r="H64" s="63" t="str">
        <f>IF(ISERROR(VLOOKUP(B64,競技者データ入力シート!$B$8:$O$57,2,FALSE)),"",VLOOKUP(B64,競技者データ入力シート!$B$8:$O$57,8,FALSE))</f>
        <v/>
      </c>
      <c r="I64" s="64" t="str">
        <f>IF(ISERROR(VLOOKUP(B64,'NANS Data'!$D$2:$P$51,13,FALSE)),"",VLOOKUP(B64,'NANS Data'!$D$2:$P$51,13,FALSE))</f>
        <v/>
      </c>
      <c r="J64" s="551" t="str">
        <f>IF(ISERROR(VLOOKUP($B64,競技者データ入力シート!$B$8:$Q$57,16,FALSE)),"",VLOOKUP($B64,競技者データ入力シート!$B$8:$Q$57,16,FALSE))</f>
        <v/>
      </c>
      <c r="K64" s="552"/>
      <c r="L64" s="552" t="str">
        <f>IF(ISERROR(VLOOKUP($B64,競技者データ入力シート!$B$8:$AF$57,21,FALSE)),"",VLOOKUP($B64,競技者データ入力シート!$B$8:$AF$57,21,FALSE))</f>
        <v/>
      </c>
      <c r="M64" s="552"/>
      <c r="N64" s="552" t="str">
        <f>IF(ISERROR(VLOOKUP($B64,競技者データ入力シート!$B$8:$AF$57,18,FALSE)),"",VLOOKUP($B64,競技者データ入力シート!$B$8:$AF$57,18,FALSE))</f>
        <v/>
      </c>
      <c r="O64" s="552"/>
      <c r="P64" s="552" t="str">
        <f>IF(ISERROR(VLOOKUP($B64,競技者データ入力シート!$B$8:$AF$57,23,FALSE)),"",VLOOKUP($B64,競技者データ入力シート!$B$8:$AF$57,23,FALSE))</f>
        <v/>
      </c>
      <c r="Q64" s="552"/>
      <c r="R64" s="553"/>
      <c r="S64" s="554"/>
    </row>
    <row r="65" spans="2:19" ht="18" customHeight="1" x14ac:dyDescent="0.25">
      <c r="B65" s="174">
        <v>49</v>
      </c>
      <c r="C65" s="334" t="str">
        <f>IF(ISERROR(VLOOKUP(B65,'NANS Data'!$D$2:$P$51,6,FALSE)),"",VLOOKUP(B65,'NANS Data'!$D$2:$P$51,6,FALSE))</f>
        <v/>
      </c>
      <c r="D65" s="548" t="str">
        <f>IF(ISERROR(VLOOKUP(B65,'NANS Data'!$D$2:$P$51,7,FALSE)),"",VLOOKUP(B65,'NANS Data'!$D$2:$P$51,7,FALSE))</f>
        <v/>
      </c>
      <c r="E65" s="549"/>
      <c r="F65" s="550"/>
      <c r="G65" s="62" t="str">
        <f>IF(ISERROR(VLOOKUP(B65,'NANS Data'!$D$2:$P$51,12,FALSE)),"",VLOOKUP(B65,'NANS Data'!$D$2:$P$51,12,FALSE))</f>
        <v/>
      </c>
      <c r="H65" s="63" t="str">
        <f>IF(ISERROR(VLOOKUP(B65,競技者データ入力シート!$B$8:$O$57,2,FALSE)),"",VLOOKUP(B65,競技者データ入力シート!$B$8:$O$57,8,FALSE))</f>
        <v/>
      </c>
      <c r="I65" s="64" t="str">
        <f>IF(ISERROR(VLOOKUP(B65,'NANS Data'!$D$2:$P$51,13,FALSE)),"",VLOOKUP(B65,'NANS Data'!$D$2:$P$51,13,FALSE))</f>
        <v/>
      </c>
      <c r="J65" s="551" t="str">
        <f>IF(ISERROR(VLOOKUP($B65,競技者データ入力シート!$B$8:$Q$57,16,FALSE)),"",VLOOKUP($B65,競技者データ入力シート!$B$8:$Q$57,16,FALSE))</f>
        <v/>
      </c>
      <c r="K65" s="552"/>
      <c r="L65" s="552" t="str">
        <f>IF(ISERROR(VLOOKUP($B65,競技者データ入力シート!$B$8:$AF$57,21,FALSE)),"",VLOOKUP($B65,競技者データ入力シート!$B$8:$AF$57,21,FALSE))</f>
        <v/>
      </c>
      <c r="M65" s="552"/>
      <c r="N65" s="552" t="str">
        <f>IF(ISERROR(VLOOKUP($B65,競技者データ入力シート!$B$8:$AF$57,18,FALSE)),"",VLOOKUP($B65,競技者データ入力シート!$B$8:$AF$57,18,FALSE))</f>
        <v/>
      </c>
      <c r="O65" s="552"/>
      <c r="P65" s="552" t="str">
        <f>IF(ISERROR(VLOOKUP($B65,競技者データ入力シート!$B$8:$AF$57,23,FALSE)),"",VLOOKUP($B65,競技者データ入力シート!$B$8:$AF$57,23,FALSE))</f>
        <v/>
      </c>
      <c r="Q65" s="552"/>
      <c r="R65" s="553"/>
      <c r="S65" s="554"/>
    </row>
    <row r="66" spans="2:19" ht="18" customHeight="1" thickBot="1" x14ac:dyDescent="0.3">
      <c r="B66" s="176">
        <v>50</v>
      </c>
      <c r="C66" s="336" t="str">
        <f>IF(ISERROR(VLOOKUP(B66,'NANS Data'!$D$2:$P$51,6,FALSE)),"",VLOOKUP(B66,'NANS Data'!$D$2:$P$51,6,FALSE))</f>
        <v/>
      </c>
      <c r="D66" s="555" t="str">
        <f>IF(ISERROR(VLOOKUP(B66,'NANS Data'!$D$2:$P$51,7,FALSE)),"",VLOOKUP(B66,'NANS Data'!$D$2:$P$51,7,FALSE))</f>
        <v/>
      </c>
      <c r="E66" s="556"/>
      <c r="F66" s="557"/>
      <c r="G66" s="100" t="str">
        <f>IF(ISERROR(VLOOKUP(B66,'NANS Data'!$D$2:$P$51,12,FALSE)),"",VLOOKUP(B66,'NANS Data'!$D$2:$P$51,12,FALSE))</f>
        <v/>
      </c>
      <c r="H66" s="101" t="str">
        <f>IF(ISERROR(VLOOKUP(B66,競技者データ入力シート!$B$8:$O$57,2,FALSE)),"",VLOOKUP(B66,競技者データ入力シート!$B$8:$O$57,8,FALSE))</f>
        <v/>
      </c>
      <c r="I66" s="102" t="str">
        <f>IF(ISERROR(VLOOKUP(B66,'NANS Data'!$D$2:$P$51,13,FALSE)),"",VLOOKUP(B66,'NANS Data'!$D$2:$P$51,13,FALSE))</f>
        <v/>
      </c>
      <c r="J66" s="558" t="str">
        <f>IF(ISERROR(VLOOKUP($B66,競技者データ入力シート!$B$8:$Q$57,16,FALSE)),"",VLOOKUP($B66,競技者データ入力シート!$B$8:$Q$57,16,FALSE))</f>
        <v/>
      </c>
      <c r="K66" s="559"/>
      <c r="L66" s="559" t="str">
        <f>IF(ISERROR(VLOOKUP($B66,競技者データ入力シート!$B$8:$AF$57,21,FALSE)),"",VLOOKUP($B66,競技者データ入力シート!$B$8:$AF$57,21,FALSE))</f>
        <v/>
      </c>
      <c r="M66" s="559"/>
      <c r="N66" s="559" t="str">
        <f>IF(ISERROR(VLOOKUP($B66,競技者データ入力シート!$B$8:$AF$57,18,FALSE)),"",VLOOKUP($B66,競技者データ入力シート!$B$8:$AF$57,18,FALSE))</f>
        <v/>
      </c>
      <c r="O66" s="559"/>
      <c r="P66" s="559" t="str">
        <f>IF(ISERROR(VLOOKUP($B66,競技者データ入力シート!$B$8:$AF$57,23,FALSE)),"",VLOOKUP($B66,競技者データ入力シート!$B$8:$AF$57,23,FALSE))</f>
        <v/>
      </c>
      <c r="Q66" s="559"/>
      <c r="R66" s="560"/>
      <c r="S66" s="561"/>
    </row>
    <row r="67" spans="2:19" ht="18" customHeight="1" x14ac:dyDescent="0.25"/>
    <row r="68" spans="2:19" ht="24.25" customHeight="1" x14ac:dyDescent="0.25"/>
    <row r="69" spans="2:19" ht="24.25" customHeight="1" x14ac:dyDescent="0.25"/>
  </sheetData>
  <sheetProtection algorithmName="SHA-512" hashValue="AP98RWZllBQHymV9fJqyvybaacWeYgd1Qie2RFaMRvQqvoQXC6ZxsXv+IUoFZdzb282ngVSyzmpLzIH/Z3bwTQ==" saltValue="mzTht27BCUoGzuFPQnolyA==" spinCount="100000" sheet="1" selectLockedCells="1" autoFilter="0"/>
  <protectedRanges>
    <protectedRange password="CDC2" sqref="E5:I6 L5 P5:S6 F7 I7 L7 E8:E9 P7 P9" name="範囲1_1_1_1"/>
    <protectedRange password="CDC2" sqref="M11 J10:J13" name="範囲1_2"/>
  </protectedRanges>
  <mergeCells count="344">
    <mergeCell ref="P16:Q16"/>
    <mergeCell ref="R16:S16"/>
    <mergeCell ref="B9:D9"/>
    <mergeCell ref="E9:L9"/>
    <mergeCell ref="N9:O9"/>
    <mergeCell ref="P9:S9"/>
    <mergeCell ref="B10:C13"/>
    <mergeCell ref="D16:F16"/>
    <mergeCell ref="J16:K16"/>
    <mergeCell ref="D10:H10"/>
    <mergeCell ref="K10:L10"/>
    <mergeCell ref="M10:N10"/>
    <mergeCell ref="D11:H11"/>
    <mergeCell ref="K11:L11"/>
    <mergeCell ref="M11:N11"/>
    <mergeCell ref="D12:H12"/>
    <mergeCell ref="K12:L12"/>
    <mergeCell ref="M12:N12"/>
    <mergeCell ref="D13:H13"/>
    <mergeCell ref="K13:L13"/>
    <mergeCell ref="M13:N13"/>
    <mergeCell ref="L16:M16"/>
    <mergeCell ref="N16:O16"/>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R8"/>
    <mergeCell ref="S7:S8"/>
    <mergeCell ref="D18:F18"/>
    <mergeCell ref="J18:K18"/>
    <mergeCell ref="L18:M18"/>
    <mergeCell ref="N18:O18"/>
    <mergeCell ref="P18:Q18"/>
    <mergeCell ref="R18:S18"/>
    <mergeCell ref="D17:F17"/>
    <mergeCell ref="J17:K17"/>
    <mergeCell ref="L17:M17"/>
    <mergeCell ref="N17:O17"/>
    <mergeCell ref="P17:Q17"/>
    <mergeCell ref="R17:S17"/>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R56:S56"/>
    <mergeCell ref="D55:F55"/>
    <mergeCell ref="J55:K55"/>
    <mergeCell ref="L55:M55"/>
    <mergeCell ref="N55:O55"/>
    <mergeCell ref="P55:Q55"/>
    <mergeCell ref="R55:S55"/>
    <mergeCell ref="D54:F54"/>
    <mergeCell ref="J54:K54"/>
    <mergeCell ref="L54:M54"/>
    <mergeCell ref="N54:O54"/>
    <mergeCell ref="P54:Q54"/>
    <mergeCell ref="R54:S54"/>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4:S64"/>
    <mergeCell ref="D66:F66"/>
    <mergeCell ref="J66:K66"/>
    <mergeCell ref="L66:M66"/>
    <mergeCell ref="N66:O66"/>
    <mergeCell ref="P66:Q66"/>
    <mergeCell ref="R66:S66"/>
    <mergeCell ref="D65:F65"/>
    <mergeCell ref="J65:K65"/>
    <mergeCell ref="L65:M65"/>
    <mergeCell ref="N65:O65"/>
    <mergeCell ref="P65:Q65"/>
    <mergeCell ref="R65:S65"/>
    <mergeCell ref="D58:F58"/>
    <mergeCell ref="J58:K58"/>
    <mergeCell ref="L58:M58"/>
    <mergeCell ref="N58:O58"/>
    <mergeCell ref="D64:F64"/>
    <mergeCell ref="J64:K64"/>
    <mergeCell ref="L64:M64"/>
    <mergeCell ref="N64:O64"/>
    <mergeCell ref="P64:Q64"/>
    <mergeCell ref="P58:Q58"/>
  </mergeCells>
  <phoneticPr fontId="3"/>
  <dataValidations count="2">
    <dataValidation imeMode="halfKatakana" allowBlank="1" showInputMessage="1" showErrorMessage="1" sqref="E5:I5 P5:S5" xr:uid="{0C46342D-A299-4C7A-9F1E-CC3A9627EF15}"/>
    <dataValidation imeMode="halfAlpha" allowBlank="1" showInputMessage="1" showErrorMessage="1" sqref="F7:G7 I7:J7 L7:M7" xr:uid="{A98B20D6-5106-41BA-9745-5020E8C551F0}"/>
  </dataValidations>
  <printOptions horizontalCentered="1"/>
  <pageMargins left="0.23622047244094491" right="0.23622047244094491" top="0.23622047244094491" bottom="0.15748031496062992" header="0.27559055118110237" footer="0.19685039370078741"/>
  <pageSetup paperSize="9" scale="71" fitToWidth="0" orientation="portrait" r:id="rId1"/>
  <headerFooter>
    <oddHeader xml:space="preserve">&amp;R&amp;"ＭＳ Ｐゴシック,斜体"&amp;12
</oddHeader>
  </headerFooter>
  <rowBreaks count="1" manualBreakCount="1">
    <brk id="41" min="1"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4E27C48-71C2-4228-A9BF-89FBA49776DA}">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H54"/>
  <sheetViews>
    <sheetView zoomScaleNormal="100" workbookViewId="0">
      <selection activeCell="BK27" sqref="BK27"/>
    </sheetView>
  </sheetViews>
  <sheetFormatPr defaultColWidth="9" defaultRowHeight="13.3" x14ac:dyDescent="0.25"/>
  <cols>
    <col min="1" max="1" width="1.765625" style="220" customWidth="1"/>
    <col min="2" max="2" width="6.61328125" style="220" bestFit="1" customWidth="1"/>
    <col min="3" max="3" width="12.84375" style="220" customWidth="1"/>
    <col min="4" max="4" width="5.4609375" style="220" bestFit="1" customWidth="1"/>
    <col min="5" max="5" width="12.84375" style="220" customWidth="1"/>
    <col min="6" max="6" width="6.4609375" style="220" bestFit="1" customWidth="1"/>
    <col min="7" max="8" width="3.23046875" style="220" bestFit="1" customWidth="1"/>
    <col min="9" max="9" width="5.765625" style="220" bestFit="1" customWidth="1"/>
    <col min="10" max="10" width="12.765625" style="220" bestFit="1" customWidth="1"/>
    <col min="11" max="11" width="13.84375" style="220" bestFit="1" customWidth="1"/>
    <col min="12" max="12" width="12.765625" style="220" bestFit="1" customWidth="1"/>
    <col min="13" max="13" width="19.765625" style="220" bestFit="1" customWidth="1"/>
    <col min="14" max="14" width="4.765625" style="220" bestFit="1" customWidth="1"/>
    <col min="15" max="16" width="3.4609375" style="221" bestFit="1" customWidth="1"/>
    <col min="17" max="18" width="5.765625" style="220" bestFit="1" customWidth="1"/>
    <col min="19" max="19" width="7.23046875" style="220" bestFit="1" customWidth="1"/>
    <col min="20" max="20" width="7.4609375" style="220" customWidth="1"/>
    <col min="21" max="21" width="7.15234375" style="220" customWidth="1"/>
    <col min="22" max="22" width="9" style="220" customWidth="1"/>
    <col min="23" max="24" width="1.61328125" style="220" customWidth="1"/>
    <col min="25" max="25" width="7.15234375" style="220" customWidth="1"/>
    <col min="26" max="26" width="6.3828125" style="220" customWidth="1"/>
    <col min="27" max="28" width="1.61328125" style="220" customWidth="1"/>
    <col min="29" max="29" width="7.15234375" style="220" customWidth="1"/>
    <col min="30" max="30" width="6.3828125" style="220" customWidth="1"/>
    <col min="31" max="32" width="1.61328125" style="220" customWidth="1"/>
    <col min="33" max="33" width="7.15234375" style="220" customWidth="1"/>
    <col min="34" max="34" width="7.4609375" style="220" bestFit="1" customWidth="1"/>
    <col min="35" max="40" width="1.61328125" style="220" customWidth="1"/>
    <col min="41" max="41" width="3.61328125" style="221" bestFit="1" customWidth="1"/>
    <col min="42" max="42" width="3.23046875" style="221" bestFit="1" customWidth="1"/>
    <col min="43" max="43" width="6.23046875" style="220" bestFit="1" customWidth="1"/>
    <col min="44" max="44" width="4.23046875" style="220" bestFit="1" customWidth="1"/>
    <col min="45" max="45" width="10.61328125" style="220" bestFit="1" customWidth="1"/>
    <col min="46" max="46" width="3.61328125" style="220" bestFit="1" customWidth="1"/>
    <col min="47" max="48" width="10.61328125" style="220" bestFit="1" customWidth="1"/>
    <col min="49" max="50" width="3.23046875" style="220" bestFit="1" customWidth="1"/>
    <col min="51" max="51" width="3.61328125" style="221" bestFit="1" customWidth="1"/>
    <col min="52" max="52" width="7.84375" style="220" bestFit="1" customWidth="1"/>
    <col min="53" max="53" width="12" style="222" bestFit="1" customWidth="1"/>
    <col min="54" max="54" width="3.61328125" style="220" bestFit="1" customWidth="1"/>
    <col min="55" max="55" width="6.23046875" style="220" bestFit="1" customWidth="1"/>
    <col min="56" max="56" width="3.61328125" style="220" bestFit="1" customWidth="1"/>
    <col min="57" max="57" width="6.23046875" style="220" bestFit="1" customWidth="1"/>
    <col min="58" max="58" width="4.23046875" style="220" bestFit="1" customWidth="1"/>
    <col min="59" max="59" width="5.765625" style="220" customWidth="1"/>
    <col min="60" max="60" width="3.61328125" style="220" bestFit="1" customWidth="1"/>
    <col min="61" max="62" width="5.84375" style="220" customWidth="1"/>
    <col min="63" max="63" width="3.23046875" style="220" bestFit="1" customWidth="1"/>
    <col min="64" max="64" width="4.4609375" style="220" bestFit="1" customWidth="1"/>
    <col min="65" max="65" width="3.23046875" style="221" bestFit="1" customWidth="1"/>
    <col min="66" max="66" width="7.84375" style="220" bestFit="1" customWidth="1"/>
    <col min="67" max="67" width="9.84375" style="220" bestFit="1" customWidth="1"/>
    <col min="68" max="68" width="3.61328125" style="221" bestFit="1" customWidth="1"/>
    <col min="69" max="69" width="7.4609375" style="220" bestFit="1" customWidth="1"/>
    <col min="70" max="70" width="8.23046875" style="220" customWidth="1"/>
    <col min="71" max="71" width="9.4609375" style="220" customWidth="1"/>
    <col min="72" max="72" width="30" style="220" bestFit="1" customWidth="1"/>
    <col min="73" max="73" width="9.4609375" style="220" customWidth="1"/>
    <col min="74" max="76" width="4.3828125" style="220" customWidth="1"/>
    <col min="77" max="77" width="7.84375" style="220" bestFit="1" customWidth="1"/>
    <col min="78" max="78" width="5.4609375" style="221" customWidth="1"/>
    <col min="79" max="87" width="5.4609375" style="220" customWidth="1"/>
    <col min="88" max="99" width="8.84375" style="220" customWidth="1"/>
    <col min="100" max="101" width="9.15234375" style="220" customWidth="1"/>
    <col min="102" max="108" width="6.3828125" style="220" customWidth="1"/>
    <col min="109" max="110" width="3.3828125" style="220" customWidth="1"/>
    <col min="111" max="111" width="3.23046875" style="220" bestFit="1" customWidth="1"/>
    <col min="112" max="112" width="17.61328125" style="220" bestFit="1" customWidth="1"/>
    <col min="113" max="16384" width="9" style="220"/>
  </cols>
  <sheetData>
    <row r="1" spans="2:112" ht="88.65" customHeight="1" x14ac:dyDescent="0.25">
      <c r="B1" s="205" t="s">
        <v>104</v>
      </c>
      <c r="C1" s="206" t="s">
        <v>105</v>
      </c>
      <c r="D1" s="205" t="s">
        <v>417</v>
      </c>
      <c r="E1" s="207" t="s">
        <v>106</v>
      </c>
      <c r="F1" s="207" t="s">
        <v>107</v>
      </c>
      <c r="G1" s="207" t="s">
        <v>108</v>
      </c>
      <c r="H1" s="207" t="s">
        <v>109</v>
      </c>
      <c r="I1" s="208" t="s">
        <v>110</v>
      </c>
      <c r="J1" s="208" t="s">
        <v>111</v>
      </c>
      <c r="K1" s="207" t="s">
        <v>112</v>
      </c>
      <c r="L1" s="207" t="s">
        <v>113</v>
      </c>
      <c r="M1" s="207" t="s">
        <v>114</v>
      </c>
      <c r="N1" s="208" t="s">
        <v>70</v>
      </c>
      <c r="O1" s="207" t="s">
        <v>115</v>
      </c>
      <c r="P1" s="207" t="s">
        <v>68</v>
      </c>
      <c r="Q1" s="208" t="s">
        <v>116</v>
      </c>
      <c r="R1" s="208" t="s">
        <v>117</v>
      </c>
      <c r="S1" s="207" t="s">
        <v>118</v>
      </c>
      <c r="T1" s="209" t="s">
        <v>119</v>
      </c>
      <c r="U1" s="210" t="s">
        <v>120</v>
      </c>
      <c r="V1" s="210" t="s">
        <v>121</v>
      </c>
      <c r="W1" s="211" t="s">
        <v>122</v>
      </c>
      <c r="X1" s="211" t="s">
        <v>123</v>
      </c>
      <c r="Y1" s="212" t="s">
        <v>356</v>
      </c>
      <c r="Z1" s="212" t="s">
        <v>357</v>
      </c>
      <c r="AA1" s="212" t="s">
        <v>358</v>
      </c>
      <c r="AB1" s="212" t="s">
        <v>359</v>
      </c>
      <c r="AC1" s="213" t="s">
        <v>360</v>
      </c>
      <c r="AD1" s="213" t="s">
        <v>361</v>
      </c>
      <c r="AE1" s="213" t="s">
        <v>362</v>
      </c>
      <c r="AF1" s="213" t="s">
        <v>363</v>
      </c>
      <c r="AG1" s="208" t="s">
        <v>364</v>
      </c>
      <c r="AH1" s="207" t="s">
        <v>365</v>
      </c>
      <c r="AI1" s="208" t="s">
        <v>366</v>
      </c>
      <c r="AJ1" s="208" t="s">
        <v>367</v>
      </c>
      <c r="AK1" s="208" t="s">
        <v>368</v>
      </c>
      <c r="AL1" s="208" t="s">
        <v>369</v>
      </c>
      <c r="AM1" s="208" t="s">
        <v>370</v>
      </c>
      <c r="AN1" s="208" t="s">
        <v>371</v>
      </c>
      <c r="AO1" s="214" t="s">
        <v>385</v>
      </c>
      <c r="AP1" s="214" t="s">
        <v>383</v>
      </c>
      <c r="AQ1" s="212" t="s">
        <v>372</v>
      </c>
      <c r="AR1" s="212" t="s">
        <v>373</v>
      </c>
      <c r="AS1" s="212" t="s">
        <v>374</v>
      </c>
      <c r="AT1" s="212" t="s">
        <v>375</v>
      </c>
      <c r="AU1" s="212" t="s">
        <v>376</v>
      </c>
      <c r="AV1" s="212" t="s">
        <v>377</v>
      </c>
      <c r="AW1" s="289" t="s">
        <v>554</v>
      </c>
      <c r="AX1" s="289" t="s">
        <v>70</v>
      </c>
      <c r="AY1" s="215" t="s">
        <v>378</v>
      </c>
      <c r="AZ1" s="290" t="s">
        <v>379</v>
      </c>
      <c r="BA1" s="215" t="s">
        <v>380</v>
      </c>
      <c r="BB1" s="212" t="s">
        <v>381</v>
      </c>
      <c r="BC1" s="212" t="s">
        <v>382</v>
      </c>
      <c r="BD1" s="216" t="s">
        <v>384</v>
      </c>
      <c r="BE1" s="213" t="s">
        <v>372</v>
      </c>
      <c r="BF1" s="213" t="s">
        <v>373</v>
      </c>
      <c r="BG1" s="213" t="s">
        <v>374</v>
      </c>
      <c r="BH1" s="213" t="s">
        <v>375</v>
      </c>
      <c r="BI1" s="213" t="s">
        <v>376</v>
      </c>
      <c r="BJ1" s="213" t="s">
        <v>377</v>
      </c>
      <c r="BK1" s="213" t="s">
        <v>554</v>
      </c>
      <c r="BL1" s="213" t="s">
        <v>70</v>
      </c>
      <c r="BM1" s="217" t="s">
        <v>378</v>
      </c>
      <c r="BN1" s="291" t="s">
        <v>379</v>
      </c>
      <c r="BO1" s="213" t="s">
        <v>380</v>
      </c>
      <c r="BP1" s="217" t="s">
        <v>381</v>
      </c>
      <c r="BQ1" s="213" t="s">
        <v>382</v>
      </c>
      <c r="BR1" s="205" t="s">
        <v>124</v>
      </c>
      <c r="BS1" s="205" t="s">
        <v>137</v>
      </c>
      <c r="BT1" s="205" t="s">
        <v>125</v>
      </c>
      <c r="BU1" s="205" t="s">
        <v>126</v>
      </c>
      <c r="BV1" s="205"/>
      <c r="BW1" s="205"/>
      <c r="BX1" s="205" t="s">
        <v>127</v>
      </c>
      <c r="BY1" s="205" t="s">
        <v>416</v>
      </c>
      <c r="BZ1" s="205" t="s">
        <v>128</v>
      </c>
      <c r="CA1" s="206" t="s">
        <v>129</v>
      </c>
      <c r="CB1" s="216" t="s">
        <v>130</v>
      </c>
      <c r="CC1" s="216" t="s">
        <v>131</v>
      </c>
      <c r="CD1" s="216" t="s">
        <v>297</v>
      </c>
      <c r="CE1" s="216" t="s">
        <v>298</v>
      </c>
      <c r="CF1" s="216" t="s">
        <v>132</v>
      </c>
      <c r="CG1" s="216" t="s">
        <v>133</v>
      </c>
      <c r="CH1" s="216" t="s">
        <v>134</v>
      </c>
      <c r="CI1" s="353" t="s">
        <v>131</v>
      </c>
      <c r="CJ1" s="353" t="s">
        <v>135</v>
      </c>
      <c r="CK1" s="353" t="s">
        <v>621</v>
      </c>
      <c r="CL1" s="353" t="s">
        <v>622</v>
      </c>
      <c r="CM1" s="353" t="s">
        <v>623</v>
      </c>
      <c r="CN1" s="353" t="s">
        <v>136</v>
      </c>
      <c r="CO1" s="353" t="s">
        <v>624</v>
      </c>
      <c r="CP1" s="353" t="s">
        <v>625</v>
      </c>
      <c r="CQ1" s="353" t="s">
        <v>626</v>
      </c>
      <c r="CR1" s="353" t="s">
        <v>299</v>
      </c>
      <c r="CS1" s="353" t="s">
        <v>627</v>
      </c>
      <c r="CT1" s="353" t="s">
        <v>628</v>
      </c>
      <c r="CU1" s="353" t="s">
        <v>629</v>
      </c>
      <c r="CV1" s="216"/>
      <c r="CW1" s="216"/>
      <c r="CX1" s="216"/>
      <c r="CY1" s="216"/>
      <c r="CZ1" s="216"/>
      <c r="DA1" s="216"/>
      <c r="DB1" s="218"/>
    </row>
    <row r="2" spans="2:112" x14ac:dyDescent="0.25">
      <c r="B2" s="220" t="str">
        <f>IF(競技者データ入力シート!$S$2="","",競技者データ入力シート!$S$2)</f>
        <v/>
      </c>
      <c r="C2" s="220" t="str">
        <f>IF(競技者データ入力シート!$D8="","",競技者データ入力シート!$S$3)</f>
        <v/>
      </c>
      <c r="D2" s="220" t="str">
        <f>IF(競技者データ入力シート!D8="","",競技者データ入力シート!B8)</f>
        <v/>
      </c>
      <c r="E2" s="220" t="str">
        <f>IF(競技者データ入力シート!D8="","",C2&amp;D2)</f>
        <v/>
      </c>
      <c r="F2" s="219" t="str">
        <f>ASC(IF(競技者データ入力シート!D8="","",競技者データ入力シート!$S$2))</f>
        <v/>
      </c>
      <c r="I2" s="220" t="str">
        <f>ASC(IF(競技者データ入力シート!D8="","",競技者データ入力シート!C8))</f>
        <v/>
      </c>
      <c r="J2" s="220" t="str">
        <f>IF(競技者データ入力シート!D8="","",TRIM(競技者データ入力シート!D8)&amp;" "&amp;(TRIM(競技者データ入力シート!E8)))</f>
        <v/>
      </c>
      <c r="K2" s="220" t="str">
        <f>ASC(IF(競技者データ入力シート!F8="","",TRIM(競技者データ入力シート!F8)&amp;" "&amp;(TRIM(競技者データ入力シート!G8))))</f>
        <v/>
      </c>
      <c r="L2" s="220" t="str">
        <f>J2</f>
        <v/>
      </c>
      <c r="M2" s="220" t="str">
        <f>ASC(IF(競技者データ入力シート!H8="","",競技者データ入力シート!H8))</f>
        <v/>
      </c>
      <c r="N2" s="220" t="str">
        <f>ASC(IF(競技者データ入力シート!$P8="","",競技者データ入力シート!$P8))</f>
        <v/>
      </c>
      <c r="O2" s="221" t="str">
        <f>IF(競技者データ入力シート!J8="","",競技者データ入力シート!J8)</f>
        <v/>
      </c>
      <c r="P2" s="221" t="str">
        <f>ASC(IF(競技者データ入力シート!K8="","",競技者データ入力シート!K8))</f>
        <v/>
      </c>
      <c r="Q2" s="220" t="str">
        <f>ASC(IF(競技者データ入力シート!L8="","",競技者データ入力シート!L8))</f>
        <v/>
      </c>
      <c r="R2" s="220" t="str">
        <f>ASC(IF(競技者データ入力シート!M8="","",競技者データ入力シート!M8))</f>
        <v/>
      </c>
      <c r="S2" s="220" t="str">
        <f>IF(競技者データ入力シート!O8="","",競技者データ入力シート!O8)</f>
        <v/>
      </c>
      <c r="T2" s="220" t="str">
        <f>ASC(IF(競技者データ入力シート!N8="","",競技者データ入力シート!N8))</f>
        <v/>
      </c>
      <c r="U2" s="221" t="str">
        <f>IF($O2="","",IF($O2="男",IFERROR(VLOOKUP(競技者データ入力シート!Q8,データ!$B$2:$C$81,2,FALSE),""),IF($O2="女",IFERROR(VLOOKUP(競技者データ入力シート!Q8,データ!$F$2:$G$80,2,FALSE),""))))</f>
        <v/>
      </c>
      <c r="V2" s="219" t="str">
        <f>ASC(IF(競技者データ入力シート!Q8="","",競技者データ入力シート!R8))</f>
        <v/>
      </c>
      <c r="Y2" s="221" t="str">
        <f>IF($O2="","",IF($O2="男",IFERROR(VLOOKUP(競技者データ入力シート!S8,データ!$B$2:$C$81,2,FALSE),""),IF($O2="女",IFERROR(VLOOKUP(競技者データ入力シート!S8,データ!$F$2:$G$80,2,FALSE),""))))</f>
        <v/>
      </c>
      <c r="Z2" s="220" t="str">
        <f>ASC(IF(競技者データ入力シート!S8="","",競技者データ入力シート!T8))</f>
        <v/>
      </c>
      <c r="AC2" s="221" t="str">
        <f>IF($O2="","",IF($O2="男",IFERROR(VLOOKUP(競技者データ入力シート!V8,データ!$B$2:$C$81,2,FALSE),""),IF($O2="女",IFERROR(VLOOKUP(競技者データ入力シート!V8,データ!$F$2:$G$80,2,FALSE),""))))</f>
        <v/>
      </c>
      <c r="AD2" s="220" t="str">
        <f>ASC(IF(競技者データ入力シート!V8="","",競技者データ入力シート!W8))</f>
        <v/>
      </c>
      <c r="AG2" s="221" t="str">
        <f>IF($O2="","",IF($O2="男",IFERROR(VLOOKUP(競技者データ入力シート!X8,データ!$B$2:$C$81,2,FALSE),""),IF($O2="女",IFERROR(VLOOKUP(競技者データ入力シート!X8,データ!$F$2:$G$80,2,FALSE),""))))</f>
        <v/>
      </c>
      <c r="AH2" s="220" t="str">
        <f>ASC(IF(競技者データ入力シート!X8="","",競技者データ入力シート!Y8))</f>
        <v/>
      </c>
      <c r="AO2" s="1" t="str">
        <f>IF(競技者データ入力シート!$I8="一般","A",(IF(競技者データ入力シート!$I8="大学","A",(IF(競技者データ入力シート!$I8="高校","A",(IF(競技者データ入力シート!$I8="中学","D","")))))))</f>
        <v/>
      </c>
      <c r="AP2" s="221" t="str">
        <f>IF(競技者データ入力シート!U8="","",競技者データ入力シート!U8)</f>
        <v/>
      </c>
      <c r="AQ2" s="222" t="str">
        <f>IF(競技者データ入力シート!$S8="","",(VLOOKUP($Y2&amp;$AP2,$DC$2:$DD$20,2,FALSE)))</f>
        <v/>
      </c>
      <c r="AR2" s="222" t="str">
        <f>IF(競技者データ入力シート!$S8="","",$B2)</f>
        <v/>
      </c>
      <c r="AS2" s="222" t="str">
        <f>IF(競技者データ入力シート!$S8="","",$C2&amp;$AP2)</f>
        <v/>
      </c>
      <c r="AT2" s="222"/>
      <c r="AU2" s="222" t="str">
        <f>IF(競技者データ入力シート!$S8="","",$C2&amp;$AP2)</f>
        <v/>
      </c>
      <c r="AV2" s="222" t="str">
        <f>IF(競技者データ入力シート!$S8="","",$C2&amp;$AP2)</f>
        <v/>
      </c>
      <c r="AW2" s="222"/>
      <c r="AX2" s="222" t="str">
        <f>ASC(IF(競技者データ入力シート!$S8="","",競技者データ入力シート!$P8))</f>
        <v/>
      </c>
      <c r="AY2" s="221" t="str">
        <f>IF(競技者データ入力シート!$S8="","",COUNTIF($AQ$2:AQ2,AQ2))</f>
        <v/>
      </c>
      <c r="AZ2" s="221" t="str">
        <f>IF(競技者データ入力シート!S8="","",$E2)</f>
        <v/>
      </c>
      <c r="BA2" s="222" t="str">
        <f>IF(競技者データ入力シート!$S8="","",$J2)</f>
        <v/>
      </c>
      <c r="BB2" s="221" t="str">
        <f>IF(競技者データ入力シート!$S8="","",'NANS Data'!Y2)</f>
        <v/>
      </c>
      <c r="BC2" s="221" t="str">
        <f>IF(競技者データ入力シート!$S8="","",競技者データ入力シート!T8)</f>
        <v/>
      </c>
      <c r="BD2" s="221" t="str">
        <f>IF(競技者データ入力シート!Z8="","",競技者データ入力シート!Z8)</f>
        <v/>
      </c>
      <c r="BE2" s="222" t="str">
        <f>IF(競技者データ入力シート!$X8="","",(VLOOKUP($AG2&amp;$BD2,$DC$2:$DD$20,2,FALSE)))</f>
        <v/>
      </c>
      <c r="BF2" s="222" t="str">
        <f>IF(競技者データ入力シート!$X8="","",$B2)</f>
        <v/>
      </c>
      <c r="BG2" s="222" t="str">
        <f>IF(競技者データ入力シート!$X8="","",$C2&amp;$AP2)</f>
        <v/>
      </c>
      <c r="BH2" s="222"/>
      <c r="BI2" s="222" t="str">
        <f>IF(競技者データ入力シート!$X8="","",$C2&amp;$AP2)</f>
        <v/>
      </c>
      <c r="BJ2" s="222" t="str">
        <f>IF(競技者データ入力シート!$X8="","",$C2&amp;$AP2)</f>
        <v/>
      </c>
      <c r="BK2" s="222"/>
      <c r="BL2" s="222" t="str">
        <f>ASC(IF(競技者データ入力シート!$X8="","",競技者データ入力シート!$P8))</f>
        <v/>
      </c>
      <c r="BM2" s="222" t="str">
        <f>IF(競技者データ入力シート!$X8="","",COUNTIF($BE$2:BE2,BE2))</f>
        <v/>
      </c>
      <c r="BN2" s="222" t="str">
        <f>IF(競技者データ入力シート!X8="","",$E2)</f>
        <v/>
      </c>
      <c r="BO2" s="222" t="str">
        <f>IF(競技者データ入力シート!$X8="","",$J2)</f>
        <v/>
      </c>
      <c r="BP2" s="221" t="str">
        <f>IF(競技者データ入力シート!$X8="","",'NANS Data'!AG2)</f>
        <v/>
      </c>
      <c r="BQ2" s="222" t="str">
        <f>IF(競技者データ入力シート!$X8="","",競技者データ入力シート!Y8)</f>
        <v/>
      </c>
      <c r="BR2" s="220" t="str">
        <f>IF(U2="","",(VLOOKUP(U2,データ!$P$2:$Q$65,2,FALSE)))</f>
        <v/>
      </c>
      <c r="BS2" s="220" t="str">
        <f>IF(Y2="","",VLOOKUP(Y2,データ!$P$2:$Q$65,2,FALSE))</f>
        <v/>
      </c>
      <c r="BT2" s="220" t="str">
        <f>IF(AC2="","",VLOOKUP(AC2,データ!$P$2:$Q$65,2,FALSE))</f>
        <v/>
      </c>
      <c r="BU2" s="220" t="str">
        <f>IF(AG2="","",VLOOKUP(AG2,データ!$P$2:$Q$65,2,FALSE))</f>
        <v/>
      </c>
      <c r="BV2" s="220" t="s">
        <v>595</v>
      </c>
      <c r="BW2" s="220" t="s">
        <v>595</v>
      </c>
      <c r="BX2" s="219" t="str">
        <f>ASC(IF(競技者データ入力シート!S2="","",競技者データ入力シート!S2))</f>
        <v/>
      </c>
      <c r="BY2" s="223">
        <f>入力注意事項!AB42</f>
        <v>0</v>
      </c>
      <c r="BZ2" s="221" t="str">
        <f>IF('大会申込一覧表(印刷して提出)'!L5="","",(VLOOKUP('大会申込一覧表(印刷して提出)'!L5,データ!$J$2:$K$48,2,FALSE)))</f>
        <v/>
      </c>
      <c r="CA2" s="220" t="str">
        <f>IF('大会申込一覧表(印刷して提出)'!$E$6="","",'大会申込一覧表(印刷して提出)'!$E$6)</f>
        <v/>
      </c>
      <c r="CB2" s="220" t="str">
        <f>ASC(IF('大会申込一覧表(印刷して提出)'!E5="","",'大会申込一覧表(印刷して提出)'!E5))</f>
        <v/>
      </c>
      <c r="CC2" s="220" t="str">
        <f>IF('大会申込一覧表(印刷して提出)'!$P$6="","",'大会申込一覧表(印刷して提出)'!$P$6)</f>
        <v/>
      </c>
      <c r="CD2" s="220" t="str">
        <f>IF('大会申込一覧表(印刷して提出)'!$F$7="","",'大会申込一覧表(印刷して提出)'!$F$7)</f>
        <v/>
      </c>
      <c r="CE2" s="220" t="str">
        <f>IF('大会申込一覧表(印刷して提出)'!$E$8="","",'大会申込一覧表(印刷して提出)'!$E$8)</f>
        <v/>
      </c>
      <c r="CF2" s="220" t="str">
        <f>IF('大会申込一覧表(印刷して提出)'!$E$6="","",'大会申込一覧表(印刷して提出)'!$E$6)</f>
        <v/>
      </c>
      <c r="CG2" s="220" t="str">
        <f>IF('大会申込一覧表(印刷して提出)'!P7="","",'大会申込一覧表(印刷して提出)'!P7)</f>
        <v/>
      </c>
      <c r="CH2" s="220" t="str">
        <f>IF('大会申込一覧表(印刷して提出)'!P9="","",'大会申込一覧表(印刷して提出)'!P9)</f>
        <v/>
      </c>
      <c r="CI2" s="220" t="str">
        <f>IF('大会申込一覧表(印刷して提出)'!$P$6="","",'大会申込一覧表(印刷して提出)'!$P$6)</f>
        <v/>
      </c>
      <c r="CJ2" t="str">
        <f>IF('大会申込一覧表(印刷して提出)'!D11="","",'大会申込一覧表(印刷して提出)'!D11)</f>
        <v/>
      </c>
      <c r="CK2" t="str">
        <f>IF('大会申込一覧表(印刷して提出)'!I11="","",'大会申込一覧表(印刷して提出)'!I11)</f>
        <v/>
      </c>
      <c r="CL2" t="str">
        <f>IF('大会申込一覧表(印刷して提出)'!K11="","",'大会申込一覧表(印刷して提出)'!K11)</f>
        <v/>
      </c>
      <c r="CM2" t="str">
        <f>IF('大会申込一覧表(印刷して提出)'!M11="","",'大会申込一覧表(印刷して提出)'!M11)</f>
        <v/>
      </c>
      <c r="CN2" t="str">
        <f>IF('大会申込一覧表(印刷して提出)'!D12="","",'大会申込一覧表(印刷して提出)'!D12)</f>
        <v/>
      </c>
      <c r="CO2" t="str">
        <f>IF('大会申込一覧表(印刷して提出)'!I12="","",'大会申込一覧表(印刷して提出)'!I12)</f>
        <v/>
      </c>
      <c r="CP2" t="str">
        <f>IF('大会申込一覧表(印刷して提出)'!K12="","",'大会申込一覧表(印刷して提出)'!K12)</f>
        <v/>
      </c>
      <c r="CQ2" t="str">
        <f>IF('大会申込一覧表(印刷して提出)'!M12="","",'大会申込一覧表(印刷して提出)'!M12)</f>
        <v/>
      </c>
      <c r="CR2" t="str">
        <f>IF('大会申込一覧表(印刷して提出)'!D13="","",'大会申込一覧表(印刷して提出)'!D13)</f>
        <v/>
      </c>
      <c r="CS2" t="str">
        <f>IF('大会申込一覧表(印刷して提出)'!I13="","",'大会申込一覧表(印刷して提出)'!I13)</f>
        <v/>
      </c>
      <c r="CT2" t="str">
        <f>IF('大会申込一覧表(印刷して提出)'!K13="","",'大会申込一覧表(印刷して提出)'!K13)</f>
        <v/>
      </c>
      <c r="CU2" t="str">
        <f>IF('大会申込一覧表(印刷して提出)'!M13="","",'大会申込一覧表(印刷して提出)'!M13)</f>
        <v/>
      </c>
      <c r="CY2" s="220" t="str">
        <f>IF(入力注意事項!AN8="","",入力注意事項!AN8)</f>
        <v/>
      </c>
      <c r="CZ2" s="220" t="str">
        <f>IF(入力注意事項!AO8="","",入力注意事項!AO8)</f>
        <v/>
      </c>
      <c r="DA2" s="220" t="str">
        <f>IF(入力注意事項!AP8="","",入力注意事項!AP8)</f>
        <v/>
      </c>
      <c r="DC2" s="220" t="s">
        <v>548</v>
      </c>
      <c r="DD2" s="220" t="str">
        <f>IF(競技者データ入力シート!$S$2="","",競技者データ入力シート!$S$2*100+1)</f>
        <v/>
      </c>
      <c r="DG2" s="220">
        <v>10</v>
      </c>
      <c r="DH2" s="220" t="s">
        <v>465</v>
      </c>
    </row>
    <row r="3" spans="2:112" x14ac:dyDescent="0.25">
      <c r="B3" s="220" t="str">
        <f>IF(競技者データ入力シート!$S$2="","",競技者データ入力シート!$S$2)</f>
        <v/>
      </c>
      <c r="C3" s="220" t="str">
        <f>IF(競技者データ入力シート!$D9="","",競技者データ入力シート!$S$3)</f>
        <v/>
      </c>
      <c r="D3" s="220" t="str">
        <f>IF(競技者データ入力シート!D9="","",競技者データ入力シート!B9)</f>
        <v/>
      </c>
      <c r="E3" s="220" t="str">
        <f>IF(競技者データ入力シート!D9="","",C3&amp;D3)</f>
        <v/>
      </c>
      <c r="F3" s="219" t="str">
        <f>ASC(IF(競技者データ入力シート!D9="","",競技者データ入力シート!$S$2))</f>
        <v/>
      </c>
      <c r="I3" s="220" t="str">
        <f>ASC(IF(競技者データ入力シート!D9="","",競技者データ入力シート!C9))</f>
        <v/>
      </c>
      <c r="J3" s="220" t="str">
        <f>IF(競技者データ入力シート!D9="","",TRIM(競技者データ入力シート!D9)&amp;" "&amp;(TRIM(競技者データ入力シート!E9)))</f>
        <v/>
      </c>
      <c r="K3" s="220" t="str">
        <f>ASC(IF(競技者データ入力シート!F9="","",TRIM(競技者データ入力シート!F9)&amp;" "&amp;(TRIM(競技者データ入力シート!G9))))</f>
        <v/>
      </c>
      <c r="L3" s="220" t="str">
        <f t="shared" ref="L3:L51" si="0">J3</f>
        <v/>
      </c>
      <c r="M3" s="220" t="str">
        <f>ASC(IF(競技者データ入力シート!H9="","",競技者データ入力シート!H9))</f>
        <v/>
      </c>
      <c r="N3" s="220" t="str">
        <f>ASC(IF(競技者データ入力シート!$P9="","",競技者データ入力シート!$P9))</f>
        <v/>
      </c>
      <c r="O3" s="221" t="str">
        <f>IF(競技者データ入力シート!J9="","",競技者データ入力シート!J9)</f>
        <v/>
      </c>
      <c r="P3" s="221" t="str">
        <f>ASC(IF(競技者データ入力シート!K9="","",競技者データ入力シート!K9))</f>
        <v/>
      </c>
      <c r="Q3" s="220" t="str">
        <f>ASC(IF(競技者データ入力シート!L9="","",競技者データ入力シート!L9))</f>
        <v/>
      </c>
      <c r="R3" s="220" t="str">
        <f>ASC(IF(競技者データ入力シート!M9="","",競技者データ入力シート!M9))</f>
        <v/>
      </c>
      <c r="S3" s="220" t="str">
        <f>IF(競技者データ入力シート!O9="","",競技者データ入力シート!O9)</f>
        <v/>
      </c>
      <c r="T3" s="220" t="str">
        <f>ASC(IF(競技者データ入力シート!N9="","",競技者データ入力シート!N9))</f>
        <v/>
      </c>
      <c r="U3" s="221" t="str">
        <f>IF($O3="","",IF($O3="男",IFERROR(VLOOKUP(競技者データ入力シート!Q9,データ!$B$2:$C$81,2,FALSE),""),IF($O3="女",IFERROR(VLOOKUP(競技者データ入力シート!Q9,データ!$F$2:$G$80,2,FALSE),""))))</f>
        <v/>
      </c>
      <c r="V3" s="219" t="str">
        <f>ASC(IF(競技者データ入力シート!Q9="","",競技者データ入力シート!R9))</f>
        <v/>
      </c>
      <c r="Y3" s="221" t="str">
        <f>IF($O3="","",IF($O3="男",IFERROR(VLOOKUP(競技者データ入力シート!S9,データ!$B$2:$C$81,2,FALSE),""),IF($O3="女",IFERROR(VLOOKUP(競技者データ入力シート!S9,データ!$F$2:$G$80,2,FALSE),""))))</f>
        <v/>
      </c>
      <c r="Z3" s="220" t="str">
        <f>ASC(IF(競技者データ入力シート!S9="","",競技者データ入力シート!T9))</f>
        <v/>
      </c>
      <c r="AC3" s="221" t="str">
        <f>IF($O3="","",IF($O3="男",IFERROR(VLOOKUP(競技者データ入力シート!V9,データ!$B$2:$C$81,2,FALSE),""),IF($O3="女",IFERROR(VLOOKUP(競技者データ入力シート!V9,データ!$F$2:$G$80,2,FALSE),""))))</f>
        <v/>
      </c>
      <c r="AD3" s="220" t="str">
        <f>ASC(IF(競技者データ入力シート!V9="","",競技者データ入力シート!W9))</f>
        <v/>
      </c>
      <c r="AG3" s="221" t="str">
        <f>IF($O3="","",IF($O3="男",IFERROR(VLOOKUP(競技者データ入力シート!X9,データ!$B$2:$C$81,2,FALSE),""),IF($O3="女",IFERROR(VLOOKUP(競技者データ入力シート!X9,データ!$F$2:$G$80,2,FALSE),""))))</f>
        <v/>
      </c>
      <c r="AH3" s="220" t="str">
        <f>ASC(IF(競技者データ入力シート!X9="","",競技者データ入力シート!Y9))</f>
        <v/>
      </c>
      <c r="AO3" s="1" t="str">
        <f>IF(競技者データ入力シート!$I9="一般","A",(IF(競技者データ入力シート!$I9="大学","A",(IF(競技者データ入力シート!$I9="高校","A",(IF(競技者データ入力シート!$I9="中学","D","")))))))</f>
        <v/>
      </c>
      <c r="AP3" s="221" t="str">
        <f>IF(競技者データ入力シート!U9="","",競技者データ入力シート!U9)</f>
        <v/>
      </c>
      <c r="AQ3" s="222" t="str">
        <f>IF(競技者データ入力シート!$S9="","",(VLOOKUP($Y3&amp;$AP3,$DC$2:$DD$20,2,FALSE)))</f>
        <v/>
      </c>
      <c r="AR3" s="222" t="str">
        <f>IF(競技者データ入力シート!$S9="","",$B3)</f>
        <v/>
      </c>
      <c r="AS3" s="222" t="str">
        <f>IF(競技者データ入力シート!$S9="","",$C3&amp;$AP3)</f>
        <v/>
      </c>
      <c r="AT3" s="222"/>
      <c r="AU3" s="222" t="str">
        <f>IF(競技者データ入力シート!$S9="","",$C3&amp;$AP3)</f>
        <v/>
      </c>
      <c r="AV3" s="222" t="str">
        <f>IF(競技者データ入力シート!$S9="","",$C3&amp;$AP3)</f>
        <v/>
      </c>
      <c r="AW3" s="222"/>
      <c r="AX3" s="222" t="str">
        <f>ASC(IF(競技者データ入力シート!$S9="","",競技者データ入力シート!$P9))</f>
        <v/>
      </c>
      <c r="AY3" s="221" t="str">
        <f>IF(競技者データ入力シート!$S9="","",COUNTIF($AQ$2:AQ3,AQ3))</f>
        <v/>
      </c>
      <c r="AZ3" s="221" t="str">
        <f>IF(競技者データ入力シート!S9="","",$E3)</f>
        <v/>
      </c>
      <c r="BA3" s="222" t="str">
        <f>IF(競技者データ入力シート!$S9="","",$J3)</f>
        <v/>
      </c>
      <c r="BB3" s="221" t="str">
        <f>IF(競技者データ入力シート!$S9="","",'NANS Data'!Y3)</f>
        <v/>
      </c>
      <c r="BC3" s="221" t="str">
        <f>IF(競技者データ入力シート!$S9="","",競技者データ入力シート!T9)</f>
        <v/>
      </c>
      <c r="BD3" s="221" t="str">
        <f>IF(競技者データ入力シート!Z9="","",競技者データ入力シート!Z9)</f>
        <v/>
      </c>
      <c r="BE3" s="222" t="str">
        <f>IF(競技者データ入力シート!$X9="","",(VLOOKUP($AG3&amp;$BD3,$DC$2:$DD$20,2,FALSE)))</f>
        <v/>
      </c>
      <c r="BF3" s="222" t="str">
        <f>IF(競技者データ入力シート!$X9="","",$B3)</f>
        <v/>
      </c>
      <c r="BG3" s="222" t="str">
        <f>IF(競技者データ入力シート!$X9="","",$C3&amp;$AP3)</f>
        <v/>
      </c>
      <c r="BH3" s="222"/>
      <c r="BI3" s="222" t="str">
        <f>IF(競技者データ入力シート!$X9="","",$C3&amp;$AP3)</f>
        <v/>
      </c>
      <c r="BJ3" s="222" t="str">
        <f>IF(競技者データ入力シート!$X9="","",$C3&amp;$AP3)</f>
        <v/>
      </c>
      <c r="BK3" s="222"/>
      <c r="BL3" s="222" t="str">
        <f>ASC(IF(競技者データ入力シート!$X9="","",競技者データ入力シート!$P9))</f>
        <v/>
      </c>
      <c r="BM3" s="222" t="str">
        <f>IF(競技者データ入力シート!$X9="","",COUNTIF($BE$2:BE3,BE3))</f>
        <v/>
      </c>
      <c r="BN3" s="222" t="str">
        <f>IF(競技者データ入力シート!X9="","",$E3)</f>
        <v/>
      </c>
      <c r="BO3" s="222" t="str">
        <f>IF(競技者データ入力シート!$X9="","",$J3)</f>
        <v/>
      </c>
      <c r="BP3" s="221" t="str">
        <f>IF(競技者データ入力シート!$X9="","",'NANS Data'!AG3)</f>
        <v/>
      </c>
      <c r="BQ3" s="222" t="str">
        <f>IF(競技者データ入力シート!$X9="","",競技者データ入力シート!Y9)</f>
        <v/>
      </c>
      <c r="BR3" s="220" t="str">
        <f>IF(U3="","",(VLOOKUP(U3,データ!$P$2:$Q$65,2,FALSE)))</f>
        <v/>
      </c>
      <c r="BS3" s="220" t="str">
        <f>IF(Y3="","",VLOOKUP(Y3,データ!$P$2:$Q$65,2,FALSE))</f>
        <v/>
      </c>
      <c r="BT3" s="220" t="str">
        <f>IF(AC3="","",VLOOKUP(AC3,データ!$P$2:$Q$65,2,FALSE))</f>
        <v/>
      </c>
      <c r="BU3" s="220" t="str">
        <f>IF(AG3="","",VLOOKUP(AG3,データ!$P$2:$Q$65,2,FALSE))</f>
        <v/>
      </c>
      <c r="BV3" s="220" t="s">
        <v>595</v>
      </c>
      <c r="BW3" s="220" t="s">
        <v>595</v>
      </c>
      <c r="BX3" s="220" t="s">
        <v>547</v>
      </c>
      <c r="CI3" s="220" t="s">
        <v>595</v>
      </c>
      <c r="CY3" s="220" t="str">
        <f>IF(入力注意事項!AN9="","",入力注意事項!AN9)</f>
        <v/>
      </c>
      <c r="CZ3" s="220" t="str">
        <f>IF(入力注意事項!AO9="","",入力注意事項!AO9)</f>
        <v/>
      </c>
      <c r="DA3" s="220" t="str">
        <f>IF(入力注意事項!AP9="","",入力注意事項!AP9)</f>
        <v/>
      </c>
      <c r="DC3" s="220" t="s">
        <v>583</v>
      </c>
      <c r="DD3" s="220" t="e">
        <f>DD2+1</f>
        <v>#VALUE!</v>
      </c>
      <c r="DG3" s="220">
        <v>26</v>
      </c>
      <c r="DH3" s="220" t="s">
        <v>480</v>
      </c>
    </row>
    <row r="4" spans="2:112" x14ac:dyDescent="0.25">
      <c r="B4" s="220" t="str">
        <f>IF(競技者データ入力シート!$S$2="","",競技者データ入力シート!$S$2)</f>
        <v/>
      </c>
      <c r="C4" s="220" t="str">
        <f>IF(競技者データ入力シート!$D10="","",競技者データ入力シート!$S$3)</f>
        <v/>
      </c>
      <c r="D4" s="220" t="str">
        <f>IF(競技者データ入力シート!D10="","",競技者データ入力シート!B10)</f>
        <v/>
      </c>
      <c r="E4" s="220" t="str">
        <f>IF(競技者データ入力シート!D10="","",C4&amp;D4)</f>
        <v/>
      </c>
      <c r="F4" s="219" t="str">
        <f>ASC(IF(競技者データ入力シート!D10="","",競技者データ入力シート!$S$2))</f>
        <v/>
      </c>
      <c r="I4" s="220" t="str">
        <f>ASC(IF(競技者データ入力シート!D10="","",競技者データ入力シート!C10))</f>
        <v/>
      </c>
      <c r="J4" s="220" t="str">
        <f>IF(競技者データ入力シート!D10="","",TRIM(競技者データ入力シート!D10)&amp;" "&amp;(TRIM(競技者データ入力シート!E10)))</f>
        <v/>
      </c>
      <c r="K4" s="220" t="str">
        <f>ASC(IF(競技者データ入力シート!F10="","",TRIM(競技者データ入力シート!F10)&amp;" "&amp;(TRIM(競技者データ入力シート!G10))))</f>
        <v/>
      </c>
      <c r="L4" s="220" t="str">
        <f t="shared" si="0"/>
        <v/>
      </c>
      <c r="M4" s="220" t="str">
        <f>ASC(IF(競技者データ入力シート!H10="","",競技者データ入力シート!H10))</f>
        <v/>
      </c>
      <c r="N4" s="220" t="str">
        <f>ASC(IF(競技者データ入力シート!$P10="","",競技者データ入力シート!$P10))</f>
        <v/>
      </c>
      <c r="O4" s="221" t="str">
        <f>IF(競技者データ入力シート!J10="","",競技者データ入力シート!J10)</f>
        <v/>
      </c>
      <c r="P4" s="221" t="str">
        <f>ASC(IF(競技者データ入力シート!K10="","",競技者データ入力シート!K10))</f>
        <v/>
      </c>
      <c r="Q4" s="220" t="str">
        <f>ASC(IF(競技者データ入力シート!L10="","",競技者データ入力シート!L10))</f>
        <v/>
      </c>
      <c r="R4" s="220" t="str">
        <f>ASC(IF(競技者データ入力シート!M10="","",競技者データ入力シート!M10))</f>
        <v/>
      </c>
      <c r="S4" s="220" t="str">
        <f>IF(競技者データ入力シート!O10="","",競技者データ入力シート!O10)</f>
        <v/>
      </c>
      <c r="T4" s="220" t="str">
        <f>ASC(IF(競技者データ入力シート!N10="","",競技者データ入力シート!N10))</f>
        <v/>
      </c>
      <c r="U4" s="221" t="str">
        <f>IF($O4="","",IF($O4="男",IFERROR(VLOOKUP(競技者データ入力シート!Q10,データ!$B$2:$C$81,2,FALSE),""),IF($O4="女",IFERROR(VLOOKUP(競技者データ入力シート!Q10,データ!$F$2:$G$80,2,FALSE),""))))</f>
        <v/>
      </c>
      <c r="V4" s="219" t="str">
        <f>ASC(IF(競技者データ入力シート!Q10="","",競技者データ入力シート!R10))</f>
        <v/>
      </c>
      <c r="Y4" s="221" t="str">
        <f>IF($O4="","",IF($O4="男",IFERROR(VLOOKUP(競技者データ入力シート!S10,データ!$B$2:$C$81,2,FALSE),""),IF($O4="女",IFERROR(VLOOKUP(競技者データ入力シート!S10,データ!$F$2:$G$80,2,FALSE),""))))</f>
        <v/>
      </c>
      <c r="Z4" s="220" t="str">
        <f>ASC(IF(競技者データ入力シート!S10="","",競技者データ入力シート!T10))</f>
        <v/>
      </c>
      <c r="AC4" s="221" t="str">
        <f>IF($O4="","",IF($O4="男",IFERROR(VLOOKUP(競技者データ入力シート!V10,データ!$B$2:$C$81,2,FALSE),""),IF($O4="女",IFERROR(VLOOKUP(競技者データ入力シート!V10,データ!$F$2:$G$80,2,FALSE),""))))</f>
        <v/>
      </c>
      <c r="AD4" s="220" t="str">
        <f>ASC(IF(競技者データ入力シート!V10="","",競技者データ入力シート!W10))</f>
        <v/>
      </c>
      <c r="AG4" s="221" t="str">
        <f>IF($O4="","",IF($O4="男",IFERROR(VLOOKUP(競技者データ入力シート!X10,データ!$B$2:$C$81,2,FALSE),""),IF($O4="女",IFERROR(VLOOKUP(競技者データ入力シート!X10,データ!$F$2:$G$80,2,FALSE),""))))</f>
        <v/>
      </c>
      <c r="AH4" s="220" t="str">
        <f>ASC(IF(競技者データ入力シート!X10="","",競技者データ入力シート!Y10))</f>
        <v/>
      </c>
      <c r="AO4" s="1" t="str">
        <f>IF(競技者データ入力シート!$I10="一般","A",(IF(競技者データ入力シート!$I10="大学","A",(IF(競技者データ入力シート!$I10="高校","A",(IF(競技者データ入力シート!$I10="中学","D","")))))))</f>
        <v/>
      </c>
      <c r="AP4" s="221" t="str">
        <f>IF(競技者データ入力シート!U10="","",競技者データ入力シート!U10)</f>
        <v/>
      </c>
      <c r="AQ4" s="222" t="str">
        <f>IF(競技者データ入力シート!$S10="","",(VLOOKUP($Y4&amp;$AP4,$DC$2:$DD$20,2,FALSE)))</f>
        <v/>
      </c>
      <c r="AR4" s="222" t="str">
        <f>IF(競技者データ入力シート!$S10="","",$B4)</f>
        <v/>
      </c>
      <c r="AS4" s="222" t="str">
        <f>IF(競技者データ入力シート!$S10="","",$C4&amp;$AP4)</f>
        <v/>
      </c>
      <c r="AT4" s="222"/>
      <c r="AU4" s="222" t="str">
        <f>IF(競技者データ入力シート!$S10="","",$C4&amp;$AP4)</f>
        <v/>
      </c>
      <c r="AV4" s="222" t="str">
        <f>IF(競技者データ入力シート!$S10="","",$C4&amp;$AP4)</f>
        <v/>
      </c>
      <c r="AW4" s="222"/>
      <c r="AX4" s="222" t="str">
        <f>ASC(IF(競技者データ入力シート!$S10="","",競技者データ入力シート!$P10))</f>
        <v/>
      </c>
      <c r="AY4" s="221" t="str">
        <f>IF(競技者データ入力シート!$S10="","",COUNTIF($AQ$2:AQ4,AQ4))</f>
        <v/>
      </c>
      <c r="AZ4" s="221" t="str">
        <f>IF(競技者データ入力シート!S10="","",$E4)</f>
        <v/>
      </c>
      <c r="BA4" s="222" t="str">
        <f>IF(競技者データ入力シート!$S10="","",$J4)</f>
        <v/>
      </c>
      <c r="BB4" s="221" t="str">
        <f>IF(競技者データ入力シート!$S10="","",'NANS Data'!Y4)</f>
        <v/>
      </c>
      <c r="BC4" s="221" t="str">
        <f>IF(競技者データ入力シート!$S10="","",競技者データ入力シート!T10)</f>
        <v/>
      </c>
      <c r="BD4" s="221" t="str">
        <f>IF(競技者データ入力シート!Z10="","",競技者データ入力シート!Z10)</f>
        <v/>
      </c>
      <c r="BE4" s="222" t="str">
        <f>IF(競技者データ入力シート!$X10="","",(VLOOKUP($AG4&amp;$BD4,$DC$2:$DD$20,2,FALSE)))</f>
        <v/>
      </c>
      <c r="BF4" s="222" t="str">
        <f>IF(競技者データ入力シート!$X10="","",$B4)</f>
        <v/>
      </c>
      <c r="BG4" s="222" t="str">
        <f>IF(競技者データ入力シート!$X10="","",$C4&amp;$AP4)</f>
        <v/>
      </c>
      <c r="BH4" s="222"/>
      <c r="BI4" s="222" t="str">
        <f>IF(競技者データ入力シート!$X10="","",$C4&amp;$AP4)</f>
        <v/>
      </c>
      <c r="BJ4" s="222" t="str">
        <f>IF(競技者データ入力シート!$X10="","",$C4&amp;$AP4)</f>
        <v/>
      </c>
      <c r="BK4" s="222"/>
      <c r="BL4" s="222" t="str">
        <f>ASC(IF(競技者データ入力シート!$X10="","",競技者データ入力シート!$P10))</f>
        <v/>
      </c>
      <c r="BM4" s="222" t="str">
        <f>IF(競技者データ入力シート!$X10="","",COUNTIF($BE$2:BE4,BE4))</f>
        <v/>
      </c>
      <c r="BN4" s="222" t="str">
        <f>IF(競技者データ入力シート!X10="","",$E4)</f>
        <v/>
      </c>
      <c r="BO4" s="222" t="str">
        <f>IF(競技者データ入力シート!$X10="","",$J4)</f>
        <v/>
      </c>
      <c r="BP4" s="221" t="str">
        <f>IF(競技者データ入力シート!$X10="","",'NANS Data'!AG4)</f>
        <v/>
      </c>
      <c r="BQ4" s="222" t="str">
        <f>IF(競技者データ入力シート!$X10="","",競技者データ入力シート!Y10)</f>
        <v/>
      </c>
      <c r="BR4" s="220" t="str">
        <f>IF(U4="","",(VLOOKUP(U4,データ!$P$2:$Q$65,2,FALSE)))</f>
        <v/>
      </c>
      <c r="BS4" s="220" t="str">
        <f>IF(Y4="","",VLOOKUP(Y4,データ!$P$2:$Q$65,2,FALSE))</f>
        <v/>
      </c>
      <c r="BT4" s="220" t="str">
        <f>IF(AC4="","",VLOOKUP(AC4,データ!$P$2:$Q$65,2,FALSE))</f>
        <v/>
      </c>
      <c r="BU4" s="220" t="str">
        <f>IF(AG4="","",VLOOKUP(AG4,データ!$P$2:$Q$65,2,FALSE))</f>
        <v/>
      </c>
      <c r="BV4" s="220" t="s">
        <v>595</v>
      </c>
      <c r="BW4" s="220" t="s">
        <v>595</v>
      </c>
      <c r="BX4" s="220" t="s">
        <v>547</v>
      </c>
      <c r="CI4" s="220" t="s">
        <v>595</v>
      </c>
      <c r="CY4" s="220" t="str">
        <f>IF(入力注意事項!AN10="","",入力注意事項!AN10)</f>
        <v/>
      </c>
      <c r="CZ4" s="220" t="str">
        <f>IF(入力注意事項!AO10="","",入力注意事項!AO10)</f>
        <v/>
      </c>
      <c r="DA4" s="220" t="str">
        <f>IF(入力注意事項!AP10="","",入力注意事項!AP10)</f>
        <v/>
      </c>
      <c r="DC4" s="220" t="s">
        <v>549</v>
      </c>
      <c r="DD4" s="220" t="str">
        <f>IF(競技者データ入力シート!$S$2="","",競技者データ入力シート!$S$2*100+11)</f>
        <v/>
      </c>
      <c r="DG4" s="220">
        <v>38</v>
      </c>
      <c r="DH4" s="220" t="s">
        <v>489</v>
      </c>
    </row>
    <row r="5" spans="2:112" x14ac:dyDescent="0.25">
      <c r="B5" s="220" t="str">
        <f>IF(競技者データ入力シート!$S$2="","",競技者データ入力シート!$S$2)</f>
        <v/>
      </c>
      <c r="C5" s="220" t="str">
        <f>IF(競技者データ入力シート!$D11="","",競技者データ入力シート!$S$3)</f>
        <v/>
      </c>
      <c r="D5" s="220" t="str">
        <f>IF(競技者データ入力シート!D11="","",競技者データ入力シート!B11)</f>
        <v/>
      </c>
      <c r="E5" s="220" t="str">
        <f>IF(競技者データ入力シート!D11="","",C5&amp;D5)</f>
        <v/>
      </c>
      <c r="F5" s="219" t="str">
        <f>ASC(IF(競技者データ入力シート!D11="","",競技者データ入力シート!$S$2))</f>
        <v/>
      </c>
      <c r="I5" s="220" t="str">
        <f>ASC(IF(競技者データ入力シート!D11="","",競技者データ入力シート!C11))</f>
        <v/>
      </c>
      <c r="J5" s="220" t="str">
        <f>IF(競技者データ入力シート!D11="","",TRIM(競技者データ入力シート!D11)&amp;" "&amp;(TRIM(競技者データ入力シート!E11)))</f>
        <v/>
      </c>
      <c r="K5" s="220" t="str">
        <f>ASC(IF(競技者データ入力シート!F11="","",TRIM(競技者データ入力シート!F11)&amp;" "&amp;(TRIM(競技者データ入力シート!G11))))</f>
        <v/>
      </c>
      <c r="L5" s="220" t="str">
        <f t="shared" si="0"/>
        <v/>
      </c>
      <c r="M5" s="220" t="str">
        <f>ASC(IF(競技者データ入力シート!H11="","",競技者データ入力シート!H11))</f>
        <v/>
      </c>
      <c r="N5" s="220" t="str">
        <f>ASC(IF(競技者データ入力シート!$P11="","",競技者データ入力シート!$P11))</f>
        <v/>
      </c>
      <c r="O5" s="221" t="str">
        <f>IF(競技者データ入力シート!J11="","",競技者データ入力シート!J11)</f>
        <v/>
      </c>
      <c r="P5" s="221" t="str">
        <f>ASC(IF(競技者データ入力シート!K11="","",競技者データ入力シート!K11))</f>
        <v/>
      </c>
      <c r="Q5" s="220" t="str">
        <f>ASC(IF(競技者データ入力シート!L11="","",競技者データ入力シート!L11))</f>
        <v/>
      </c>
      <c r="R5" s="220" t="str">
        <f>ASC(IF(競技者データ入力シート!M11="","",競技者データ入力シート!M11))</f>
        <v/>
      </c>
      <c r="S5" s="220" t="str">
        <f>IF(競技者データ入力シート!O11="","",競技者データ入力シート!O11)</f>
        <v/>
      </c>
      <c r="T5" s="220" t="str">
        <f>ASC(IF(競技者データ入力シート!N11="","",競技者データ入力シート!N11))</f>
        <v/>
      </c>
      <c r="U5" s="221" t="str">
        <f>IF($O5="","",IF($O5="男",IFERROR(VLOOKUP(競技者データ入力シート!Q11,データ!$B$2:$C$81,2,FALSE),""),IF($O5="女",IFERROR(VLOOKUP(競技者データ入力シート!Q11,データ!$F$2:$G$80,2,FALSE),""))))</f>
        <v/>
      </c>
      <c r="V5" s="219" t="str">
        <f>ASC(IF(競技者データ入力シート!Q11="","",競技者データ入力シート!R11))</f>
        <v/>
      </c>
      <c r="Y5" s="221" t="str">
        <f>IF($O5="","",IF($O5="男",IFERROR(VLOOKUP(競技者データ入力シート!S11,データ!$B$2:$C$81,2,FALSE),""),IF($O5="女",IFERROR(VLOOKUP(競技者データ入力シート!S11,データ!$F$2:$G$80,2,FALSE),""))))</f>
        <v/>
      </c>
      <c r="Z5" s="220" t="str">
        <f>ASC(IF(競技者データ入力シート!S11="","",競技者データ入力シート!T11))</f>
        <v/>
      </c>
      <c r="AC5" s="221" t="str">
        <f>IF($O5="","",IF($O5="男",IFERROR(VLOOKUP(競技者データ入力シート!V11,データ!$B$2:$C$81,2,FALSE),""),IF($O5="女",IFERROR(VLOOKUP(競技者データ入力シート!V11,データ!$F$2:$G$80,2,FALSE),""))))</f>
        <v/>
      </c>
      <c r="AD5" s="220" t="str">
        <f>ASC(IF(競技者データ入力シート!V11="","",競技者データ入力シート!W11))</f>
        <v/>
      </c>
      <c r="AG5" s="221" t="str">
        <f>IF($O5="","",IF($O5="男",IFERROR(VLOOKUP(競技者データ入力シート!X11,データ!$B$2:$C$81,2,FALSE),""),IF($O5="女",IFERROR(VLOOKUP(競技者データ入力シート!X11,データ!$F$2:$G$80,2,FALSE),""))))</f>
        <v/>
      </c>
      <c r="AH5" s="220" t="str">
        <f>ASC(IF(競技者データ入力シート!X11="","",競技者データ入力シート!Y11))</f>
        <v/>
      </c>
      <c r="AO5" s="1" t="str">
        <f>IF(競技者データ入力シート!$I11="一般","A",(IF(競技者データ入力シート!$I11="大学","A",(IF(競技者データ入力シート!$I11="高校","A",(IF(競技者データ入力シート!$I11="中学","D","")))))))</f>
        <v/>
      </c>
      <c r="AP5" s="221" t="str">
        <f>IF(競技者データ入力シート!U11="","",競技者データ入力シート!U11)</f>
        <v/>
      </c>
      <c r="AQ5" s="222" t="str">
        <f>IF(競技者データ入力シート!$S11="","",(VLOOKUP($Y5&amp;$AP5,$DC$2:$DD$20,2,FALSE)))</f>
        <v/>
      </c>
      <c r="AR5" s="222" t="str">
        <f>IF(競技者データ入力シート!$S11="","",$B5)</f>
        <v/>
      </c>
      <c r="AS5" s="222" t="str">
        <f>IF(競技者データ入力シート!$S11="","",$C5&amp;$AP5)</f>
        <v/>
      </c>
      <c r="AT5" s="222"/>
      <c r="AU5" s="222" t="str">
        <f>IF(競技者データ入力シート!$S11="","",$C5&amp;$AP5)</f>
        <v/>
      </c>
      <c r="AV5" s="222" t="str">
        <f>IF(競技者データ入力シート!$S11="","",$C5&amp;$AP5)</f>
        <v/>
      </c>
      <c r="AW5" s="222"/>
      <c r="AX5" s="222" t="str">
        <f>ASC(IF(競技者データ入力シート!$S11="","",競技者データ入力シート!$P11))</f>
        <v/>
      </c>
      <c r="AY5" s="221" t="str">
        <f>IF(競技者データ入力シート!$S11="","",COUNTIF($AQ$2:AQ5,AQ5))</f>
        <v/>
      </c>
      <c r="AZ5" s="221" t="str">
        <f>IF(競技者データ入力シート!S11="","",$E5)</f>
        <v/>
      </c>
      <c r="BA5" s="222" t="str">
        <f>IF(競技者データ入力シート!$S11="","",$J5)</f>
        <v/>
      </c>
      <c r="BB5" s="221" t="str">
        <f>IF(競技者データ入力シート!$S11="","",'NANS Data'!Y5)</f>
        <v/>
      </c>
      <c r="BC5" s="221" t="str">
        <f>IF(競技者データ入力シート!$S11="","",競技者データ入力シート!T11)</f>
        <v/>
      </c>
      <c r="BD5" s="221" t="str">
        <f>IF(競技者データ入力シート!Z11="","",競技者データ入力シート!Z11)</f>
        <v/>
      </c>
      <c r="BE5" s="222" t="str">
        <f>IF(競技者データ入力シート!$X11="","",(VLOOKUP($AG5&amp;$BD5,$DC$2:$DD$20,2,FALSE)))</f>
        <v/>
      </c>
      <c r="BF5" s="222" t="str">
        <f>IF(競技者データ入力シート!$X11="","",$B5)</f>
        <v/>
      </c>
      <c r="BG5" s="222" t="str">
        <f>IF(競技者データ入力シート!$X11="","",$C5&amp;$AP5)</f>
        <v/>
      </c>
      <c r="BH5" s="222"/>
      <c r="BI5" s="222" t="str">
        <f>IF(競技者データ入力シート!$X11="","",$C5&amp;$AP5)</f>
        <v/>
      </c>
      <c r="BJ5" s="222" t="str">
        <f>IF(競技者データ入力シート!$X11="","",$C5&amp;$AP5)</f>
        <v/>
      </c>
      <c r="BK5" s="222"/>
      <c r="BL5" s="222" t="str">
        <f>ASC(IF(競技者データ入力シート!$X11="","",競技者データ入力シート!$P11))</f>
        <v/>
      </c>
      <c r="BM5" s="222" t="str">
        <f>IF(競技者データ入力シート!$X11="","",COUNTIF($BE$2:BE5,BE5))</f>
        <v/>
      </c>
      <c r="BN5" s="222" t="str">
        <f>IF(競技者データ入力シート!X11="","",$E5)</f>
        <v/>
      </c>
      <c r="BO5" s="222" t="str">
        <f>IF(競技者データ入力シート!$X11="","",$J5)</f>
        <v/>
      </c>
      <c r="BP5" s="221" t="str">
        <f>IF(競技者データ入力シート!$X11="","",'NANS Data'!AG5)</f>
        <v/>
      </c>
      <c r="BQ5" s="222" t="str">
        <f>IF(競技者データ入力シート!$X11="","",競技者データ入力シート!Y11)</f>
        <v/>
      </c>
      <c r="BR5" s="220" t="str">
        <f>IF(U5="","",(VLOOKUP(U5,データ!$P$2:$Q$65,2,FALSE)))</f>
        <v/>
      </c>
      <c r="BS5" s="220" t="str">
        <f>IF(Y5="","",VLOOKUP(Y5,データ!$P$2:$Q$65,2,FALSE))</f>
        <v/>
      </c>
      <c r="BT5" s="220" t="str">
        <f>IF(AC5="","",VLOOKUP(AC5,データ!$P$2:$Q$65,2,FALSE))</f>
        <v/>
      </c>
      <c r="BU5" s="220" t="str">
        <f>IF(AG5="","",VLOOKUP(AG5,データ!$P$2:$Q$65,2,FALSE))</f>
        <v/>
      </c>
      <c r="BV5" s="220" t="s">
        <v>595</v>
      </c>
      <c r="BW5" s="220" t="s">
        <v>595</v>
      </c>
      <c r="BX5" s="220" t="s">
        <v>547</v>
      </c>
      <c r="CI5" s="220" t="s">
        <v>595</v>
      </c>
      <c r="CY5" s="220" t="str">
        <f>IF(入力注意事項!AN11="","",入力注意事項!AN11)</f>
        <v/>
      </c>
      <c r="CZ5" s="220" t="str">
        <f>IF(入力注意事項!AO11="","",入力注意事項!AO11)</f>
        <v/>
      </c>
      <c r="DA5" s="220" t="str">
        <f>IF(入力注意事項!AP11="","",入力注意事項!AP11)</f>
        <v/>
      </c>
      <c r="DC5" s="220" t="s">
        <v>584</v>
      </c>
      <c r="DD5" s="220" t="e">
        <f t="shared" ref="DD5:DD13" si="1">DD4+1</f>
        <v>#VALUE!</v>
      </c>
      <c r="DG5" s="220">
        <v>47</v>
      </c>
      <c r="DH5" s="220" t="s">
        <v>492</v>
      </c>
    </row>
    <row r="6" spans="2:112" x14ac:dyDescent="0.25">
      <c r="B6" s="220" t="str">
        <f>IF(競技者データ入力シート!$S$2="","",競技者データ入力シート!$S$2)</f>
        <v/>
      </c>
      <c r="C6" s="220" t="str">
        <f>IF(競技者データ入力シート!$D12="","",競技者データ入力シート!$S$3)</f>
        <v/>
      </c>
      <c r="D6" s="220" t="str">
        <f>IF(競技者データ入力シート!D12="","",競技者データ入力シート!B12)</f>
        <v/>
      </c>
      <c r="E6" s="220" t="str">
        <f>IF(競技者データ入力シート!D12="","",C6&amp;D6)</f>
        <v/>
      </c>
      <c r="F6" s="219" t="str">
        <f>ASC(IF(競技者データ入力シート!D12="","",競技者データ入力シート!$S$2))</f>
        <v/>
      </c>
      <c r="I6" s="220" t="str">
        <f>ASC(IF(競技者データ入力シート!D12="","",競技者データ入力シート!C12))</f>
        <v/>
      </c>
      <c r="J6" s="220" t="str">
        <f>IF(競技者データ入力シート!D12="","",TRIM(競技者データ入力シート!D12)&amp;" "&amp;(TRIM(競技者データ入力シート!E12)))</f>
        <v/>
      </c>
      <c r="K6" s="220" t="str">
        <f>ASC(IF(競技者データ入力シート!F12="","",TRIM(競技者データ入力シート!F12)&amp;" "&amp;(TRIM(競技者データ入力シート!G12))))</f>
        <v/>
      </c>
      <c r="L6" s="220" t="str">
        <f t="shared" si="0"/>
        <v/>
      </c>
      <c r="M6" s="220" t="str">
        <f>ASC(IF(競技者データ入力シート!H12="","",競技者データ入力シート!H12))</f>
        <v/>
      </c>
      <c r="N6" s="220" t="str">
        <f>ASC(IF(競技者データ入力シート!$P12="","",競技者データ入力シート!$P12))</f>
        <v/>
      </c>
      <c r="O6" s="221" t="str">
        <f>IF(競技者データ入力シート!J12="","",競技者データ入力シート!J12)</f>
        <v/>
      </c>
      <c r="P6" s="221" t="str">
        <f>ASC(IF(競技者データ入力シート!K12="","",競技者データ入力シート!K12))</f>
        <v/>
      </c>
      <c r="Q6" s="220" t="str">
        <f>ASC(IF(競技者データ入力シート!L12="","",競技者データ入力シート!L12))</f>
        <v/>
      </c>
      <c r="R6" s="220" t="str">
        <f>ASC(IF(競技者データ入力シート!M12="","",競技者データ入力シート!M12))</f>
        <v/>
      </c>
      <c r="S6" s="220" t="str">
        <f>IF(競技者データ入力シート!O12="","",競技者データ入力シート!O12)</f>
        <v/>
      </c>
      <c r="T6" s="220" t="str">
        <f>ASC(IF(競技者データ入力シート!N12="","",競技者データ入力シート!N12))</f>
        <v/>
      </c>
      <c r="U6" s="221" t="str">
        <f>IF($O6="","",IF($O6="男",IFERROR(VLOOKUP(競技者データ入力シート!Q12,データ!$B$2:$C$81,2,FALSE),""),IF($O6="女",IFERROR(VLOOKUP(競技者データ入力シート!Q12,データ!$F$2:$G$80,2,FALSE),""))))</f>
        <v/>
      </c>
      <c r="V6" s="219" t="str">
        <f>ASC(IF(競技者データ入力シート!Q12="","",競技者データ入力シート!R12))</f>
        <v/>
      </c>
      <c r="Y6" s="221" t="str">
        <f>IF($O6="","",IF($O6="男",IFERROR(VLOOKUP(競技者データ入力シート!S12,データ!$B$2:$C$81,2,FALSE),""),IF($O6="女",IFERROR(VLOOKUP(競技者データ入力シート!S12,データ!$F$2:$G$80,2,FALSE),""))))</f>
        <v/>
      </c>
      <c r="Z6" s="220" t="str">
        <f>ASC(IF(競技者データ入力シート!S12="","",競技者データ入力シート!T12))</f>
        <v/>
      </c>
      <c r="AC6" s="221" t="str">
        <f>IF($O6="","",IF($O6="男",IFERROR(VLOOKUP(競技者データ入力シート!V12,データ!$B$2:$C$81,2,FALSE),""),IF($O6="女",IFERROR(VLOOKUP(競技者データ入力シート!V12,データ!$F$2:$G$80,2,FALSE),""))))</f>
        <v/>
      </c>
      <c r="AD6" s="220" t="str">
        <f>ASC(IF(競技者データ入力シート!V12="","",競技者データ入力シート!W12))</f>
        <v/>
      </c>
      <c r="AG6" s="221" t="str">
        <f>IF($O6="","",IF($O6="男",IFERROR(VLOOKUP(競技者データ入力シート!X12,データ!$B$2:$C$81,2,FALSE),""),IF($O6="女",IFERROR(VLOOKUP(競技者データ入力シート!X12,データ!$F$2:$G$80,2,FALSE),""))))</f>
        <v/>
      </c>
      <c r="AH6" s="220" t="str">
        <f>ASC(IF(競技者データ入力シート!X12="","",競技者データ入力シート!Y12))</f>
        <v/>
      </c>
      <c r="AO6" s="1" t="str">
        <f>IF(競技者データ入力シート!$I12="一般","A",(IF(競技者データ入力シート!$I12="大学","A",(IF(競技者データ入力シート!$I12="高校","A",(IF(競技者データ入力シート!$I12="中学","D","")))))))</f>
        <v/>
      </c>
      <c r="AP6" s="221" t="str">
        <f>IF(競技者データ入力シート!U12="","",競技者データ入力シート!U12)</f>
        <v/>
      </c>
      <c r="AQ6" s="222" t="str">
        <f>IF(競技者データ入力シート!$S12="","",(VLOOKUP($Y6&amp;$AP6,$DC$2:$DD$20,2,FALSE)))</f>
        <v/>
      </c>
      <c r="AR6" s="222" t="str">
        <f>IF(競技者データ入力シート!$S12="","",$B6)</f>
        <v/>
      </c>
      <c r="AS6" s="222" t="str">
        <f>IF(競技者データ入力シート!$S12="","",$C6&amp;$AP6)</f>
        <v/>
      </c>
      <c r="AT6" s="222"/>
      <c r="AU6" s="222" t="str">
        <f>IF(競技者データ入力シート!$S12="","",$C6&amp;$AP6)</f>
        <v/>
      </c>
      <c r="AV6" s="222" t="str">
        <f>IF(競技者データ入力シート!$S12="","",$C6&amp;$AP6)</f>
        <v/>
      </c>
      <c r="AW6" s="222"/>
      <c r="AX6" s="222" t="str">
        <f>ASC(IF(競技者データ入力シート!$S12="","",競技者データ入力シート!$P12))</f>
        <v/>
      </c>
      <c r="AY6" s="221" t="str">
        <f>IF(競技者データ入力シート!$S12="","",COUNTIF($AQ$2:AQ6,AQ6))</f>
        <v/>
      </c>
      <c r="AZ6" s="221" t="str">
        <f>IF(競技者データ入力シート!S12="","",$E6)</f>
        <v/>
      </c>
      <c r="BA6" s="222" t="str">
        <f>IF(競技者データ入力シート!$S12="","",$J6)</f>
        <v/>
      </c>
      <c r="BB6" s="221" t="str">
        <f>IF(競技者データ入力シート!$S12="","",'NANS Data'!Y6)</f>
        <v/>
      </c>
      <c r="BC6" s="221" t="str">
        <f>IF(競技者データ入力シート!$S12="","",競技者データ入力シート!T12)</f>
        <v/>
      </c>
      <c r="BD6" s="221" t="str">
        <f>IF(競技者データ入力シート!Z12="","",競技者データ入力シート!Z12)</f>
        <v/>
      </c>
      <c r="BE6" s="222" t="str">
        <f>IF(競技者データ入力シート!$X12="","",(VLOOKUP($AG6&amp;$BD6,$DC$2:$DD$20,2,FALSE)))</f>
        <v/>
      </c>
      <c r="BF6" s="222" t="str">
        <f>IF(競技者データ入力シート!$X12="","",$B6)</f>
        <v/>
      </c>
      <c r="BG6" s="222" t="str">
        <f>IF(競技者データ入力シート!$X12="","",$C6&amp;$AP6)</f>
        <v/>
      </c>
      <c r="BH6" s="222"/>
      <c r="BI6" s="222" t="str">
        <f>IF(競技者データ入力シート!$X12="","",$C6&amp;$AP6)</f>
        <v/>
      </c>
      <c r="BJ6" s="222" t="str">
        <f>IF(競技者データ入力シート!$X12="","",$C6&amp;$AP6)</f>
        <v/>
      </c>
      <c r="BK6" s="222"/>
      <c r="BL6" s="222" t="str">
        <f>ASC(IF(競技者データ入力シート!$X12="","",競技者データ入力シート!$P12))</f>
        <v/>
      </c>
      <c r="BM6" s="222" t="str">
        <f>IF(競技者データ入力シート!$X12="","",COUNTIF($BE$2:BE6,BE6))</f>
        <v/>
      </c>
      <c r="BN6" s="222" t="str">
        <f>IF(競技者データ入力シート!X12="","",$E6)</f>
        <v/>
      </c>
      <c r="BO6" s="222" t="str">
        <f>IF(競技者データ入力シート!$X12="","",$J6)</f>
        <v/>
      </c>
      <c r="BP6" s="221" t="str">
        <f>IF(競技者データ入力シート!$X12="","",'NANS Data'!AG6)</f>
        <v/>
      </c>
      <c r="BQ6" s="222" t="str">
        <f>IF(競技者データ入力シート!$X12="","",競技者データ入力シート!Y12)</f>
        <v/>
      </c>
      <c r="BR6" s="220" t="str">
        <f>IF(U6="","",(VLOOKUP(U6,データ!$P$2:$Q$65,2,FALSE)))</f>
        <v/>
      </c>
      <c r="BS6" s="220" t="str">
        <f>IF(Y6="","",VLOOKUP(Y6,データ!$P$2:$Q$65,2,FALSE))</f>
        <v/>
      </c>
      <c r="BT6" s="220" t="str">
        <f>IF(AC6="","",VLOOKUP(AC6,データ!$P$2:$Q$65,2,FALSE))</f>
        <v/>
      </c>
      <c r="BU6" s="220" t="str">
        <f>IF(AG6="","",VLOOKUP(AG6,データ!$P$2:$Q$65,2,FALSE))</f>
        <v/>
      </c>
      <c r="BV6" s="220" t="s">
        <v>595</v>
      </c>
      <c r="BW6" s="220" t="s">
        <v>595</v>
      </c>
      <c r="BX6" s="220" t="s">
        <v>547</v>
      </c>
      <c r="CI6" s="220" t="s">
        <v>595</v>
      </c>
      <c r="CY6" s="220" t="str">
        <f>IF(入力注意事項!AN12="","",入力注意事項!AN12)</f>
        <v/>
      </c>
      <c r="CZ6" s="220" t="str">
        <f>IF(入力注意事項!AO12="","",入力注意事項!AO12)</f>
        <v/>
      </c>
      <c r="DA6" s="220" t="str">
        <f>IF(入力注意事項!AP12="","",入力注意事項!AP12)</f>
        <v/>
      </c>
      <c r="DC6" s="220" t="s">
        <v>550</v>
      </c>
      <c r="DD6" s="220" t="str">
        <f>IF(競技者データ入力シート!$S$2="","",競技者データ入力シート!$S$2*100+21)</f>
        <v/>
      </c>
      <c r="DG6" s="220">
        <v>55</v>
      </c>
      <c r="DH6" s="220" t="s">
        <v>497</v>
      </c>
    </row>
    <row r="7" spans="2:112" x14ac:dyDescent="0.25">
      <c r="B7" s="220" t="str">
        <f>IF(競技者データ入力シート!$S$2="","",競技者データ入力シート!$S$2)</f>
        <v/>
      </c>
      <c r="C7" s="220" t="str">
        <f>IF(競技者データ入力シート!$D13="","",競技者データ入力シート!$S$3)</f>
        <v/>
      </c>
      <c r="D7" s="220" t="str">
        <f>IF(競技者データ入力シート!D13="","",競技者データ入力シート!B13)</f>
        <v/>
      </c>
      <c r="E7" s="220" t="str">
        <f>IF(競技者データ入力シート!D13="","",C7&amp;D7)</f>
        <v/>
      </c>
      <c r="F7" s="219" t="str">
        <f>ASC(IF(競技者データ入力シート!D13="","",競技者データ入力シート!$S$2))</f>
        <v/>
      </c>
      <c r="I7" s="220" t="str">
        <f>ASC(IF(競技者データ入力シート!D13="","",競技者データ入力シート!C13))</f>
        <v/>
      </c>
      <c r="J7" s="220" t="str">
        <f>IF(競技者データ入力シート!D13="","",TRIM(競技者データ入力シート!D13)&amp;" "&amp;(TRIM(競技者データ入力シート!E13)))</f>
        <v/>
      </c>
      <c r="K7" s="220" t="str">
        <f>ASC(IF(競技者データ入力シート!F13="","",TRIM(競技者データ入力シート!F13)&amp;" "&amp;(TRIM(競技者データ入力シート!G13))))</f>
        <v/>
      </c>
      <c r="L7" s="220" t="str">
        <f t="shared" si="0"/>
        <v/>
      </c>
      <c r="M7" s="220" t="str">
        <f>ASC(IF(競技者データ入力シート!H13="","",競技者データ入力シート!H13))</f>
        <v/>
      </c>
      <c r="N7" s="220" t="str">
        <f>ASC(IF(競技者データ入力シート!$P13="","",競技者データ入力シート!$P13))</f>
        <v/>
      </c>
      <c r="O7" s="221" t="str">
        <f>IF(競技者データ入力シート!J13="","",競技者データ入力シート!J13)</f>
        <v/>
      </c>
      <c r="P7" s="221" t="str">
        <f>ASC(IF(競技者データ入力シート!K13="","",競技者データ入力シート!K13))</f>
        <v/>
      </c>
      <c r="Q7" s="220" t="str">
        <f>ASC(IF(競技者データ入力シート!L13="","",競技者データ入力シート!L13))</f>
        <v/>
      </c>
      <c r="R7" s="220" t="str">
        <f>ASC(IF(競技者データ入力シート!M13="","",競技者データ入力シート!M13))</f>
        <v/>
      </c>
      <c r="S7" s="220" t="str">
        <f>IF(競技者データ入力シート!O13="","",競技者データ入力シート!O13)</f>
        <v/>
      </c>
      <c r="T7" s="220" t="str">
        <f>ASC(IF(競技者データ入力シート!N13="","",競技者データ入力シート!N13))</f>
        <v/>
      </c>
      <c r="U7" s="221" t="str">
        <f>IF($O7="","",IF($O7="男",IFERROR(VLOOKUP(競技者データ入力シート!Q13,データ!$B$2:$C$81,2,FALSE),""),IF($O7="女",IFERROR(VLOOKUP(競技者データ入力シート!Q13,データ!$F$2:$G$80,2,FALSE),""))))</f>
        <v/>
      </c>
      <c r="V7" s="219" t="str">
        <f>ASC(IF(競技者データ入力シート!Q13="","",競技者データ入力シート!R13))</f>
        <v/>
      </c>
      <c r="Y7" s="221" t="str">
        <f>IF($O7="","",IF($O7="男",IFERROR(VLOOKUP(競技者データ入力シート!S13,データ!$B$2:$C$81,2,FALSE),""),IF($O7="女",IFERROR(VLOOKUP(競技者データ入力シート!S13,データ!$F$2:$G$80,2,FALSE),""))))</f>
        <v/>
      </c>
      <c r="Z7" s="220" t="str">
        <f>ASC(IF(競技者データ入力シート!S13="","",競技者データ入力シート!T13))</f>
        <v/>
      </c>
      <c r="AC7" s="221" t="str">
        <f>IF($O7="","",IF($O7="男",IFERROR(VLOOKUP(競技者データ入力シート!V13,データ!$B$2:$C$81,2,FALSE),""),IF($O7="女",IFERROR(VLOOKUP(競技者データ入力シート!V13,データ!$F$2:$G$80,2,FALSE),""))))</f>
        <v/>
      </c>
      <c r="AD7" s="220" t="str">
        <f>ASC(IF(競技者データ入力シート!V13="","",競技者データ入力シート!W13))</f>
        <v/>
      </c>
      <c r="AG7" s="221" t="str">
        <f>IF($O7="","",IF($O7="男",IFERROR(VLOOKUP(競技者データ入力シート!X13,データ!$B$2:$C$81,2,FALSE),""),IF($O7="女",IFERROR(VLOOKUP(競技者データ入力シート!X13,データ!$F$2:$G$80,2,FALSE),""))))</f>
        <v/>
      </c>
      <c r="AH7" s="220" t="str">
        <f>ASC(IF(競技者データ入力シート!X13="","",競技者データ入力シート!Y13))</f>
        <v/>
      </c>
      <c r="AO7" s="1" t="str">
        <f>IF(競技者データ入力シート!$I13="一般","A",(IF(競技者データ入力シート!$I13="大学","A",(IF(競技者データ入力シート!$I13="高校","A",(IF(競技者データ入力シート!$I13="中学","D","")))))))</f>
        <v/>
      </c>
      <c r="AP7" s="221" t="str">
        <f>IF(競技者データ入力シート!U13="","",競技者データ入力シート!U13)</f>
        <v/>
      </c>
      <c r="AQ7" s="222" t="str">
        <f>IF(競技者データ入力シート!$S13="","",(VLOOKUP($Y7&amp;$AP7,$DC$2:$DD$20,2,FALSE)))</f>
        <v/>
      </c>
      <c r="AR7" s="222" t="str">
        <f>IF(競技者データ入力シート!$S13="","",$B7)</f>
        <v/>
      </c>
      <c r="AS7" s="222" t="str">
        <f>IF(競技者データ入力シート!$S13="","",$C7&amp;$AP7)</f>
        <v/>
      </c>
      <c r="AT7" s="222"/>
      <c r="AU7" s="222" t="str">
        <f>IF(競技者データ入力シート!$S13="","",$C7&amp;$AP7)</f>
        <v/>
      </c>
      <c r="AV7" s="222" t="str">
        <f>IF(競技者データ入力シート!$S13="","",$C7&amp;$AP7)</f>
        <v/>
      </c>
      <c r="AW7" s="222"/>
      <c r="AX7" s="222" t="str">
        <f>ASC(IF(競技者データ入力シート!$S13="","",競技者データ入力シート!$P13))</f>
        <v/>
      </c>
      <c r="AY7" s="221" t="str">
        <f>IF(競技者データ入力シート!$S13="","",COUNTIF($AQ$2:AQ7,AQ7))</f>
        <v/>
      </c>
      <c r="AZ7" s="221" t="str">
        <f>IF(競技者データ入力シート!S13="","",$E7)</f>
        <v/>
      </c>
      <c r="BA7" s="222" t="str">
        <f>IF(競技者データ入力シート!$S13="","",$J7)</f>
        <v/>
      </c>
      <c r="BB7" s="221" t="str">
        <f>IF(競技者データ入力シート!$S13="","",'NANS Data'!Y7)</f>
        <v/>
      </c>
      <c r="BC7" s="221" t="str">
        <f>IF(競技者データ入力シート!$S13="","",競技者データ入力シート!T13)</f>
        <v/>
      </c>
      <c r="BD7" s="221" t="str">
        <f>IF(競技者データ入力シート!Z13="","",競技者データ入力シート!Z13)</f>
        <v/>
      </c>
      <c r="BE7" s="222" t="str">
        <f>IF(競技者データ入力シート!$X13="","",(VLOOKUP($AG7&amp;$BD7,$DC$2:$DD$20,2,FALSE)))</f>
        <v/>
      </c>
      <c r="BF7" s="222" t="str">
        <f>IF(競技者データ入力シート!$X13="","",$B7)</f>
        <v/>
      </c>
      <c r="BG7" s="222" t="str">
        <f>IF(競技者データ入力シート!$X13="","",$C7&amp;$AP7)</f>
        <v/>
      </c>
      <c r="BH7" s="222"/>
      <c r="BI7" s="222" t="str">
        <f>IF(競技者データ入力シート!$X13="","",$C7&amp;$AP7)</f>
        <v/>
      </c>
      <c r="BJ7" s="222" t="str">
        <f>IF(競技者データ入力シート!$X13="","",$C7&amp;$AP7)</f>
        <v/>
      </c>
      <c r="BK7" s="222"/>
      <c r="BL7" s="222" t="str">
        <f>ASC(IF(競技者データ入力シート!$X13="","",競技者データ入力シート!$P13))</f>
        <v/>
      </c>
      <c r="BM7" s="222" t="str">
        <f>IF(競技者データ入力シート!$X13="","",COUNTIF($BE$2:BE7,BE7))</f>
        <v/>
      </c>
      <c r="BN7" s="222" t="str">
        <f>IF(競技者データ入力シート!X13="","",$E7)</f>
        <v/>
      </c>
      <c r="BO7" s="222" t="str">
        <f>IF(競技者データ入力シート!$X13="","",$J7)</f>
        <v/>
      </c>
      <c r="BP7" s="221" t="str">
        <f>IF(競技者データ入力シート!$X13="","",'NANS Data'!AG7)</f>
        <v/>
      </c>
      <c r="BQ7" s="222" t="str">
        <f>IF(競技者データ入力シート!$X13="","",競技者データ入力シート!Y13)</f>
        <v/>
      </c>
      <c r="BR7" s="220" t="str">
        <f>IF(U7="","",(VLOOKUP(U7,データ!$P$2:$Q$65,2,FALSE)))</f>
        <v/>
      </c>
      <c r="BS7" s="220" t="str">
        <f>IF(Y7="","",VLOOKUP(Y7,データ!$P$2:$Q$65,2,FALSE))</f>
        <v/>
      </c>
      <c r="BT7" s="220" t="str">
        <f>IF(AC7="","",VLOOKUP(AC7,データ!$P$2:$Q$65,2,FALSE))</f>
        <v/>
      </c>
      <c r="BU7" s="220" t="str">
        <f>IF(AG7="","",VLOOKUP(AG7,データ!$P$2:$Q$65,2,FALSE))</f>
        <v/>
      </c>
      <c r="BV7" s="220" t="s">
        <v>595</v>
      </c>
      <c r="BW7" s="220" t="s">
        <v>595</v>
      </c>
      <c r="BX7" s="220" t="s">
        <v>547</v>
      </c>
      <c r="CI7" s="220" t="s">
        <v>595</v>
      </c>
      <c r="CY7" s="220" t="str">
        <f>IF(入力注意事項!AN13="","",入力注意事項!AN13)</f>
        <v/>
      </c>
      <c r="CZ7" s="220" t="str">
        <f>IF(入力注意事項!AO13="","",入力注意事項!AO13)</f>
        <v/>
      </c>
      <c r="DA7" s="220" t="str">
        <f>IF(入力注意事項!AP13="","",入力注意事項!AP13)</f>
        <v/>
      </c>
      <c r="DC7" s="220" t="s">
        <v>586</v>
      </c>
      <c r="DD7" s="220" t="e">
        <f t="shared" si="1"/>
        <v>#VALUE!</v>
      </c>
      <c r="DG7" s="220">
        <v>56</v>
      </c>
      <c r="DH7" s="220" t="s">
        <v>498</v>
      </c>
    </row>
    <row r="8" spans="2:112" x14ac:dyDescent="0.25">
      <c r="B8" s="220" t="str">
        <f>IF(競技者データ入力シート!$S$2="","",競技者データ入力シート!$S$2)</f>
        <v/>
      </c>
      <c r="C8" s="220" t="str">
        <f>IF(競技者データ入力シート!$D14="","",競技者データ入力シート!$S$3)</f>
        <v/>
      </c>
      <c r="D8" s="220" t="str">
        <f>IF(競技者データ入力シート!D14="","",競技者データ入力シート!B14)</f>
        <v/>
      </c>
      <c r="E8" s="220" t="str">
        <f>IF(競技者データ入力シート!D14="","",C8&amp;D8)</f>
        <v/>
      </c>
      <c r="F8" s="219" t="str">
        <f>ASC(IF(競技者データ入力シート!D14="","",競技者データ入力シート!$S$2))</f>
        <v/>
      </c>
      <c r="I8" s="220" t="str">
        <f>ASC(IF(競技者データ入力シート!D14="","",競技者データ入力シート!C14))</f>
        <v/>
      </c>
      <c r="J8" s="220" t="str">
        <f>IF(競技者データ入力シート!D14="","",TRIM(競技者データ入力シート!D14)&amp;" "&amp;(TRIM(競技者データ入力シート!E14)))</f>
        <v/>
      </c>
      <c r="K8" s="220" t="str">
        <f>ASC(IF(競技者データ入力シート!F14="","",TRIM(競技者データ入力シート!F14)&amp;" "&amp;(TRIM(競技者データ入力シート!G14))))</f>
        <v/>
      </c>
      <c r="L8" s="220" t="str">
        <f t="shared" si="0"/>
        <v/>
      </c>
      <c r="M8" s="220" t="str">
        <f>ASC(IF(競技者データ入力シート!H14="","",競技者データ入力シート!H14))</f>
        <v/>
      </c>
      <c r="N8" s="220" t="str">
        <f>ASC(IF(競技者データ入力シート!$P14="","",競技者データ入力シート!$P14))</f>
        <v/>
      </c>
      <c r="O8" s="221" t="str">
        <f>IF(競技者データ入力シート!J14="","",競技者データ入力シート!J14)</f>
        <v/>
      </c>
      <c r="P8" s="221" t="str">
        <f>ASC(IF(競技者データ入力シート!K14="","",競技者データ入力シート!K14))</f>
        <v/>
      </c>
      <c r="Q8" s="220" t="str">
        <f>ASC(IF(競技者データ入力シート!L14="","",競技者データ入力シート!L14))</f>
        <v/>
      </c>
      <c r="R8" s="220" t="str">
        <f>ASC(IF(競技者データ入力シート!M14="","",競技者データ入力シート!M14))</f>
        <v/>
      </c>
      <c r="S8" s="220" t="str">
        <f>IF(競技者データ入力シート!O14="","",競技者データ入力シート!O14)</f>
        <v/>
      </c>
      <c r="T8" s="220" t="str">
        <f>ASC(IF(競技者データ入力シート!N14="","",競技者データ入力シート!N14))</f>
        <v/>
      </c>
      <c r="U8" s="221" t="str">
        <f>IF($O8="","",IF($O8="男",IFERROR(VLOOKUP(競技者データ入力シート!Q14,データ!$B$2:$C$81,2,FALSE),""),IF($O8="女",IFERROR(VLOOKUP(競技者データ入力シート!Q14,データ!$F$2:$G$80,2,FALSE),""))))</f>
        <v/>
      </c>
      <c r="V8" s="219" t="str">
        <f>ASC(IF(競技者データ入力シート!Q14="","",競技者データ入力シート!R14))</f>
        <v/>
      </c>
      <c r="Y8" s="221" t="str">
        <f>IF($O8="","",IF($O8="男",IFERROR(VLOOKUP(競技者データ入力シート!S14,データ!$B$2:$C$81,2,FALSE),""),IF($O8="女",IFERROR(VLOOKUP(競技者データ入力シート!S14,データ!$F$2:$G$80,2,FALSE),""))))</f>
        <v/>
      </c>
      <c r="Z8" s="220" t="str">
        <f>ASC(IF(競技者データ入力シート!S14="","",競技者データ入力シート!T14))</f>
        <v/>
      </c>
      <c r="AC8" s="221" t="str">
        <f>IF($O8="","",IF($O8="男",IFERROR(VLOOKUP(競技者データ入力シート!V14,データ!$B$2:$C$81,2,FALSE),""),IF($O8="女",IFERROR(VLOOKUP(競技者データ入力シート!V14,データ!$F$2:$G$80,2,FALSE),""))))</f>
        <v/>
      </c>
      <c r="AD8" s="220" t="str">
        <f>ASC(IF(競技者データ入力シート!V14="","",競技者データ入力シート!W14))</f>
        <v/>
      </c>
      <c r="AG8" s="221" t="str">
        <f>IF($O8="","",IF($O8="男",IFERROR(VLOOKUP(競技者データ入力シート!X14,データ!$B$2:$C$81,2,FALSE),""),IF($O8="女",IFERROR(VLOOKUP(競技者データ入力シート!X14,データ!$F$2:$G$80,2,FALSE),""))))</f>
        <v/>
      </c>
      <c r="AH8" s="220" t="str">
        <f>ASC(IF(競技者データ入力シート!X14="","",競技者データ入力シート!Y14))</f>
        <v/>
      </c>
      <c r="AO8" s="1" t="str">
        <f>IF(競技者データ入力シート!$I14="一般","A",(IF(競技者データ入力シート!$I14="大学","A",(IF(競技者データ入力シート!$I14="高校","A",(IF(競技者データ入力シート!$I14="中学","D","")))))))</f>
        <v/>
      </c>
      <c r="AP8" s="221" t="str">
        <f>IF(競技者データ入力シート!U14="","",競技者データ入力シート!U14)</f>
        <v/>
      </c>
      <c r="AQ8" s="222" t="str">
        <f>IF(競技者データ入力シート!$S14="","",(VLOOKUP($Y8&amp;$AP8,$DC$2:$DD$20,2,FALSE)))</f>
        <v/>
      </c>
      <c r="AR8" s="222" t="str">
        <f>IF(競技者データ入力シート!$S14="","",$B8)</f>
        <v/>
      </c>
      <c r="AS8" s="222" t="str">
        <f>IF(競技者データ入力シート!$S14="","",$C8&amp;$AP8)</f>
        <v/>
      </c>
      <c r="AT8" s="222"/>
      <c r="AU8" s="222" t="str">
        <f>IF(競技者データ入力シート!$S14="","",$C8&amp;$AP8)</f>
        <v/>
      </c>
      <c r="AV8" s="222" t="str">
        <f>IF(競技者データ入力シート!$S14="","",$C8&amp;$AP8)</f>
        <v/>
      </c>
      <c r="AW8" s="222"/>
      <c r="AX8" s="222" t="str">
        <f>ASC(IF(競技者データ入力シート!$S14="","",競技者データ入力シート!$P14))</f>
        <v/>
      </c>
      <c r="AY8" s="221" t="str">
        <f>IF(競技者データ入力シート!$S14="","",COUNTIF($AQ$2:AQ8,AQ8))</f>
        <v/>
      </c>
      <c r="AZ8" s="221" t="str">
        <f>IF(競技者データ入力シート!S14="","",$E8)</f>
        <v/>
      </c>
      <c r="BA8" s="222" t="str">
        <f>IF(競技者データ入力シート!$S14="","",$J8)</f>
        <v/>
      </c>
      <c r="BB8" s="221" t="str">
        <f>IF(競技者データ入力シート!$S14="","",'NANS Data'!Y8)</f>
        <v/>
      </c>
      <c r="BC8" s="221" t="str">
        <f>IF(競技者データ入力シート!$S14="","",競技者データ入力シート!T14)</f>
        <v/>
      </c>
      <c r="BD8" s="221" t="str">
        <f>IF(競技者データ入力シート!Z14="","",競技者データ入力シート!Z14)</f>
        <v/>
      </c>
      <c r="BE8" s="222" t="str">
        <f>IF(競技者データ入力シート!$X14="","",(VLOOKUP($AG8&amp;$BD8,$DC$2:$DD$20,2,FALSE)))</f>
        <v/>
      </c>
      <c r="BF8" s="222" t="str">
        <f>IF(競技者データ入力シート!$X14="","",$B8)</f>
        <v/>
      </c>
      <c r="BG8" s="222" t="str">
        <f>IF(競技者データ入力シート!$X14="","",$C8&amp;$AP8)</f>
        <v/>
      </c>
      <c r="BH8" s="222"/>
      <c r="BI8" s="222" t="str">
        <f>IF(競技者データ入力シート!$X14="","",$C8&amp;$AP8)</f>
        <v/>
      </c>
      <c r="BJ8" s="222" t="str">
        <f>IF(競技者データ入力シート!$X14="","",$C8&amp;$AP8)</f>
        <v/>
      </c>
      <c r="BK8" s="222"/>
      <c r="BL8" s="222" t="str">
        <f>ASC(IF(競技者データ入力シート!$X14="","",競技者データ入力シート!$P14))</f>
        <v/>
      </c>
      <c r="BM8" s="222" t="str">
        <f>IF(競技者データ入力シート!$X14="","",COUNTIF($BE$2:BE8,BE8))</f>
        <v/>
      </c>
      <c r="BN8" s="222" t="str">
        <f>IF(競技者データ入力シート!X14="","",$E8)</f>
        <v/>
      </c>
      <c r="BO8" s="222" t="str">
        <f>IF(競技者データ入力シート!$X14="","",$J8)</f>
        <v/>
      </c>
      <c r="BP8" s="221" t="str">
        <f>IF(競技者データ入力シート!$X14="","",'NANS Data'!AG8)</f>
        <v/>
      </c>
      <c r="BQ8" s="222" t="str">
        <f>IF(競技者データ入力シート!$X14="","",競技者データ入力シート!Y14)</f>
        <v/>
      </c>
      <c r="BR8" s="220" t="str">
        <f>IF(U8="","",(VLOOKUP(U8,データ!$P$2:$Q$65,2,FALSE)))</f>
        <v/>
      </c>
      <c r="BS8" s="220" t="str">
        <f>IF(Y8="","",VLOOKUP(Y8,データ!$P$2:$Q$65,2,FALSE))</f>
        <v/>
      </c>
      <c r="BT8" s="220" t="str">
        <f>IF(AC8="","",VLOOKUP(AC8,データ!$P$2:$Q$65,2,FALSE))</f>
        <v/>
      </c>
      <c r="BU8" s="220" t="str">
        <f>IF(AG8="","",VLOOKUP(AG8,データ!$P$2:$Q$65,2,FALSE))</f>
        <v/>
      </c>
      <c r="BV8" s="220" t="s">
        <v>595</v>
      </c>
      <c r="BW8" s="220" t="s">
        <v>595</v>
      </c>
      <c r="BX8" s="220" t="s">
        <v>547</v>
      </c>
      <c r="CI8" s="220" t="s">
        <v>595</v>
      </c>
      <c r="CY8" s="220" t="str">
        <f>IF(入力注意事項!AN14="","",入力注意事項!AN14)</f>
        <v/>
      </c>
      <c r="CZ8" s="220" t="str">
        <f>IF(入力注意事項!AO14="","",入力注意事項!AO14)</f>
        <v/>
      </c>
      <c r="DA8" s="220" t="str">
        <f>IF(入力注意事項!AP14="","",入力注意事項!AP14)</f>
        <v/>
      </c>
      <c r="DC8" s="220" t="s">
        <v>551</v>
      </c>
      <c r="DD8" s="220" t="str">
        <f>IF(競技者データ入力シート!$S$2="","",競技者データ入力シート!$S$2*100+31)</f>
        <v/>
      </c>
    </row>
    <row r="9" spans="2:112" x14ac:dyDescent="0.25">
      <c r="B9" s="220" t="str">
        <f>IF(競技者データ入力シート!$S$2="","",競技者データ入力シート!$S$2)</f>
        <v/>
      </c>
      <c r="C9" s="220" t="str">
        <f>IF(競技者データ入力シート!$D15="","",競技者データ入力シート!$S$3)</f>
        <v/>
      </c>
      <c r="D9" s="220" t="str">
        <f>IF(競技者データ入力シート!D15="","",競技者データ入力シート!B15)</f>
        <v/>
      </c>
      <c r="E9" s="220" t="str">
        <f>IF(競技者データ入力シート!D15="","",C9&amp;D9)</f>
        <v/>
      </c>
      <c r="F9" s="219" t="str">
        <f>ASC(IF(競技者データ入力シート!D15="","",競技者データ入力シート!$S$2))</f>
        <v/>
      </c>
      <c r="I9" s="220" t="str">
        <f>ASC(IF(競技者データ入力シート!D15="","",競技者データ入力シート!C15))</f>
        <v/>
      </c>
      <c r="J9" s="220" t="str">
        <f>IF(競技者データ入力シート!D15="","",TRIM(競技者データ入力シート!D15)&amp;" "&amp;(TRIM(競技者データ入力シート!E15)))</f>
        <v/>
      </c>
      <c r="K9" s="220" t="str">
        <f>ASC(IF(競技者データ入力シート!F15="","",TRIM(競技者データ入力シート!F15)&amp;" "&amp;(TRIM(競技者データ入力シート!G15))))</f>
        <v/>
      </c>
      <c r="L9" s="220" t="str">
        <f t="shared" si="0"/>
        <v/>
      </c>
      <c r="M9" s="220" t="str">
        <f>ASC(IF(競技者データ入力シート!H15="","",競技者データ入力シート!H15))</f>
        <v/>
      </c>
      <c r="N9" s="220" t="str">
        <f>ASC(IF(競技者データ入力シート!$P15="","",競技者データ入力シート!$P15))</f>
        <v/>
      </c>
      <c r="O9" s="221" t="str">
        <f>IF(競技者データ入力シート!J15="","",競技者データ入力シート!J15)</f>
        <v/>
      </c>
      <c r="P9" s="221" t="str">
        <f>ASC(IF(競技者データ入力シート!K15="","",競技者データ入力シート!K15))</f>
        <v/>
      </c>
      <c r="Q9" s="220" t="str">
        <f>ASC(IF(競技者データ入力シート!L15="","",競技者データ入力シート!L15))</f>
        <v/>
      </c>
      <c r="R9" s="220" t="str">
        <f>ASC(IF(競技者データ入力シート!M15="","",競技者データ入力シート!M15))</f>
        <v/>
      </c>
      <c r="S9" s="220" t="str">
        <f>IF(競技者データ入力シート!O15="","",競技者データ入力シート!O15)</f>
        <v/>
      </c>
      <c r="T9" s="220" t="str">
        <f>ASC(IF(競技者データ入力シート!N15="","",競技者データ入力シート!N15))</f>
        <v/>
      </c>
      <c r="U9" s="221" t="str">
        <f>IF($O9="","",IF($O9="男",IFERROR(VLOOKUP(競技者データ入力シート!Q15,データ!$B$2:$C$81,2,FALSE),""),IF($O9="女",IFERROR(VLOOKUP(競技者データ入力シート!Q15,データ!$F$2:$G$80,2,FALSE),""))))</f>
        <v/>
      </c>
      <c r="V9" s="219" t="str">
        <f>ASC(IF(競技者データ入力シート!Q15="","",競技者データ入力シート!R15))</f>
        <v/>
      </c>
      <c r="Y9" s="221" t="str">
        <f>IF($O9="","",IF($O9="男",IFERROR(VLOOKUP(競技者データ入力シート!S15,データ!$B$2:$C$81,2,FALSE),""),IF($O9="女",IFERROR(VLOOKUP(競技者データ入力シート!S15,データ!$F$2:$G$80,2,FALSE),""))))</f>
        <v/>
      </c>
      <c r="Z9" s="220" t="str">
        <f>ASC(IF(競技者データ入力シート!S15="","",競技者データ入力シート!T15))</f>
        <v/>
      </c>
      <c r="AC9" s="221" t="str">
        <f>IF($O9="","",IF($O9="男",IFERROR(VLOOKUP(競技者データ入力シート!V15,データ!$B$2:$C$81,2,FALSE),""),IF($O9="女",IFERROR(VLOOKUP(競技者データ入力シート!V15,データ!$F$2:$G$80,2,FALSE),""))))</f>
        <v/>
      </c>
      <c r="AD9" s="220" t="str">
        <f>ASC(IF(競技者データ入力シート!V15="","",競技者データ入力シート!W15))</f>
        <v/>
      </c>
      <c r="AG9" s="221" t="str">
        <f>IF($O9="","",IF($O9="男",IFERROR(VLOOKUP(競技者データ入力シート!X15,データ!$B$2:$C$81,2,FALSE),""),IF($O9="女",IFERROR(VLOOKUP(競技者データ入力シート!X15,データ!$F$2:$G$80,2,FALSE),""))))</f>
        <v/>
      </c>
      <c r="AH9" s="220" t="str">
        <f>ASC(IF(競技者データ入力シート!X15="","",競技者データ入力シート!Y15))</f>
        <v/>
      </c>
      <c r="AO9" s="1" t="str">
        <f>IF(競技者データ入力シート!$I15="一般","A",(IF(競技者データ入力シート!$I15="大学","A",(IF(競技者データ入力シート!$I15="高校","A",(IF(競技者データ入力シート!$I15="中学","D","")))))))</f>
        <v/>
      </c>
      <c r="AP9" s="221" t="str">
        <f>IF(競技者データ入力シート!U15="","",競技者データ入力シート!U15)</f>
        <v/>
      </c>
      <c r="AQ9" s="222" t="str">
        <f>IF(競技者データ入力シート!$S15="","",(VLOOKUP($Y9&amp;$AP9,$DC$2:$DD$20,2,FALSE)))</f>
        <v/>
      </c>
      <c r="AR9" s="222" t="str">
        <f>IF(競技者データ入力シート!$S15="","",$B9)</f>
        <v/>
      </c>
      <c r="AS9" s="222" t="str">
        <f>IF(競技者データ入力シート!$S15="","",$C9&amp;$AP9)</f>
        <v/>
      </c>
      <c r="AT9" s="222"/>
      <c r="AU9" s="222" t="str">
        <f>IF(競技者データ入力シート!$S15="","",$C9&amp;$AP9)</f>
        <v/>
      </c>
      <c r="AV9" s="222" t="str">
        <f>IF(競技者データ入力シート!$S15="","",$C9&amp;$AP9)</f>
        <v/>
      </c>
      <c r="AW9" s="222"/>
      <c r="AX9" s="222" t="str">
        <f>ASC(IF(競技者データ入力シート!$S15="","",競技者データ入力シート!$P15))</f>
        <v/>
      </c>
      <c r="AY9" s="221" t="str">
        <f>IF(競技者データ入力シート!$S15="","",COUNTIF($AQ$2:AQ9,AQ9))</f>
        <v/>
      </c>
      <c r="AZ9" s="221" t="str">
        <f>IF(競技者データ入力シート!S15="","",$E9)</f>
        <v/>
      </c>
      <c r="BA9" s="222" t="str">
        <f>IF(競技者データ入力シート!$S15="","",$J9)</f>
        <v/>
      </c>
      <c r="BB9" s="221" t="str">
        <f>IF(競技者データ入力シート!$S15="","",'NANS Data'!Y9)</f>
        <v/>
      </c>
      <c r="BC9" s="221" t="str">
        <f>IF(競技者データ入力シート!$S15="","",競技者データ入力シート!T15)</f>
        <v/>
      </c>
      <c r="BD9" s="221" t="str">
        <f>IF(競技者データ入力シート!Z15="","",競技者データ入力シート!Z15)</f>
        <v/>
      </c>
      <c r="BE9" s="222" t="str">
        <f>IF(競技者データ入力シート!$X15="","",(VLOOKUP($AG9&amp;$BD9,$DC$2:$DD$20,2,FALSE)))</f>
        <v/>
      </c>
      <c r="BF9" s="222" t="str">
        <f>IF(競技者データ入力シート!$X15="","",$B9)</f>
        <v/>
      </c>
      <c r="BG9" s="222" t="str">
        <f>IF(競技者データ入力シート!$X15="","",$C9&amp;$AP9)</f>
        <v/>
      </c>
      <c r="BH9" s="222"/>
      <c r="BI9" s="222" t="str">
        <f>IF(競技者データ入力シート!$X15="","",$C9&amp;$AP9)</f>
        <v/>
      </c>
      <c r="BJ9" s="222" t="str">
        <f>IF(競技者データ入力シート!$X15="","",$C9&amp;$AP9)</f>
        <v/>
      </c>
      <c r="BK9" s="222"/>
      <c r="BL9" s="222" t="str">
        <f>ASC(IF(競技者データ入力シート!$X15="","",競技者データ入力シート!$P15))</f>
        <v/>
      </c>
      <c r="BM9" s="222" t="str">
        <f>IF(競技者データ入力シート!$X15="","",COUNTIF($BE$2:BE9,BE9))</f>
        <v/>
      </c>
      <c r="BN9" s="222" t="str">
        <f>IF(競技者データ入力シート!X15="","",$E9)</f>
        <v/>
      </c>
      <c r="BO9" s="222" t="str">
        <f>IF(競技者データ入力シート!$X15="","",$J9)</f>
        <v/>
      </c>
      <c r="BP9" s="221" t="str">
        <f>IF(競技者データ入力シート!$X15="","",'NANS Data'!AG9)</f>
        <v/>
      </c>
      <c r="BQ9" s="222" t="str">
        <f>IF(競技者データ入力シート!$X15="","",競技者データ入力シート!Y15)</f>
        <v/>
      </c>
      <c r="BR9" s="220" t="str">
        <f>IF(U9="","",(VLOOKUP(U9,データ!$P$2:$Q$65,2,FALSE)))</f>
        <v/>
      </c>
      <c r="BS9" s="220" t="str">
        <f>IF(Y9="","",VLOOKUP(Y9,データ!$P$2:$Q$65,2,FALSE))</f>
        <v/>
      </c>
      <c r="BT9" s="220" t="str">
        <f>IF(AC9="","",VLOOKUP(AC9,データ!$P$2:$Q$65,2,FALSE))</f>
        <v/>
      </c>
      <c r="BU9" s="220" t="str">
        <f>IF(AG9="","",VLOOKUP(AG9,データ!$P$2:$Q$65,2,FALSE))</f>
        <v/>
      </c>
      <c r="BV9" s="220" t="s">
        <v>595</v>
      </c>
      <c r="BW9" s="220" t="s">
        <v>595</v>
      </c>
      <c r="BX9" s="220" t="s">
        <v>547</v>
      </c>
      <c r="CI9" s="220" t="s">
        <v>595</v>
      </c>
      <c r="CY9" s="220" t="str">
        <f>IF(入力注意事項!AN15="","",入力注意事項!AN15)</f>
        <v/>
      </c>
      <c r="CZ9" s="220" t="str">
        <f>IF(入力注意事項!AO15="","",入力注意事項!AO15)</f>
        <v/>
      </c>
      <c r="DA9" s="220" t="str">
        <f>IF(入力注意事項!AP15="","",入力注意事項!AP15)</f>
        <v/>
      </c>
      <c r="DC9" s="220" t="s">
        <v>585</v>
      </c>
      <c r="DD9" s="220" t="e">
        <f t="shared" si="1"/>
        <v>#VALUE!</v>
      </c>
    </row>
    <row r="10" spans="2:112" x14ac:dyDescent="0.25">
      <c r="B10" s="220" t="str">
        <f>IF(競技者データ入力シート!$S$2="","",競技者データ入力シート!$S$2)</f>
        <v/>
      </c>
      <c r="C10" s="220" t="str">
        <f>IF(競技者データ入力シート!$D16="","",競技者データ入力シート!$S$3)</f>
        <v/>
      </c>
      <c r="D10" s="220" t="str">
        <f>IF(競技者データ入力シート!D16="","",競技者データ入力シート!B16)</f>
        <v/>
      </c>
      <c r="E10" s="220" t="str">
        <f>IF(競技者データ入力シート!D16="","",C10&amp;D10)</f>
        <v/>
      </c>
      <c r="F10" s="219" t="str">
        <f>ASC(IF(競技者データ入力シート!D16="","",競技者データ入力シート!$S$2))</f>
        <v/>
      </c>
      <c r="I10" s="220" t="str">
        <f>ASC(IF(競技者データ入力シート!D16="","",競技者データ入力シート!C16))</f>
        <v/>
      </c>
      <c r="J10" s="220" t="str">
        <f>IF(競技者データ入力シート!D16="","",TRIM(競技者データ入力シート!D16)&amp;" "&amp;(TRIM(競技者データ入力シート!E16)))</f>
        <v/>
      </c>
      <c r="K10" s="220" t="str">
        <f>ASC(IF(競技者データ入力シート!F16="","",TRIM(競技者データ入力シート!F16)&amp;" "&amp;(TRIM(競技者データ入力シート!G16))))</f>
        <v/>
      </c>
      <c r="L10" s="220" t="str">
        <f t="shared" si="0"/>
        <v/>
      </c>
      <c r="M10" s="220" t="str">
        <f>ASC(IF(競技者データ入力シート!H16="","",競技者データ入力シート!H16))</f>
        <v/>
      </c>
      <c r="N10" s="220" t="str">
        <f>ASC(IF(競技者データ入力シート!$P16="","",競技者データ入力シート!$P16))</f>
        <v/>
      </c>
      <c r="O10" s="221" t="str">
        <f>IF(競技者データ入力シート!J16="","",競技者データ入力シート!J16)</f>
        <v/>
      </c>
      <c r="P10" s="221" t="str">
        <f>ASC(IF(競技者データ入力シート!K16="","",競技者データ入力シート!K16))</f>
        <v/>
      </c>
      <c r="Q10" s="220" t="str">
        <f>ASC(IF(競技者データ入力シート!L16="","",競技者データ入力シート!L16))</f>
        <v/>
      </c>
      <c r="R10" s="220" t="str">
        <f>ASC(IF(競技者データ入力シート!M16="","",競技者データ入力シート!M16))</f>
        <v/>
      </c>
      <c r="S10" s="220" t="str">
        <f>IF(競技者データ入力シート!O16="","",競技者データ入力シート!O16)</f>
        <v/>
      </c>
      <c r="T10" s="220" t="str">
        <f>ASC(IF(競技者データ入力シート!N16="","",競技者データ入力シート!N16))</f>
        <v/>
      </c>
      <c r="U10" s="221" t="str">
        <f>IF($O10="","",IF($O10="男",IFERROR(VLOOKUP(競技者データ入力シート!Q16,データ!$B$2:$C$81,2,FALSE),""),IF($O10="女",IFERROR(VLOOKUP(競技者データ入力シート!Q16,データ!$F$2:$G$80,2,FALSE),""))))</f>
        <v/>
      </c>
      <c r="V10" s="219" t="str">
        <f>ASC(IF(競技者データ入力シート!Q16="","",競技者データ入力シート!R16))</f>
        <v/>
      </c>
      <c r="Y10" s="221" t="str">
        <f>IF($O10="","",IF($O10="男",IFERROR(VLOOKUP(競技者データ入力シート!S16,データ!$B$2:$C$81,2,FALSE),""),IF($O10="女",IFERROR(VLOOKUP(競技者データ入力シート!S16,データ!$F$2:$G$80,2,FALSE),""))))</f>
        <v/>
      </c>
      <c r="Z10" s="220" t="str">
        <f>ASC(IF(競技者データ入力シート!S16="","",競技者データ入力シート!T16))</f>
        <v/>
      </c>
      <c r="AC10" s="221" t="str">
        <f>IF($O10="","",IF($O10="男",IFERROR(VLOOKUP(競技者データ入力シート!V16,データ!$B$2:$C$81,2,FALSE),""),IF($O10="女",IFERROR(VLOOKUP(競技者データ入力シート!V16,データ!$F$2:$G$80,2,FALSE),""))))</f>
        <v/>
      </c>
      <c r="AD10" s="220" t="str">
        <f>ASC(IF(競技者データ入力シート!V16="","",競技者データ入力シート!W16))</f>
        <v/>
      </c>
      <c r="AG10" s="221" t="str">
        <f>IF($O10="","",IF($O10="男",IFERROR(VLOOKUP(競技者データ入力シート!X16,データ!$B$2:$C$81,2,FALSE),""),IF($O10="女",IFERROR(VLOOKUP(競技者データ入力シート!X16,データ!$F$2:$G$80,2,FALSE),""))))</f>
        <v/>
      </c>
      <c r="AH10" s="220" t="str">
        <f>ASC(IF(競技者データ入力シート!X16="","",競技者データ入力シート!Y16))</f>
        <v/>
      </c>
      <c r="AO10" s="1" t="str">
        <f>IF(競技者データ入力シート!$I16="一般","A",(IF(競技者データ入力シート!$I16="大学","A",(IF(競技者データ入力シート!$I16="高校","A",(IF(競技者データ入力シート!$I16="中学","D","")))))))</f>
        <v/>
      </c>
      <c r="AP10" s="221" t="str">
        <f>IF(競技者データ入力シート!U16="","",競技者データ入力シート!U16)</f>
        <v/>
      </c>
      <c r="AQ10" s="222" t="str">
        <f>IF(競技者データ入力シート!$S16="","",(VLOOKUP($Y10&amp;$AP10,$DC$2:$DD$20,2,FALSE)))</f>
        <v/>
      </c>
      <c r="AR10" s="222" t="str">
        <f>IF(競技者データ入力シート!$S16="","",$B10)</f>
        <v/>
      </c>
      <c r="AS10" s="222" t="str">
        <f>IF(競技者データ入力シート!$S16="","",$C10&amp;$AP10)</f>
        <v/>
      </c>
      <c r="AT10" s="222"/>
      <c r="AU10" s="222" t="str">
        <f>IF(競技者データ入力シート!$S16="","",$C10&amp;$AP10)</f>
        <v/>
      </c>
      <c r="AV10" s="222" t="str">
        <f>IF(競技者データ入力シート!$S16="","",$C10&amp;$AP10)</f>
        <v/>
      </c>
      <c r="AW10" s="222"/>
      <c r="AX10" s="222" t="str">
        <f>ASC(IF(競技者データ入力シート!$S16="","",競技者データ入力シート!$P16))</f>
        <v/>
      </c>
      <c r="AY10" s="221" t="str">
        <f>IF(競技者データ入力シート!$S16="","",COUNTIF($AQ$2:AQ10,AQ10))</f>
        <v/>
      </c>
      <c r="AZ10" s="221" t="str">
        <f>IF(競技者データ入力シート!S16="","",$E10)</f>
        <v/>
      </c>
      <c r="BA10" s="222" t="str">
        <f>IF(競技者データ入力シート!$S16="","",$J10)</f>
        <v/>
      </c>
      <c r="BB10" s="221" t="str">
        <f>IF(競技者データ入力シート!$S16="","",'NANS Data'!Y10)</f>
        <v/>
      </c>
      <c r="BC10" s="221" t="str">
        <f>IF(競技者データ入力シート!$S16="","",競技者データ入力シート!T16)</f>
        <v/>
      </c>
      <c r="BD10" s="221" t="str">
        <f>IF(競技者データ入力シート!Z16="","",競技者データ入力シート!Z16)</f>
        <v/>
      </c>
      <c r="BE10" s="222" t="str">
        <f>IF(競技者データ入力シート!$X16="","",(VLOOKUP($AG10&amp;$BD10,$DC$2:$DD$20,2,FALSE)))</f>
        <v/>
      </c>
      <c r="BF10" s="222" t="str">
        <f>IF(競技者データ入力シート!$X16="","",$B10)</f>
        <v/>
      </c>
      <c r="BG10" s="222" t="str">
        <f>IF(競技者データ入力シート!$X16="","",$C10&amp;$AP10)</f>
        <v/>
      </c>
      <c r="BH10" s="222"/>
      <c r="BI10" s="222" t="str">
        <f>IF(競技者データ入力シート!$X16="","",$C10&amp;$AP10)</f>
        <v/>
      </c>
      <c r="BJ10" s="222" t="str">
        <f>IF(競技者データ入力シート!$X16="","",$C10&amp;$AP10)</f>
        <v/>
      </c>
      <c r="BK10" s="222"/>
      <c r="BL10" s="222" t="str">
        <f>ASC(IF(競技者データ入力シート!$X16="","",競技者データ入力シート!$P16))</f>
        <v/>
      </c>
      <c r="BM10" s="222" t="str">
        <f>IF(競技者データ入力シート!$X16="","",COUNTIF($BE$2:BE10,BE10))</f>
        <v/>
      </c>
      <c r="BN10" s="222" t="str">
        <f>IF(競技者データ入力シート!X16="","",$E10)</f>
        <v/>
      </c>
      <c r="BO10" s="222" t="str">
        <f>IF(競技者データ入力シート!$X16="","",$J10)</f>
        <v/>
      </c>
      <c r="BP10" s="221" t="str">
        <f>IF(競技者データ入力シート!$X16="","",'NANS Data'!AG10)</f>
        <v/>
      </c>
      <c r="BQ10" s="222" t="str">
        <f>IF(競技者データ入力シート!$X16="","",競技者データ入力シート!Y16)</f>
        <v/>
      </c>
      <c r="BR10" s="220" t="str">
        <f>IF(U10="","",(VLOOKUP(U10,データ!$P$2:$Q$65,2,FALSE)))</f>
        <v/>
      </c>
      <c r="BS10" s="220" t="str">
        <f>IF(Y10="","",VLOOKUP(Y10,データ!$P$2:$Q$65,2,FALSE))</f>
        <v/>
      </c>
      <c r="BT10" s="220" t="str">
        <f>IF(AC10="","",VLOOKUP(AC10,データ!$P$2:$Q$65,2,FALSE))</f>
        <v/>
      </c>
      <c r="BU10" s="220" t="str">
        <f>IF(AG10="","",VLOOKUP(AG10,データ!$P$2:$Q$65,2,FALSE))</f>
        <v/>
      </c>
      <c r="BV10" s="220" t="s">
        <v>595</v>
      </c>
      <c r="BW10" s="220" t="s">
        <v>595</v>
      </c>
      <c r="BX10" s="220" t="s">
        <v>547</v>
      </c>
      <c r="CI10" s="220" t="s">
        <v>595</v>
      </c>
      <c r="CY10" s="220" t="str">
        <f>IF(入力注意事項!AN16="","",入力注意事項!AN16)</f>
        <v/>
      </c>
      <c r="CZ10" s="220" t="str">
        <f>IF(入力注意事項!AO16="","",入力注意事項!AO16)</f>
        <v/>
      </c>
      <c r="DA10" s="220" t="str">
        <f>IF(入力注意事項!AP16="","",入力注意事項!AP16)</f>
        <v/>
      </c>
      <c r="DC10" s="220" t="s">
        <v>552</v>
      </c>
      <c r="DD10" s="220" t="str">
        <f>IF(競技者データ入力シート!$S$2="","",競技者データ入力シート!$S$2*100+41)</f>
        <v/>
      </c>
    </row>
    <row r="11" spans="2:112" x14ac:dyDescent="0.25">
      <c r="B11" s="220" t="str">
        <f>IF(競技者データ入力シート!$S$2="","",競技者データ入力シート!$S$2)</f>
        <v/>
      </c>
      <c r="C11" s="220" t="str">
        <f>IF(競技者データ入力シート!$D17="","",競技者データ入力シート!$S$3)</f>
        <v/>
      </c>
      <c r="D11" s="220" t="str">
        <f>IF(競技者データ入力シート!D17="","",競技者データ入力シート!B17)</f>
        <v/>
      </c>
      <c r="E11" s="220" t="str">
        <f>IF(競技者データ入力シート!D17="","",C11&amp;D11)</f>
        <v/>
      </c>
      <c r="F11" s="219" t="str">
        <f>ASC(IF(競技者データ入力シート!D17="","",競技者データ入力シート!$S$2))</f>
        <v/>
      </c>
      <c r="I11" s="220" t="str">
        <f>ASC(IF(競技者データ入力シート!D17="","",競技者データ入力シート!C17))</f>
        <v/>
      </c>
      <c r="J11" s="220" t="str">
        <f>IF(競技者データ入力シート!D17="","",TRIM(競技者データ入力シート!D17)&amp;" "&amp;(TRIM(競技者データ入力シート!E17)))</f>
        <v/>
      </c>
      <c r="K11" s="220" t="str">
        <f>ASC(IF(競技者データ入力シート!F17="","",TRIM(競技者データ入力シート!F17)&amp;" "&amp;(TRIM(競技者データ入力シート!G17))))</f>
        <v/>
      </c>
      <c r="L11" s="220" t="str">
        <f t="shared" si="0"/>
        <v/>
      </c>
      <c r="M11" s="220" t="str">
        <f>ASC(IF(競技者データ入力シート!H17="","",競技者データ入力シート!H17))</f>
        <v/>
      </c>
      <c r="N11" s="220" t="str">
        <f>ASC(IF(競技者データ入力シート!$P17="","",競技者データ入力シート!$P17))</f>
        <v/>
      </c>
      <c r="O11" s="221" t="str">
        <f>IF(競技者データ入力シート!J17="","",競技者データ入力シート!J17)</f>
        <v/>
      </c>
      <c r="P11" s="221" t="str">
        <f>ASC(IF(競技者データ入力シート!K17="","",競技者データ入力シート!K17))</f>
        <v/>
      </c>
      <c r="Q11" s="220" t="str">
        <f>ASC(IF(競技者データ入力シート!L17="","",競技者データ入力シート!L17))</f>
        <v/>
      </c>
      <c r="R11" s="220" t="str">
        <f>ASC(IF(競技者データ入力シート!M17="","",競技者データ入力シート!M17))</f>
        <v/>
      </c>
      <c r="S11" s="220" t="str">
        <f>IF(競技者データ入力シート!O17="","",競技者データ入力シート!O17)</f>
        <v/>
      </c>
      <c r="T11" s="220" t="str">
        <f>ASC(IF(競技者データ入力シート!N17="","",競技者データ入力シート!N17))</f>
        <v/>
      </c>
      <c r="U11" s="221" t="str">
        <f>IF($O11="","",IF($O11="男",IFERROR(VLOOKUP(競技者データ入力シート!Q17,データ!$B$2:$C$81,2,FALSE),""),IF($O11="女",IFERROR(VLOOKUP(競技者データ入力シート!Q17,データ!$F$2:$G$80,2,FALSE),""))))</f>
        <v/>
      </c>
      <c r="V11" s="219" t="str">
        <f>ASC(IF(競技者データ入力シート!Q17="","",競技者データ入力シート!R17))</f>
        <v/>
      </c>
      <c r="Y11" s="221" t="str">
        <f>IF($O11="","",IF($O11="男",IFERROR(VLOOKUP(競技者データ入力シート!S17,データ!$B$2:$C$81,2,FALSE),""),IF($O11="女",IFERROR(VLOOKUP(競技者データ入力シート!S17,データ!$F$2:$G$80,2,FALSE),""))))</f>
        <v/>
      </c>
      <c r="Z11" s="220" t="str">
        <f>ASC(IF(競技者データ入力シート!S17="","",競技者データ入力シート!T17))</f>
        <v/>
      </c>
      <c r="AC11" s="221" t="str">
        <f>IF($O11="","",IF($O11="男",IFERROR(VLOOKUP(競技者データ入力シート!V17,データ!$B$2:$C$81,2,FALSE),""),IF($O11="女",IFERROR(VLOOKUP(競技者データ入力シート!V17,データ!$F$2:$G$80,2,FALSE),""))))</f>
        <v/>
      </c>
      <c r="AD11" s="220" t="str">
        <f>ASC(IF(競技者データ入力シート!V17="","",競技者データ入力シート!W17))</f>
        <v/>
      </c>
      <c r="AG11" s="221" t="str">
        <f>IF($O11="","",IF($O11="男",IFERROR(VLOOKUP(競技者データ入力シート!X17,データ!$B$2:$C$81,2,FALSE),""),IF($O11="女",IFERROR(VLOOKUP(競技者データ入力シート!X17,データ!$F$2:$G$80,2,FALSE),""))))</f>
        <v/>
      </c>
      <c r="AH11" s="220" t="str">
        <f>ASC(IF(競技者データ入力シート!X17="","",競技者データ入力シート!Y17))</f>
        <v/>
      </c>
      <c r="AO11" s="1" t="str">
        <f>IF(競技者データ入力シート!$I17="一般","A",(IF(競技者データ入力シート!$I17="大学","A",(IF(競技者データ入力シート!$I17="高校","A",(IF(競技者データ入力シート!$I17="中学","D","")))))))</f>
        <v/>
      </c>
      <c r="AP11" s="221" t="str">
        <f>IF(競技者データ入力シート!U17="","",競技者データ入力シート!U17)</f>
        <v/>
      </c>
      <c r="AQ11" s="222" t="str">
        <f>IF(競技者データ入力シート!$S17="","",(VLOOKUP($Y11&amp;$AP11,$DC$2:$DD$20,2,FALSE)))</f>
        <v/>
      </c>
      <c r="AR11" s="222" t="str">
        <f>IF(競技者データ入力シート!$S17="","",$B11)</f>
        <v/>
      </c>
      <c r="AS11" s="222" t="str">
        <f>IF(競技者データ入力シート!$S17="","",$C11&amp;$AP11)</f>
        <v/>
      </c>
      <c r="AT11" s="222"/>
      <c r="AU11" s="222" t="str">
        <f>IF(競技者データ入力シート!$S17="","",$C11&amp;$AP11)</f>
        <v/>
      </c>
      <c r="AV11" s="222" t="str">
        <f>IF(競技者データ入力シート!$S17="","",$C11&amp;$AP11)</f>
        <v/>
      </c>
      <c r="AW11" s="222"/>
      <c r="AX11" s="222" t="str">
        <f>ASC(IF(競技者データ入力シート!$S17="","",競技者データ入力シート!$P17))</f>
        <v/>
      </c>
      <c r="AY11" s="221" t="str">
        <f>IF(競技者データ入力シート!$S17="","",COUNTIF($AQ$2:AQ11,AQ11))</f>
        <v/>
      </c>
      <c r="AZ11" s="221" t="str">
        <f>IF(競技者データ入力シート!S17="","",$E11)</f>
        <v/>
      </c>
      <c r="BA11" s="222" t="str">
        <f>IF(競技者データ入力シート!$S17="","",$J11)</f>
        <v/>
      </c>
      <c r="BB11" s="221" t="str">
        <f>IF(競技者データ入力シート!$S17="","",'NANS Data'!Y11)</f>
        <v/>
      </c>
      <c r="BC11" s="221" t="str">
        <f>IF(競技者データ入力シート!$S17="","",競技者データ入力シート!T17)</f>
        <v/>
      </c>
      <c r="BD11" s="221" t="str">
        <f>IF(競技者データ入力シート!Z17="","",競技者データ入力シート!Z17)</f>
        <v/>
      </c>
      <c r="BE11" s="222" t="str">
        <f>IF(競技者データ入力シート!$X17="","",(VLOOKUP($AG11&amp;$BD11,$DC$2:$DD$20,2,FALSE)))</f>
        <v/>
      </c>
      <c r="BF11" s="222" t="str">
        <f>IF(競技者データ入力シート!$X17="","",$B11)</f>
        <v/>
      </c>
      <c r="BG11" s="222" t="str">
        <f>IF(競技者データ入力シート!$X17="","",$C11&amp;$AP11)</f>
        <v/>
      </c>
      <c r="BH11" s="222"/>
      <c r="BI11" s="222" t="str">
        <f>IF(競技者データ入力シート!$X17="","",$C11&amp;$AP11)</f>
        <v/>
      </c>
      <c r="BJ11" s="222" t="str">
        <f>IF(競技者データ入力シート!$X17="","",$C11&amp;$AP11)</f>
        <v/>
      </c>
      <c r="BK11" s="222"/>
      <c r="BL11" s="222" t="str">
        <f>ASC(IF(競技者データ入力シート!$X17="","",競技者データ入力シート!$P17))</f>
        <v/>
      </c>
      <c r="BM11" s="222" t="str">
        <f>IF(競技者データ入力シート!$X17="","",COUNTIF($BE$2:BE11,BE11))</f>
        <v/>
      </c>
      <c r="BN11" s="222" t="str">
        <f>IF(競技者データ入力シート!X17="","",$E11)</f>
        <v/>
      </c>
      <c r="BO11" s="222" t="str">
        <f>IF(競技者データ入力シート!$X17="","",$J11)</f>
        <v/>
      </c>
      <c r="BP11" s="221" t="str">
        <f>IF(競技者データ入力シート!$X17="","",'NANS Data'!AG11)</f>
        <v/>
      </c>
      <c r="BQ11" s="222" t="str">
        <f>IF(競技者データ入力シート!$X17="","",競技者データ入力シート!Y17)</f>
        <v/>
      </c>
      <c r="BR11" s="220" t="str">
        <f>IF(U11="","",(VLOOKUP(U11,データ!$P$2:$Q$65,2,FALSE)))</f>
        <v/>
      </c>
      <c r="BS11" s="220" t="str">
        <f>IF(Y11="","",VLOOKUP(Y11,データ!$P$2:$Q$65,2,FALSE))</f>
        <v/>
      </c>
      <c r="BT11" s="220" t="str">
        <f>IF(AC11="","",VLOOKUP(AC11,データ!$P$2:$Q$65,2,FALSE))</f>
        <v/>
      </c>
      <c r="BU11" s="220" t="str">
        <f>IF(AG11="","",VLOOKUP(AG11,データ!$P$2:$Q$65,2,FALSE))</f>
        <v/>
      </c>
      <c r="BV11" s="220" t="s">
        <v>595</v>
      </c>
      <c r="BW11" s="220" t="s">
        <v>595</v>
      </c>
      <c r="BX11" s="220" t="s">
        <v>547</v>
      </c>
      <c r="CI11" s="220" t="s">
        <v>595</v>
      </c>
      <c r="CY11" s="220" t="str">
        <f>IF(入力注意事項!AN17="","",入力注意事項!AN17)</f>
        <v/>
      </c>
      <c r="CZ11" s="220" t="str">
        <f>IF(入力注意事項!AO17="","",入力注意事項!AO17)</f>
        <v/>
      </c>
      <c r="DA11" s="220" t="str">
        <f>IF(入力注意事項!AP17="","",入力注意事項!AP17)</f>
        <v/>
      </c>
      <c r="DC11" s="220" t="s">
        <v>587</v>
      </c>
      <c r="DD11" s="220" t="e">
        <f t="shared" si="1"/>
        <v>#VALUE!</v>
      </c>
    </row>
    <row r="12" spans="2:112" x14ac:dyDescent="0.25">
      <c r="B12" s="220" t="str">
        <f>IF(競技者データ入力シート!$S$2="","",競技者データ入力シート!$S$2)</f>
        <v/>
      </c>
      <c r="C12" s="220" t="str">
        <f>IF(競技者データ入力シート!$D18="","",競技者データ入力シート!$S$3)</f>
        <v/>
      </c>
      <c r="D12" s="220" t="str">
        <f>IF(競技者データ入力シート!D18="","",競技者データ入力シート!B18)</f>
        <v/>
      </c>
      <c r="E12" s="220" t="str">
        <f>IF(競技者データ入力シート!D18="","",C12&amp;D12)</f>
        <v/>
      </c>
      <c r="F12" s="219" t="str">
        <f>ASC(IF(競技者データ入力シート!D18="","",競技者データ入力シート!$S$2))</f>
        <v/>
      </c>
      <c r="I12" s="220" t="str">
        <f>ASC(IF(競技者データ入力シート!D18="","",競技者データ入力シート!C18))</f>
        <v/>
      </c>
      <c r="J12" s="220" t="str">
        <f>IF(競技者データ入力シート!D18="","",TRIM(競技者データ入力シート!D18)&amp;" "&amp;(TRIM(競技者データ入力シート!E18)))</f>
        <v/>
      </c>
      <c r="K12" s="220" t="str">
        <f>ASC(IF(競技者データ入力シート!F18="","",TRIM(競技者データ入力シート!F18)&amp;" "&amp;(TRIM(競技者データ入力シート!G18))))</f>
        <v/>
      </c>
      <c r="L12" s="220" t="str">
        <f t="shared" si="0"/>
        <v/>
      </c>
      <c r="M12" s="220" t="str">
        <f>ASC(IF(競技者データ入力シート!H18="","",競技者データ入力シート!H18))</f>
        <v/>
      </c>
      <c r="N12" s="220" t="str">
        <f>ASC(IF(競技者データ入力シート!$P18="","",競技者データ入力シート!$P18))</f>
        <v/>
      </c>
      <c r="O12" s="221" t="str">
        <f>IF(競技者データ入力シート!J18="","",競技者データ入力シート!J18)</f>
        <v/>
      </c>
      <c r="P12" s="221" t="str">
        <f>ASC(IF(競技者データ入力シート!K18="","",競技者データ入力シート!K18))</f>
        <v/>
      </c>
      <c r="Q12" s="220" t="str">
        <f>ASC(IF(競技者データ入力シート!L18="","",競技者データ入力シート!L18))</f>
        <v/>
      </c>
      <c r="R12" s="220" t="str">
        <f>ASC(IF(競技者データ入力シート!M18="","",競技者データ入力シート!M18))</f>
        <v/>
      </c>
      <c r="S12" s="220" t="str">
        <f>IF(競技者データ入力シート!O18="","",競技者データ入力シート!O18)</f>
        <v/>
      </c>
      <c r="T12" s="220" t="str">
        <f>ASC(IF(競技者データ入力シート!N18="","",競技者データ入力シート!N18))</f>
        <v/>
      </c>
      <c r="U12" s="221" t="str">
        <f>IF($O12="","",IF($O12="男",IFERROR(VLOOKUP(競技者データ入力シート!Q18,データ!$B$2:$C$81,2,FALSE),""),IF($O12="女",IFERROR(VLOOKUP(競技者データ入力シート!Q18,データ!$F$2:$G$80,2,FALSE),""))))</f>
        <v/>
      </c>
      <c r="V12" s="219" t="str">
        <f>ASC(IF(競技者データ入力シート!Q18="","",競技者データ入力シート!R18))</f>
        <v/>
      </c>
      <c r="Y12" s="221" t="str">
        <f>IF($O12="","",IF($O12="男",IFERROR(VLOOKUP(競技者データ入力シート!S18,データ!$B$2:$C$81,2,FALSE),""),IF($O12="女",IFERROR(VLOOKUP(競技者データ入力シート!S18,データ!$F$2:$G$80,2,FALSE),""))))</f>
        <v/>
      </c>
      <c r="Z12" s="220" t="str">
        <f>ASC(IF(競技者データ入力シート!S18="","",競技者データ入力シート!T18))</f>
        <v/>
      </c>
      <c r="AC12" s="221" t="str">
        <f>IF($O12="","",IF($O12="男",IFERROR(VLOOKUP(競技者データ入力シート!V18,データ!$B$2:$C$81,2,FALSE),""),IF($O12="女",IFERROR(VLOOKUP(競技者データ入力シート!V18,データ!$F$2:$G$80,2,FALSE),""))))</f>
        <v/>
      </c>
      <c r="AD12" s="220" t="str">
        <f>ASC(IF(競技者データ入力シート!V18="","",競技者データ入力シート!W18))</f>
        <v/>
      </c>
      <c r="AG12" s="221" t="str">
        <f>IF($O12="","",IF($O12="男",IFERROR(VLOOKUP(競技者データ入力シート!X18,データ!$B$2:$C$81,2,FALSE),""),IF($O12="女",IFERROR(VLOOKUP(競技者データ入力シート!X18,データ!$F$2:$G$80,2,FALSE),""))))</f>
        <v/>
      </c>
      <c r="AH12" s="220" t="str">
        <f>ASC(IF(競技者データ入力シート!X18="","",競技者データ入力シート!Y18))</f>
        <v/>
      </c>
      <c r="AO12" s="1" t="str">
        <f>IF(競技者データ入力シート!$I18="一般","A",(IF(競技者データ入力シート!$I18="大学","A",(IF(競技者データ入力シート!$I18="高校","A",(IF(競技者データ入力シート!$I18="中学","D","")))))))</f>
        <v/>
      </c>
      <c r="AP12" s="221" t="str">
        <f>IF(競技者データ入力シート!U18="","",競技者データ入力シート!U18)</f>
        <v/>
      </c>
      <c r="AQ12" s="222" t="str">
        <f>IF(競技者データ入力シート!$S18="","",(VLOOKUP($Y12&amp;$AP12,$DC$2:$DD$20,2,FALSE)))</f>
        <v/>
      </c>
      <c r="AR12" s="222" t="str">
        <f>IF(競技者データ入力シート!$S18="","",$B12)</f>
        <v/>
      </c>
      <c r="AS12" s="222" t="str">
        <f>IF(競技者データ入力シート!$S18="","",$C12&amp;$AP12)</f>
        <v/>
      </c>
      <c r="AT12" s="222"/>
      <c r="AU12" s="222" t="str">
        <f>IF(競技者データ入力シート!$S18="","",$C12&amp;$AP12)</f>
        <v/>
      </c>
      <c r="AV12" s="222" t="str">
        <f>IF(競技者データ入力シート!$S18="","",$C12&amp;$AP12)</f>
        <v/>
      </c>
      <c r="AW12" s="222"/>
      <c r="AX12" s="222" t="str">
        <f>ASC(IF(競技者データ入力シート!$S18="","",競技者データ入力シート!$P18))</f>
        <v/>
      </c>
      <c r="AY12" s="221" t="str">
        <f>IF(競技者データ入力シート!$S18="","",COUNTIF($AQ$2:AQ12,AQ12))</f>
        <v/>
      </c>
      <c r="AZ12" s="221" t="str">
        <f>IF(競技者データ入力シート!S18="","",$E12)</f>
        <v/>
      </c>
      <c r="BA12" s="222" t="str">
        <f>IF(競技者データ入力シート!$S18="","",$J12)</f>
        <v/>
      </c>
      <c r="BB12" s="221" t="str">
        <f>IF(競技者データ入力シート!$S18="","",'NANS Data'!Y12)</f>
        <v/>
      </c>
      <c r="BC12" s="221" t="str">
        <f>IF(競技者データ入力シート!$S18="","",競技者データ入力シート!T18)</f>
        <v/>
      </c>
      <c r="BD12" s="221" t="str">
        <f>IF(競技者データ入力シート!Z18="","",競技者データ入力シート!Z18)</f>
        <v/>
      </c>
      <c r="BE12" s="222" t="str">
        <f>IF(競技者データ入力シート!$X18="","",(VLOOKUP($AG12&amp;$BD12,$DC$2:$DD$20,2,FALSE)))</f>
        <v/>
      </c>
      <c r="BF12" s="222" t="str">
        <f>IF(競技者データ入力シート!$X18="","",$B12)</f>
        <v/>
      </c>
      <c r="BG12" s="222" t="str">
        <f>IF(競技者データ入力シート!$X18="","",$C12&amp;$AP12)</f>
        <v/>
      </c>
      <c r="BH12" s="222"/>
      <c r="BI12" s="222" t="str">
        <f>IF(競技者データ入力シート!$X18="","",$C12&amp;$AP12)</f>
        <v/>
      </c>
      <c r="BJ12" s="222" t="str">
        <f>IF(競技者データ入力シート!$X18="","",$C12&amp;$AP12)</f>
        <v/>
      </c>
      <c r="BK12" s="222"/>
      <c r="BL12" s="222" t="str">
        <f>ASC(IF(競技者データ入力シート!$X18="","",競技者データ入力シート!$P18))</f>
        <v/>
      </c>
      <c r="BM12" s="222" t="str">
        <f>IF(競技者データ入力シート!$X18="","",COUNTIF($BE$2:BE12,BE12))</f>
        <v/>
      </c>
      <c r="BN12" s="222" t="str">
        <f>IF(競技者データ入力シート!X18="","",$E12)</f>
        <v/>
      </c>
      <c r="BO12" s="222" t="str">
        <f>IF(競技者データ入力シート!$X18="","",$J12)</f>
        <v/>
      </c>
      <c r="BP12" s="221" t="str">
        <f>IF(競技者データ入力シート!$X18="","",'NANS Data'!AG12)</f>
        <v/>
      </c>
      <c r="BQ12" s="222" t="str">
        <f>IF(競技者データ入力シート!$X18="","",競技者データ入力シート!Y18)</f>
        <v/>
      </c>
      <c r="BR12" s="220" t="str">
        <f>IF(U12="","",(VLOOKUP(U12,データ!$P$2:$Q$65,2,FALSE)))</f>
        <v/>
      </c>
      <c r="BS12" s="220" t="str">
        <f>IF(Y12="","",VLOOKUP(Y12,データ!$P$2:$Q$65,2,FALSE))</f>
        <v/>
      </c>
      <c r="BT12" s="220" t="str">
        <f>IF(AC12="","",VLOOKUP(AC12,データ!$P$2:$Q$65,2,FALSE))</f>
        <v/>
      </c>
      <c r="BU12" s="220" t="str">
        <f>IF(AG12="","",VLOOKUP(AG12,データ!$P$2:$Q$65,2,FALSE))</f>
        <v/>
      </c>
      <c r="BV12" s="220" t="s">
        <v>595</v>
      </c>
      <c r="BW12" s="220" t="s">
        <v>595</v>
      </c>
      <c r="BX12" s="220" t="s">
        <v>547</v>
      </c>
      <c r="CI12" s="220" t="s">
        <v>595</v>
      </c>
      <c r="CY12" s="220" t="str">
        <f>IF(入力注意事項!AN18="","",入力注意事項!AN18)</f>
        <v/>
      </c>
      <c r="CZ12" s="220" t="str">
        <f>IF(入力注意事項!AO18="","",入力注意事項!AO18)</f>
        <v/>
      </c>
      <c r="DA12" s="220" t="str">
        <f>IF(入力注意事項!AP18="","",入力注意事項!AP18)</f>
        <v/>
      </c>
      <c r="DC12" s="220" t="s">
        <v>553</v>
      </c>
      <c r="DD12" s="220" t="str">
        <f>IF(競技者データ入力シート!$S$2="","",競技者データ入力シート!$S$2*100+51)</f>
        <v/>
      </c>
    </row>
    <row r="13" spans="2:112" x14ac:dyDescent="0.25">
      <c r="B13" s="220" t="str">
        <f>IF(競技者データ入力シート!$S$2="","",競技者データ入力シート!$S$2)</f>
        <v/>
      </c>
      <c r="C13" s="220" t="str">
        <f>IF(競技者データ入力シート!$D19="","",競技者データ入力シート!$S$3)</f>
        <v/>
      </c>
      <c r="D13" s="220" t="str">
        <f>IF(競技者データ入力シート!D19="","",競技者データ入力シート!B19)</f>
        <v/>
      </c>
      <c r="E13" s="220" t="str">
        <f>IF(競技者データ入力シート!D19="","",C13&amp;D13)</f>
        <v/>
      </c>
      <c r="F13" s="219" t="str">
        <f>ASC(IF(競技者データ入力シート!D19="","",競技者データ入力シート!$S$2))</f>
        <v/>
      </c>
      <c r="I13" s="220" t="str">
        <f>ASC(IF(競技者データ入力シート!D19="","",競技者データ入力シート!C19))</f>
        <v/>
      </c>
      <c r="J13" s="220" t="str">
        <f>IF(競技者データ入力シート!D19="","",TRIM(競技者データ入力シート!D19)&amp;" "&amp;(TRIM(競技者データ入力シート!E19)))</f>
        <v/>
      </c>
      <c r="K13" s="220" t="str">
        <f>ASC(IF(競技者データ入力シート!F19="","",TRIM(競技者データ入力シート!F19)&amp;" "&amp;(TRIM(競技者データ入力シート!G19))))</f>
        <v/>
      </c>
      <c r="L13" s="220" t="str">
        <f t="shared" si="0"/>
        <v/>
      </c>
      <c r="M13" s="220" t="str">
        <f>ASC(IF(競技者データ入力シート!H19="","",競技者データ入力シート!H19))</f>
        <v/>
      </c>
      <c r="N13" s="220" t="str">
        <f>ASC(IF(競技者データ入力シート!$P19="","",競技者データ入力シート!$P19))</f>
        <v/>
      </c>
      <c r="O13" s="221" t="str">
        <f>IF(競技者データ入力シート!J19="","",競技者データ入力シート!J19)</f>
        <v/>
      </c>
      <c r="P13" s="221" t="str">
        <f>ASC(IF(競技者データ入力シート!K19="","",競技者データ入力シート!K19))</f>
        <v/>
      </c>
      <c r="Q13" s="220" t="str">
        <f>ASC(IF(競技者データ入力シート!L19="","",競技者データ入力シート!L19))</f>
        <v/>
      </c>
      <c r="R13" s="220" t="str">
        <f>ASC(IF(競技者データ入力シート!M19="","",競技者データ入力シート!M19))</f>
        <v/>
      </c>
      <c r="S13" s="220" t="str">
        <f>IF(競技者データ入力シート!O19="","",競技者データ入力シート!O19)</f>
        <v/>
      </c>
      <c r="T13" s="220" t="str">
        <f>ASC(IF(競技者データ入力シート!N19="","",競技者データ入力シート!N19))</f>
        <v/>
      </c>
      <c r="U13" s="221" t="str">
        <f>IF($O13="","",IF($O13="男",IFERROR(VLOOKUP(競技者データ入力シート!Q19,データ!$B$2:$C$81,2,FALSE),""),IF($O13="女",IFERROR(VLOOKUP(競技者データ入力シート!Q19,データ!$F$2:$G$80,2,FALSE),""))))</f>
        <v/>
      </c>
      <c r="V13" s="219" t="str">
        <f>ASC(IF(競技者データ入力シート!Q19="","",競技者データ入力シート!R19))</f>
        <v/>
      </c>
      <c r="Y13" s="221" t="str">
        <f>IF($O13="","",IF($O13="男",IFERROR(VLOOKUP(競技者データ入力シート!S19,データ!$B$2:$C$81,2,FALSE),""),IF($O13="女",IFERROR(VLOOKUP(競技者データ入力シート!S19,データ!$F$2:$G$80,2,FALSE),""))))</f>
        <v/>
      </c>
      <c r="Z13" s="220" t="str">
        <f>ASC(IF(競技者データ入力シート!S19="","",競技者データ入力シート!T19))</f>
        <v/>
      </c>
      <c r="AC13" s="221" t="str">
        <f>IF($O13="","",IF($O13="男",IFERROR(VLOOKUP(競技者データ入力シート!V19,データ!$B$2:$C$81,2,FALSE),""),IF($O13="女",IFERROR(VLOOKUP(競技者データ入力シート!V19,データ!$F$2:$G$80,2,FALSE),""))))</f>
        <v/>
      </c>
      <c r="AD13" s="220" t="str">
        <f>ASC(IF(競技者データ入力シート!V19="","",競技者データ入力シート!W19))</f>
        <v/>
      </c>
      <c r="AG13" s="221" t="str">
        <f>IF($O13="","",IF($O13="男",IFERROR(VLOOKUP(競技者データ入力シート!X19,データ!$B$2:$C$81,2,FALSE),""),IF($O13="女",IFERROR(VLOOKUP(競技者データ入力シート!X19,データ!$F$2:$G$80,2,FALSE),""))))</f>
        <v/>
      </c>
      <c r="AH13" s="220" t="str">
        <f>ASC(IF(競技者データ入力シート!X19="","",競技者データ入力シート!Y19))</f>
        <v/>
      </c>
      <c r="AO13" s="1" t="str">
        <f>IF(競技者データ入力シート!$I19="一般","A",(IF(競技者データ入力シート!$I19="大学","A",(IF(競技者データ入力シート!$I19="高校","A",(IF(競技者データ入力シート!$I19="中学","D","")))))))</f>
        <v/>
      </c>
      <c r="AP13" s="221" t="str">
        <f>IF(競技者データ入力シート!U19="","",競技者データ入力シート!U19)</f>
        <v/>
      </c>
      <c r="AQ13" s="222" t="str">
        <f>IF(競技者データ入力シート!$S19="","",(VLOOKUP($Y13&amp;$AP13,$DC$2:$DD$20,2,FALSE)))</f>
        <v/>
      </c>
      <c r="AR13" s="222" t="str">
        <f>IF(競技者データ入力シート!$S19="","",$B13)</f>
        <v/>
      </c>
      <c r="AS13" s="222" t="str">
        <f>IF(競技者データ入力シート!$S19="","",$C13&amp;$AP13)</f>
        <v/>
      </c>
      <c r="AT13" s="222"/>
      <c r="AU13" s="222" t="str">
        <f>IF(競技者データ入力シート!$S19="","",$C13&amp;$AP13)</f>
        <v/>
      </c>
      <c r="AV13" s="222" t="str">
        <f>IF(競技者データ入力シート!$S19="","",$C13&amp;$AP13)</f>
        <v/>
      </c>
      <c r="AW13" s="222"/>
      <c r="AX13" s="222" t="str">
        <f>ASC(IF(競技者データ入力シート!$S19="","",競技者データ入力シート!$P19))</f>
        <v/>
      </c>
      <c r="AY13" s="221" t="str">
        <f>IF(競技者データ入力シート!$S19="","",COUNTIF($AQ$2:AQ13,AQ13))</f>
        <v/>
      </c>
      <c r="AZ13" s="221" t="str">
        <f>IF(競技者データ入力シート!S19="","",$E13)</f>
        <v/>
      </c>
      <c r="BA13" s="222" t="str">
        <f>IF(競技者データ入力シート!$S19="","",$J13)</f>
        <v/>
      </c>
      <c r="BB13" s="221" t="str">
        <f>IF(競技者データ入力シート!$S19="","",'NANS Data'!Y13)</f>
        <v/>
      </c>
      <c r="BC13" s="221" t="str">
        <f>IF(競技者データ入力シート!$S19="","",競技者データ入力シート!T19)</f>
        <v/>
      </c>
      <c r="BD13" s="221" t="str">
        <f>IF(競技者データ入力シート!Z19="","",競技者データ入力シート!Z19)</f>
        <v/>
      </c>
      <c r="BE13" s="222" t="str">
        <f>IF(競技者データ入力シート!$X19="","",(VLOOKUP($AG13&amp;$BD13,$DC$2:$DD$20,2,FALSE)))</f>
        <v/>
      </c>
      <c r="BF13" s="222" t="str">
        <f>IF(競技者データ入力シート!$X19="","",$B13)</f>
        <v/>
      </c>
      <c r="BG13" s="222" t="str">
        <f>IF(競技者データ入力シート!$X19="","",$C13&amp;$AP13)</f>
        <v/>
      </c>
      <c r="BH13" s="222"/>
      <c r="BI13" s="222" t="str">
        <f>IF(競技者データ入力シート!$X19="","",$C13&amp;$AP13)</f>
        <v/>
      </c>
      <c r="BJ13" s="222" t="str">
        <f>IF(競技者データ入力シート!$X19="","",$C13&amp;$AP13)</f>
        <v/>
      </c>
      <c r="BK13" s="222"/>
      <c r="BL13" s="222" t="str">
        <f>ASC(IF(競技者データ入力シート!$X19="","",競技者データ入力シート!$P19))</f>
        <v/>
      </c>
      <c r="BM13" s="222" t="str">
        <f>IF(競技者データ入力シート!$X19="","",COUNTIF($BE$2:BE13,BE13))</f>
        <v/>
      </c>
      <c r="BN13" s="222" t="str">
        <f>IF(競技者データ入力シート!X19="","",$E13)</f>
        <v/>
      </c>
      <c r="BO13" s="222" t="str">
        <f>IF(競技者データ入力シート!$X19="","",$J13)</f>
        <v/>
      </c>
      <c r="BP13" s="221" t="str">
        <f>IF(競技者データ入力シート!$X19="","",'NANS Data'!AG13)</f>
        <v/>
      </c>
      <c r="BQ13" s="222" t="str">
        <f>IF(競技者データ入力シート!$X19="","",競技者データ入力シート!Y19)</f>
        <v/>
      </c>
      <c r="BR13" s="220" t="str">
        <f>IF(U13="","",(VLOOKUP(U13,データ!$P$2:$Q$65,2,FALSE)))</f>
        <v/>
      </c>
      <c r="BS13" s="220" t="str">
        <f>IF(Y13="","",VLOOKUP(Y13,データ!$P$2:$Q$65,2,FALSE))</f>
        <v/>
      </c>
      <c r="BT13" s="220" t="str">
        <f>IF(AC13="","",VLOOKUP(AC13,データ!$P$2:$Q$65,2,FALSE))</f>
        <v/>
      </c>
      <c r="BU13" s="220" t="str">
        <f>IF(AG13="","",VLOOKUP(AG13,データ!$P$2:$Q$65,2,FALSE))</f>
        <v/>
      </c>
      <c r="BV13" s="220" t="s">
        <v>595</v>
      </c>
      <c r="BW13" s="220" t="s">
        <v>595</v>
      </c>
      <c r="BX13" s="220" t="s">
        <v>547</v>
      </c>
      <c r="CI13" s="220" t="s">
        <v>595</v>
      </c>
      <c r="CY13" s="220" t="str">
        <f>IF(入力注意事項!AN19="","",入力注意事項!AN19)</f>
        <v/>
      </c>
      <c r="CZ13" s="220" t="str">
        <f>IF(入力注意事項!AO19="","",入力注意事項!AO19)</f>
        <v/>
      </c>
      <c r="DA13" s="220" t="str">
        <f>IF(入力注意事項!AP19="","",入力注意事項!AP19)</f>
        <v/>
      </c>
      <c r="DC13" s="220" t="s">
        <v>588</v>
      </c>
      <c r="DD13" s="220" t="e">
        <f t="shared" si="1"/>
        <v>#VALUE!</v>
      </c>
    </row>
    <row r="14" spans="2:112" x14ac:dyDescent="0.25">
      <c r="B14" s="220" t="str">
        <f>IF(競技者データ入力シート!$S$2="","",競技者データ入力シート!$S$2)</f>
        <v/>
      </c>
      <c r="C14" s="220" t="str">
        <f>IF(競技者データ入力シート!$D20="","",競技者データ入力シート!$S$3)</f>
        <v/>
      </c>
      <c r="D14" s="220" t="str">
        <f>IF(競技者データ入力シート!D20="","",競技者データ入力シート!B20)</f>
        <v/>
      </c>
      <c r="E14" s="220" t="str">
        <f>IF(競技者データ入力シート!D20="","",C14&amp;D14)</f>
        <v/>
      </c>
      <c r="F14" s="219" t="str">
        <f>ASC(IF(競技者データ入力シート!D20="","",競技者データ入力シート!$S$2))</f>
        <v/>
      </c>
      <c r="I14" s="220" t="str">
        <f>ASC(IF(競技者データ入力シート!D20="","",競技者データ入力シート!C20))</f>
        <v/>
      </c>
      <c r="J14" s="220" t="str">
        <f>IF(競技者データ入力シート!D20="","",TRIM(競技者データ入力シート!D20)&amp;" "&amp;(TRIM(競技者データ入力シート!E20)))</f>
        <v/>
      </c>
      <c r="K14" s="220" t="str">
        <f>ASC(IF(競技者データ入力シート!F20="","",TRIM(競技者データ入力シート!F20)&amp;" "&amp;(TRIM(競技者データ入力シート!G20))))</f>
        <v/>
      </c>
      <c r="L14" s="220" t="str">
        <f t="shared" si="0"/>
        <v/>
      </c>
      <c r="M14" s="220" t="str">
        <f>ASC(IF(競技者データ入力シート!H20="","",競技者データ入力シート!H20))</f>
        <v/>
      </c>
      <c r="N14" s="220" t="str">
        <f>ASC(IF(競技者データ入力シート!$P20="","",競技者データ入力シート!$P20))</f>
        <v/>
      </c>
      <c r="O14" s="221" t="str">
        <f>IF(競技者データ入力シート!J20="","",競技者データ入力シート!J20)</f>
        <v/>
      </c>
      <c r="P14" s="221" t="str">
        <f>ASC(IF(競技者データ入力シート!K20="","",競技者データ入力シート!K20))</f>
        <v/>
      </c>
      <c r="Q14" s="220" t="str">
        <f>ASC(IF(競技者データ入力シート!L20="","",競技者データ入力シート!L20))</f>
        <v/>
      </c>
      <c r="R14" s="220" t="str">
        <f>ASC(IF(競技者データ入力シート!M20="","",競技者データ入力シート!M20))</f>
        <v/>
      </c>
      <c r="S14" s="220" t="str">
        <f>IF(競技者データ入力シート!O20="","",競技者データ入力シート!O20)</f>
        <v/>
      </c>
      <c r="T14" s="220" t="str">
        <f>ASC(IF(競技者データ入力シート!N20="","",競技者データ入力シート!N20))</f>
        <v/>
      </c>
      <c r="U14" s="221" t="str">
        <f>IF($O14="","",IF($O14="男",IFERROR(VLOOKUP(競技者データ入力シート!Q20,データ!$B$2:$C$81,2,FALSE),""),IF($O14="女",IFERROR(VLOOKUP(競技者データ入力シート!Q20,データ!$F$2:$G$80,2,FALSE),""))))</f>
        <v/>
      </c>
      <c r="V14" s="219" t="str">
        <f>ASC(IF(競技者データ入力シート!Q20="","",競技者データ入力シート!R20))</f>
        <v/>
      </c>
      <c r="Y14" s="221" t="str">
        <f>IF($O14="","",IF($O14="男",IFERROR(VLOOKUP(競技者データ入力シート!S20,データ!$B$2:$C$81,2,FALSE),""),IF($O14="女",IFERROR(VLOOKUP(競技者データ入力シート!S20,データ!$F$2:$G$80,2,FALSE),""))))</f>
        <v/>
      </c>
      <c r="Z14" s="220" t="str">
        <f>ASC(IF(競技者データ入力シート!S20="","",競技者データ入力シート!T20))</f>
        <v/>
      </c>
      <c r="AC14" s="221" t="str">
        <f>IF($O14="","",IF($O14="男",IFERROR(VLOOKUP(競技者データ入力シート!V20,データ!$B$2:$C$81,2,FALSE),""),IF($O14="女",IFERROR(VLOOKUP(競技者データ入力シート!V20,データ!$F$2:$G$80,2,FALSE),""))))</f>
        <v/>
      </c>
      <c r="AD14" s="220" t="str">
        <f>ASC(IF(競技者データ入力シート!V20="","",競技者データ入力シート!W20))</f>
        <v/>
      </c>
      <c r="AG14" s="221" t="str">
        <f>IF($O14="","",IF($O14="男",IFERROR(VLOOKUP(競技者データ入力シート!X20,データ!$B$2:$C$81,2,FALSE),""),IF($O14="女",IFERROR(VLOOKUP(競技者データ入力シート!X20,データ!$F$2:$G$80,2,FALSE),""))))</f>
        <v/>
      </c>
      <c r="AH14" s="220" t="str">
        <f>ASC(IF(競技者データ入力シート!X20="","",競技者データ入力シート!Y20))</f>
        <v/>
      </c>
      <c r="AO14" s="1" t="str">
        <f>IF(競技者データ入力シート!$I20="一般","A",(IF(競技者データ入力シート!$I20="大学","A",(IF(競技者データ入力シート!$I20="高校","A",(IF(競技者データ入力シート!$I20="中学","D","")))))))</f>
        <v/>
      </c>
      <c r="AP14" s="221" t="str">
        <f>IF(競技者データ入力シート!U20="","",競技者データ入力シート!U20)</f>
        <v/>
      </c>
      <c r="AQ14" s="222" t="str">
        <f>IF(競技者データ入力シート!$S20="","",(VLOOKUP($Y14&amp;$AP14,$DC$2:$DD$20,2,FALSE)))</f>
        <v/>
      </c>
      <c r="AR14" s="222" t="str">
        <f>IF(競技者データ入力シート!$S20="","",$B14)</f>
        <v/>
      </c>
      <c r="AS14" s="222" t="str">
        <f>IF(競技者データ入力シート!$S20="","",$C14&amp;$AP14)</f>
        <v/>
      </c>
      <c r="AT14" s="222"/>
      <c r="AU14" s="222" t="str">
        <f>IF(競技者データ入力シート!$S20="","",$C14&amp;$AP14)</f>
        <v/>
      </c>
      <c r="AV14" s="222" t="str">
        <f>IF(競技者データ入力シート!$S20="","",$C14&amp;$AP14)</f>
        <v/>
      </c>
      <c r="AW14" s="222"/>
      <c r="AX14" s="222" t="str">
        <f>ASC(IF(競技者データ入力シート!$S20="","",競技者データ入力シート!$P20))</f>
        <v/>
      </c>
      <c r="AY14" s="221" t="str">
        <f>IF(競技者データ入力シート!$S20="","",COUNTIF($AQ$2:AQ14,AQ14))</f>
        <v/>
      </c>
      <c r="AZ14" s="221" t="str">
        <f>IF(競技者データ入力シート!S20="","",$E14)</f>
        <v/>
      </c>
      <c r="BA14" s="222" t="str">
        <f>IF(競技者データ入力シート!$S20="","",$J14)</f>
        <v/>
      </c>
      <c r="BB14" s="221" t="str">
        <f>IF(競技者データ入力シート!$S20="","",'NANS Data'!Y14)</f>
        <v/>
      </c>
      <c r="BC14" s="221" t="str">
        <f>IF(競技者データ入力シート!$S20="","",競技者データ入力シート!T20)</f>
        <v/>
      </c>
      <c r="BD14" s="221" t="str">
        <f>IF(競技者データ入力シート!Z20="","",競技者データ入力シート!Z20)</f>
        <v/>
      </c>
      <c r="BE14" s="222" t="str">
        <f>IF(競技者データ入力シート!$X20="","",(VLOOKUP($AG14&amp;$BD14,$DC$2:$DD$20,2,FALSE)))</f>
        <v/>
      </c>
      <c r="BF14" s="222" t="str">
        <f>IF(競技者データ入力シート!$X20="","",$B14)</f>
        <v/>
      </c>
      <c r="BG14" s="222" t="str">
        <f>IF(競技者データ入力シート!$X20="","",$C14&amp;$AP14)</f>
        <v/>
      </c>
      <c r="BH14" s="222"/>
      <c r="BI14" s="222" t="str">
        <f>IF(競技者データ入力シート!$X20="","",$C14&amp;$AP14)</f>
        <v/>
      </c>
      <c r="BJ14" s="222" t="str">
        <f>IF(競技者データ入力シート!$X20="","",$C14&amp;$AP14)</f>
        <v/>
      </c>
      <c r="BK14" s="222"/>
      <c r="BL14" s="222" t="str">
        <f>ASC(IF(競技者データ入力シート!$X20="","",競技者データ入力シート!$P20))</f>
        <v/>
      </c>
      <c r="BM14" s="222" t="str">
        <f>IF(競技者データ入力シート!$X20="","",COUNTIF($BE$2:BE14,BE14))</f>
        <v/>
      </c>
      <c r="BN14" s="222" t="str">
        <f>IF(競技者データ入力シート!X20="","",$E14)</f>
        <v/>
      </c>
      <c r="BO14" s="222" t="str">
        <f>IF(競技者データ入力シート!$X20="","",$J14)</f>
        <v/>
      </c>
      <c r="BP14" s="221" t="str">
        <f>IF(競技者データ入力シート!$X20="","",'NANS Data'!AG14)</f>
        <v/>
      </c>
      <c r="BQ14" s="222" t="str">
        <f>IF(競技者データ入力シート!$X20="","",競技者データ入力シート!Y20)</f>
        <v/>
      </c>
      <c r="BR14" s="220" t="str">
        <f>IF(U14="","",(VLOOKUP(U14,データ!$P$2:$Q$65,2,FALSE)))</f>
        <v/>
      </c>
      <c r="BS14" s="220" t="str">
        <f>IF(Y14="","",VLOOKUP(Y14,データ!$P$2:$Q$65,2,FALSE))</f>
        <v/>
      </c>
      <c r="BT14" s="220" t="str">
        <f>IF(AC14="","",VLOOKUP(AC14,データ!$P$2:$Q$65,2,FALSE))</f>
        <v/>
      </c>
      <c r="BU14" s="220" t="str">
        <f>IF(AG14="","",VLOOKUP(AG14,データ!$P$2:$Q$65,2,FALSE))</f>
        <v/>
      </c>
      <c r="BV14" s="220" t="s">
        <v>595</v>
      </c>
      <c r="BW14" s="220" t="s">
        <v>595</v>
      </c>
      <c r="BX14" s="220" t="s">
        <v>547</v>
      </c>
      <c r="CI14" s="220" t="s">
        <v>595</v>
      </c>
      <c r="CY14" s="220" t="str">
        <f>IF(入力注意事項!AN20="","",入力注意事項!AN20)</f>
        <v/>
      </c>
      <c r="CZ14" s="220" t="str">
        <f>IF(入力注意事項!AO20="","",入力注意事項!AO20)</f>
        <v/>
      </c>
      <c r="DA14" s="220" t="str">
        <f>IF(入力注意事項!AP20="","",入力注意事項!AP20)</f>
        <v/>
      </c>
    </row>
    <row r="15" spans="2:112" x14ac:dyDescent="0.25">
      <c r="B15" s="220" t="str">
        <f>IF(競技者データ入力シート!$S$2="","",競技者データ入力シート!$S$2)</f>
        <v/>
      </c>
      <c r="C15" s="220" t="str">
        <f>IF(競技者データ入力シート!$D21="","",競技者データ入力シート!$S$3)</f>
        <v/>
      </c>
      <c r="D15" s="220" t="str">
        <f>IF(競技者データ入力シート!D21="","",競技者データ入力シート!B21)</f>
        <v/>
      </c>
      <c r="E15" s="220" t="str">
        <f>IF(競技者データ入力シート!D21="","",C15&amp;D15)</f>
        <v/>
      </c>
      <c r="F15" s="219" t="str">
        <f>ASC(IF(競技者データ入力シート!D21="","",競技者データ入力シート!$S$2))</f>
        <v/>
      </c>
      <c r="I15" s="220" t="str">
        <f>ASC(IF(競技者データ入力シート!D21="","",競技者データ入力シート!C21))</f>
        <v/>
      </c>
      <c r="J15" s="220" t="str">
        <f>IF(競技者データ入力シート!D21="","",TRIM(競技者データ入力シート!D21)&amp;" "&amp;(TRIM(競技者データ入力シート!E21)))</f>
        <v/>
      </c>
      <c r="K15" s="220" t="str">
        <f>ASC(IF(競技者データ入力シート!F21="","",TRIM(競技者データ入力シート!F21)&amp;" "&amp;(TRIM(競技者データ入力シート!G21))))</f>
        <v/>
      </c>
      <c r="L15" s="220" t="str">
        <f t="shared" si="0"/>
        <v/>
      </c>
      <c r="M15" s="220" t="str">
        <f>ASC(IF(競技者データ入力シート!H21="","",競技者データ入力シート!H21))</f>
        <v/>
      </c>
      <c r="N15" s="220" t="str">
        <f>ASC(IF(競技者データ入力シート!$P21="","",競技者データ入力シート!$P21))</f>
        <v/>
      </c>
      <c r="O15" s="221" t="str">
        <f>IF(競技者データ入力シート!J21="","",競技者データ入力シート!J21)</f>
        <v/>
      </c>
      <c r="P15" s="221" t="str">
        <f>ASC(IF(競技者データ入力シート!K21="","",競技者データ入力シート!K21))</f>
        <v/>
      </c>
      <c r="Q15" s="220" t="str">
        <f>ASC(IF(競技者データ入力シート!L21="","",競技者データ入力シート!L21))</f>
        <v/>
      </c>
      <c r="R15" s="220" t="str">
        <f>ASC(IF(競技者データ入力シート!M21="","",競技者データ入力シート!M21))</f>
        <v/>
      </c>
      <c r="S15" s="220" t="str">
        <f>IF(競技者データ入力シート!O21="","",競技者データ入力シート!O21)</f>
        <v/>
      </c>
      <c r="T15" s="220" t="str">
        <f>ASC(IF(競技者データ入力シート!N21="","",競技者データ入力シート!N21))</f>
        <v/>
      </c>
      <c r="U15" s="221" t="str">
        <f>IF($O15="","",IF($O15="男",IFERROR(VLOOKUP(競技者データ入力シート!Q21,データ!$B$2:$C$81,2,FALSE),""),IF($O15="女",IFERROR(VLOOKUP(競技者データ入力シート!Q21,データ!$F$2:$G$80,2,FALSE),""))))</f>
        <v/>
      </c>
      <c r="V15" s="219" t="str">
        <f>ASC(IF(競技者データ入力シート!Q21="","",競技者データ入力シート!R21))</f>
        <v/>
      </c>
      <c r="Y15" s="221" t="str">
        <f>IF($O15="","",IF($O15="男",IFERROR(VLOOKUP(競技者データ入力シート!S21,データ!$B$2:$C$81,2,FALSE),""),IF($O15="女",IFERROR(VLOOKUP(競技者データ入力シート!S21,データ!$F$2:$G$80,2,FALSE),""))))</f>
        <v/>
      </c>
      <c r="Z15" s="220" t="str">
        <f>ASC(IF(競技者データ入力シート!S21="","",競技者データ入力シート!T21))</f>
        <v/>
      </c>
      <c r="AC15" s="221" t="str">
        <f>IF($O15="","",IF($O15="男",IFERROR(VLOOKUP(競技者データ入力シート!V21,データ!$B$2:$C$81,2,FALSE),""),IF($O15="女",IFERROR(VLOOKUP(競技者データ入力シート!V21,データ!$F$2:$G$80,2,FALSE),""))))</f>
        <v/>
      </c>
      <c r="AD15" s="220" t="str">
        <f>ASC(IF(競技者データ入力シート!V21="","",競技者データ入力シート!W21))</f>
        <v/>
      </c>
      <c r="AG15" s="221" t="str">
        <f>IF($O15="","",IF($O15="男",IFERROR(VLOOKUP(競技者データ入力シート!X21,データ!$B$2:$C$81,2,FALSE),""),IF($O15="女",IFERROR(VLOOKUP(競技者データ入力シート!X21,データ!$F$2:$G$80,2,FALSE),""))))</f>
        <v/>
      </c>
      <c r="AH15" s="220" t="str">
        <f>ASC(IF(競技者データ入力シート!X21="","",競技者データ入力シート!Y21))</f>
        <v/>
      </c>
      <c r="AO15" s="1" t="str">
        <f>IF(競技者データ入力シート!$I21="一般","A",(IF(競技者データ入力シート!$I21="大学","A",(IF(競技者データ入力シート!$I21="高校","A",(IF(競技者データ入力シート!$I21="中学","D","")))))))</f>
        <v/>
      </c>
      <c r="AP15" s="221" t="str">
        <f>IF(競技者データ入力シート!U21="","",競技者データ入力シート!U21)</f>
        <v/>
      </c>
      <c r="AQ15" s="222" t="str">
        <f>IF(競技者データ入力シート!$S21="","",(VLOOKUP($Y15&amp;$AP15,$DC$2:$DD$20,2,FALSE)))</f>
        <v/>
      </c>
      <c r="AR15" s="222" t="str">
        <f>IF(競技者データ入力シート!$S21="","",$B15)</f>
        <v/>
      </c>
      <c r="AS15" s="222" t="str">
        <f>IF(競技者データ入力シート!$S21="","",$C15&amp;$AP15)</f>
        <v/>
      </c>
      <c r="AT15" s="222"/>
      <c r="AU15" s="222" t="str">
        <f>IF(競技者データ入力シート!$S21="","",$C15&amp;$AP15)</f>
        <v/>
      </c>
      <c r="AV15" s="222" t="str">
        <f>IF(競技者データ入力シート!$S21="","",$C15&amp;$AP15)</f>
        <v/>
      </c>
      <c r="AW15" s="222"/>
      <c r="AX15" s="222" t="str">
        <f>ASC(IF(競技者データ入力シート!$S21="","",競技者データ入力シート!$P21))</f>
        <v/>
      </c>
      <c r="AY15" s="221" t="str">
        <f>IF(競技者データ入力シート!$S21="","",COUNTIF($AQ$2:AQ15,AQ15))</f>
        <v/>
      </c>
      <c r="AZ15" s="221" t="str">
        <f>IF(競技者データ入力シート!S21="","",$E15)</f>
        <v/>
      </c>
      <c r="BA15" s="222" t="str">
        <f>IF(競技者データ入力シート!$S21="","",$J15)</f>
        <v/>
      </c>
      <c r="BB15" s="221" t="str">
        <f>IF(競技者データ入力シート!$S21="","",'NANS Data'!Y15)</f>
        <v/>
      </c>
      <c r="BC15" s="221" t="str">
        <f>IF(競技者データ入力シート!$S21="","",競技者データ入力シート!T21)</f>
        <v/>
      </c>
      <c r="BD15" s="221" t="str">
        <f>IF(競技者データ入力シート!Z21="","",競技者データ入力シート!Z21)</f>
        <v/>
      </c>
      <c r="BE15" s="222" t="str">
        <f>IF(競技者データ入力シート!$X21="","",(VLOOKUP($AG15&amp;$BD15,$DC$2:$DD$20,2,FALSE)))</f>
        <v/>
      </c>
      <c r="BF15" s="222" t="str">
        <f>IF(競技者データ入力シート!$X21="","",$B15)</f>
        <v/>
      </c>
      <c r="BG15" s="222" t="str">
        <f>IF(競技者データ入力シート!$X21="","",$C15&amp;$AP15)</f>
        <v/>
      </c>
      <c r="BH15" s="222"/>
      <c r="BI15" s="222" t="str">
        <f>IF(競技者データ入力シート!$X21="","",$C15&amp;$AP15)</f>
        <v/>
      </c>
      <c r="BJ15" s="222" t="str">
        <f>IF(競技者データ入力シート!$X21="","",$C15&amp;$AP15)</f>
        <v/>
      </c>
      <c r="BK15" s="222"/>
      <c r="BL15" s="222" t="str">
        <f>ASC(IF(競技者データ入力シート!$X21="","",競技者データ入力シート!$P21))</f>
        <v/>
      </c>
      <c r="BM15" s="222" t="str">
        <f>IF(競技者データ入力シート!$X21="","",COUNTIF($BE$2:BE15,BE15))</f>
        <v/>
      </c>
      <c r="BN15" s="222" t="str">
        <f>IF(競技者データ入力シート!X21="","",$E15)</f>
        <v/>
      </c>
      <c r="BO15" s="222" t="str">
        <f>IF(競技者データ入力シート!$X21="","",$J15)</f>
        <v/>
      </c>
      <c r="BP15" s="221" t="str">
        <f>IF(競技者データ入力シート!$X21="","",'NANS Data'!AG15)</f>
        <v/>
      </c>
      <c r="BQ15" s="222" t="str">
        <f>IF(競技者データ入力シート!$X21="","",競技者データ入力シート!Y21)</f>
        <v/>
      </c>
      <c r="BR15" s="220" t="str">
        <f>IF(U15="","",(VLOOKUP(U15,データ!$P$2:$Q$65,2,FALSE)))</f>
        <v/>
      </c>
      <c r="BS15" s="220" t="str">
        <f>IF(Y15="","",VLOOKUP(Y15,データ!$P$2:$Q$65,2,FALSE))</f>
        <v/>
      </c>
      <c r="BT15" s="220" t="str">
        <f>IF(AC15="","",VLOOKUP(AC15,データ!$P$2:$Q$65,2,FALSE))</f>
        <v/>
      </c>
      <c r="BU15" s="220" t="str">
        <f>IF(AG15="","",VLOOKUP(AG15,データ!$P$2:$Q$65,2,FALSE))</f>
        <v/>
      </c>
      <c r="BV15" s="220" t="s">
        <v>595</v>
      </c>
      <c r="BW15" s="220" t="s">
        <v>595</v>
      </c>
      <c r="BX15" s="220" t="s">
        <v>547</v>
      </c>
      <c r="CI15" s="220" t="s">
        <v>595</v>
      </c>
      <c r="CY15" s="220" t="str">
        <f>IF(入力注意事項!AN21="","",入力注意事項!AN21)</f>
        <v/>
      </c>
      <c r="CZ15" s="220" t="str">
        <f>IF(入力注意事項!AO21="","",入力注意事項!AO21)</f>
        <v/>
      </c>
      <c r="DA15" s="220" t="str">
        <f>IF(入力注意事項!AP21="","",入力注意事項!AP21)</f>
        <v/>
      </c>
    </row>
    <row r="16" spans="2:112" x14ac:dyDescent="0.25">
      <c r="B16" s="220" t="str">
        <f>IF(競技者データ入力シート!$S$2="","",競技者データ入力シート!$S$2)</f>
        <v/>
      </c>
      <c r="C16" s="220" t="str">
        <f>IF(競技者データ入力シート!$D22="","",競技者データ入力シート!$S$3)</f>
        <v/>
      </c>
      <c r="D16" s="220" t="str">
        <f>IF(競技者データ入力シート!D22="","",競技者データ入力シート!B22)</f>
        <v/>
      </c>
      <c r="E16" s="220" t="str">
        <f>IF(競技者データ入力シート!D22="","",C16&amp;D16)</f>
        <v/>
      </c>
      <c r="F16" s="219" t="str">
        <f>ASC(IF(競技者データ入力シート!D22="","",競技者データ入力シート!$S$2))</f>
        <v/>
      </c>
      <c r="I16" s="220" t="str">
        <f>ASC(IF(競技者データ入力シート!D22="","",競技者データ入力シート!C22))</f>
        <v/>
      </c>
      <c r="J16" s="220" t="str">
        <f>IF(競技者データ入力シート!D22="","",TRIM(競技者データ入力シート!D22)&amp;" "&amp;(TRIM(競技者データ入力シート!E22)))</f>
        <v/>
      </c>
      <c r="K16" s="220" t="str">
        <f>ASC(IF(競技者データ入力シート!F22="","",TRIM(競技者データ入力シート!F22)&amp;" "&amp;(TRIM(競技者データ入力シート!G22))))</f>
        <v/>
      </c>
      <c r="L16" s="220" t="str">
        <f t="shared" si="0"/>
        <v/>
      </c>
      <c r="M16" s="220" t="str">
        <f>ASC(IF(競技者データ入力シート!H22="","",競技者データ入力シート!H22))</f>
        <v/>
      </c>
      <c r="N16" s="220" t="str">
        <f>ASC(IF(競技者データ入力シート!$P22="","",競技者データ入力シート!$P22))</f>
        <v/>
      </c>
      <c r="O16" s="221" t="str">
        <f>IF(競技者データ入力シート!J22="","",競技者データ入力シート!J22)</f>
        <v/>
      </c>
      <c r="P16" s="221" t="str">
        <f>ASC(IF(競技者データ入力シート!K22="","",競技者データ入力シート!K22))</f>
        <v/>
      </c>
      <c r="Q16" s="220" t="str">
        <f>ASC(IF(競技者データ入力シート!L22="","",競技者データ入力シート!L22))</f>
        <v/>
      </c>
      <c r="R16" s="220" t="str">
        <f>ASC(IF(競技者データ入力シート!M22="","",競技者データ入力シート!M22))</f>
        <v/>
      </c>
      <c r="S16" s="220" t="str">
        <f>IF(競技者データ入力シート!O22="","",競技者データ入力シート!O22)</f>
        <v/>
      </c>
      <c r="T16" s="220" t="str">
        <f>ASC(IF(競技者データ入力シート!N22="","",競技者データ入力シート!N22))</f>
        <v/>
      </c>
      <c r="U16" s="221" t="str">
        <f>IF($O16="","",IF($O16="男",IFERROR(VLOOKUP(競技者データ入力シート!Q22,データ!$B$2:$C$81,2,FALSE),""),IF($O16="女",IFERROR(VLOOKUP(競技者データ入力シート!Q22,データ!$F$2:$G$80,2,FALSE),""))))</f>
        <v/>
      </c>
      <c r="V16" s="219" t="str">
        <f>ASC(IF(競技者データ入力シート!Q22="","",競技者データ入力シート!R22))</f>
        <v/>
      </c>
      <c r="Y16" s="221" t="str">
        <f>IF($O16="","",IF($O16="男",IFERROR(VLOOKUP(競技者データ入力シート!S22,データ!$B$2:$C$81,2,FALSE),""),IF($O16="女",IFERROR(VLOOKUP(競技者データ入力シート!S22,データ!$F$2:$G$80,2,FALSE),""))))</f>
        <v/>
      </c>
      <c r="Z16" s="220" t="str">
        <f>ASC(IF(競技者データ入力シート!S22="","",競技者データ入力シート!T22))</f>
        <v/>
      </c>
      <c r="AC16" s="221" t="str">
        <f>IF($O16="","",IF($O16="男",IFERROR(VLOOKUP(競技者データ入力シート!V22,データ!$B$2:$C$81,2,FALSE),""),IF($O16="女",IFERROR(VLOOKUP(競技者データ入力シート!V22,データ!$F$2:$G$80,2,FALSE),""))))</f>
        <v/>
      </c>
      <c r="AD16" s="220" t="str">
        <f>ASC(IF(競技者データ入力シート!V22="","",競技者データ入力シート!W22))</f>
        <v/>
      </c>
      <c r="AG16" s="221" t="str">
        <f>IF($O16="","",IF($O16="男",IFERROR(VLOOKUP(競技者データ入力シート!X22,データ!$B$2:$C$81,2,FALSE),""),IF($O16="女",IFERROR(VLOOKUP(競技者データ入力シート!X22,データ!$F$2:$G$80,2,FALSE),""))))</f>
        <v/>
      </c>
      <c r="AH16" s="220" t="str">
        <f>ASC(IF(競技者データ入力シート!X22="","",競技者データ入力シート!Y22))</f>
        <v/>
      </c>
      <c r="AO16" s="1" t="str">
        <f>IF(競技者データ入力シート!$I22="一般","A",(IF(競技者データ入力シート!$I22="大学","A",(IF(競技者データ入力シート!$I22="高校","A",(IF(競技者データ入力シート!$I22="中学","D","")))))))</f>
        <v/>
      </c>
      <c r="AP16" s="221" t="str">
        <f>IF(競技者データ入力シート!U22="","",競技者データ入力シート!U22)</f>
        <v/>
      </c>
      <c r="AQ16" s="222" t="str">
        <f>IF(競技者データ入力シート!$S22="","",(VLOOKUP($Y16&amp;$AP16,$DC$2:$DD$20,2,FALSE)))</f>
        <v/>
      </c>
      <c r="AR16" s="222" t="str">
        <f>IF(競技者データ入力シート!$S22="","",$B16)</f>
        <v/>
      </c>
      <c r="AS16" s="222" t="str">
        <f>IF(競技者データ入力シート!$S22="","",$C16&amp;$AP16)</f>
        <v/>
      </c>
      <c r="AT16" s="222"/>
      <c r="AU16" s="222" t="str">
        <f>IF(競技者データ入力シート!$S22="","",$C16&amp;$AP16)</f>
        <v/>
      </c>
      <c r="AV16" s="222" t="str">
        <f>IF(競技者データ入力シート!$S22="","",$C16&amp;$AP16)</f>
        <v/>
      </c>
      <c r="AW16" s="222"/>
      <c r="AX16" s="222" t="str">
        <f>ASC(IF(競技者データ入力シート!$S22="","",競技者データ入力シート!$P22))</f>
        <v/>
      </c>
      <c r="AY16" s="221" t="str">
        <f>IF(競技者データ入力シート!$S22="","",COUNTIF($AQ$2:AQ16,AQ16))</f>
        <v/>
      </c>
      <c r="AZ16" s="221" t="str">
        <f>IF(競技者データ入力シート!S22="","",$E16)</f>
        <v/>
      </c>
      <c r="BA16" s="222" t="str">
        <f>IF(競技者データ入力シート!$S22="","",$J16)</f>
        <v/>
      </c>
      <c r="BB16" s="221" t="str">
        <f>IF(競技者データ入力シート!$S22="","",'NANS Data'!Y16)</f>
        <v/>
      </c>
      <c r="BC16" s="221" t="str">
        <f>IF(競技者データ入力シート!$S22="","",競技者データ入力シート!T22)</f>
        <v/>
      </c>
      <c r="BD16" s="221" t="str">
        <f>IF(競技者データ入力シート!Z22="","",競技者データ入力シート!Z22)</f>
        <v/>
      </c>
      <c r="BE16" s="222" t="str">
        <f>IF(競技者データ入力シート!$X22="","",(VLOOKUP($AG16&amp;$BD16,$DC$2:$DD$20,2,FALSE)))</f>
        <v/>
      </c>
      <c r="BF16" s="222" t="str">
        <f>IF(競技者データ入力シート!$X22="","",$B16)</f>
        <v/>
      </c>
      <c r="BG16" s="222" t="str">
        <f>IF(競技者データ入力シート!$X22="","",$C16&amp;$AP16)</f>
        <v/>
      </c>
      <c r="BH16" s="222"/>
      <c r="BI16" s="222" t="str">
        <f>IF(競技者データ入力シート!$X22="","",$C16&amp;$AP16)</f>
        <v/>
      </c>
      <c r="BJ16" s="222" t="str">
        <f>IF(競技者データ入力シート!$X22="","",$C16&amp;$AP16)</f>
        <v/>
      </c>
      <c r="BK16" s="222"/>
      <c r="BL16" s="222" t="str">
        <f>ASC(IF(競技者データ入力シート!$X22="","",競技者データ入力シート!$P22))</f>
        <v/>
      </c>
      <c r="BM16" s="222" t="str">
        <f>IF(競技者データ入力シート!$X22="","",COUNTIF($BE$2:BE16,BE16))</f>
        <v/>
      </c>
      <c r="BN16" s="222" t="str">
        <f>IF(競技者データ入力シート!X22="","",$E16)</f>
        <v/>
      </c>
      <c r="BO16" s="222" t="str">
        <f>IF(競技者データ入力シート!$X22="","",$J16)</f>
        <v/>
      </c>
      <c r="BP16" s="221" t="str">
        <f>IF(競技者データ入力シート!$X22="","",'NANS Data'!AG16)</f>
        <v/>
      </c>
      <c r="BQ16" s="222" t="str">
        <f>IF(競技者データ入力シート!$X22="","",競技者データ入力シート!Y22)</f>
        <v/>
      </c>
      <c r="BR16" s="220" t="str">
        <f>IF(U16="","",(VLOOKUP(U16,データ!$P$2:$Q$65,2,FALSE)))</f>
        <v/>
      </c>
      <c r="BS16" s="220" t="str">
        <f>IF(Y16="","",VLOOKUP(Y16,データ!$P$2:$Q$65,2,FALSE))</f>
        <v/>
      </c>
      <c r="BT16" s="220" t="str">
        <f>IF(AC16="","",VLOOKUP(AC16,データ!$P$2:$Q$65,2,FALSE))</f>
        <v/>
      </c>
      <c r="BU16" s="220" t="str">
        <f>IF(AG16="","",VLOOKUP(AG16,データ!$P$2:$Q$65,2,FALSE))</f>
        <v/>
      </c>
      <c r="BV16" s="220" t="s">
        <v>595</v>
      </c>
      <c r="BW16" s="220" t="s">
        <v>595</v>
      </c>
      <c r="BX16" s="220" t="s">
        <v>547</v>
      </c>
      <c r="CI16" s="220" t="s">
        <v>595</v>
      </c>
      <c r="CY16" s="220" t="str">
        <f>IF(入力注意事項!AN22="","",入力注意事項!AN22)</f>
        <v/>
      </c>
      <c r="CZ16" s="220" t="str">
        <f>IF(入力注意事項!AO22="","",入力注意事項!AO22)</f>
        <v/>
      </c>
      <c r="DA16" s="220" t="str">
        <f>IF(入力注意事項!AP22="","",入力注意事項!AP22)</f>
        <v/>
      </c>
    </row>
    <row r="17" spans="2:108" x14ac:dyDescent="0.25">
      <c r="B17" s="220" t="str">
        <f>IF(競技者データ入力シート!$S$2="","",競技者データ入力シート!$S$2)</f>
        <v/>
      </c>
      <c r="C17" s="220" t="str">
        <f>IF(競技者データ入力シート!$D23="","",競技者データ入力シート!$S$3)</f>
        <v/>
      </c>
      <c r="D17" s="220" t="str">
        <f>IF(競技者データ入力シート!D23="","",競技者データ入力シート!B23)</f>
        <v/>
      </c>
      <c r="E17" s="220" t="str">
        <f>IF(競技者データ入力シート!D23="","",C17&amp;D17)</f>
        <v/>
      </c>
      <c r="F17" s="219" t="str">
        <f>ASC(IF(競技者データ入力シート!D23="","",競技者データ入力シート!$S$2))</f>
        <v/>
      </c>
      <c r="I17" s="220" t="str">
        <f>ASC(IF(競技者データ入力シート!D23="","",競技者データ入力シート!C23))</f>
        <v/>
      </c>
      <c r="J17" s="220" t="str">
        <f>IF(競技者データ入力シート!D23="","",TRIM(競技者データ入力シート!D23)&amp;" "&amp;(TRIM(競技者データ入力シート!E23)))</f>
        <v/>
      </c>
      <c r="K17" s="220" t="str">
        <f>ASC(IF(競技者データ入力シート!F23="","",TRIM(競技者データ入力シート!F23)&amp;" "&amp;(TRIM(競技者データ入力シート!G23))))</f>
        <v/>
      </c>
      <c r="L17" s="220" t="str">
        <f t="shared" si="0"/>
        <v/>
      </c>
      <c r="M17" s="220" t="str">
        <f>ASC(IF(競技者データ入力シート!H23="","",競技者データ入力シート!H23))</f>
        <v/>
      </c>
      <c r="N17" s="220" t="str">
        <f>ASC(IF(競技者データ入力シート!$P23="","",競技者データ入力シート!$P23))</f>
        <v/>
      </c>
      <c r="O17" s="221" t="str">
        <f>IF(競技者データ入力シート!J23="","",競技者データ入力シート!J23)</f>
        <v/>
      </c>
      <c r="P17" s="221" t="str">
        <f>ASC(IF(競技者データ入力シート!K23="","",競技者データ入力シート!K23))</f>
        <v/>
      </c>
      <c r="Q17" s="220" t="str">
        <f>ASC(IF(競技者データ入力シート!L23="","",競技者データ入力シート!L23))</f>
        <v/>
      </c>
      <c r="R17" s="220" t="str">
        <f>ASC(IF(競技者データ入力シート!M23="","",競技者データ入力シート!M23))</f>
        <v/>
      </c>
      <c r="S17" s="220" t="str">
        <f>IF(競技者データ入力シート!O23="","",競技者データ入力シート!O23)</f>
        <v/>
      </c>
      <c r="T17" s="220" t="str">
        <f>ASC(IF(競技者データ入力シート!N23="","",競技者データ入力シート!N23))</f>
        <v/>
      </c>
      <c r="U17" s="221" t="str">
        <f>IF($O17="","",IF($O17="男",IFERROR(VLOOKUP(競技者データ入力シート!Q23,データ!$B$2:$C$81,2,FALSE),""),IF($O17="女",IFERROR(VLOOKUP(競技者データ入力シート!Q23,データ!$F$2:$G$80,2,FALSE),""))))</f>
        <v/>
      </c>
      <c r="V17" s="219" t="str">
        <f>ASC(IF(競技者データ入力シート!Q23="","",競技者データ入力シート!R23))</f>
        <v/>
      </c>
      <c r="Y17" s="221" t="str">
        <f>IF($O17="","",IF($O17="男",IFERROR(VLOOKUP(競技者データ入力シート!S23,データ!$B$2:$C$81,2,FALSE),""),IF($O17="女",IFERROR(VLOOKUP(競技者データ入力シート!S23,データ!$F$2:$G$80,2,FALSE),""))))</f>
        <v/>
      </c>
      <c r="Z17" s="220" t="str">
        <f>ASC(IF(競技者データ入力シート!S23="","",競技者データ入力シート!T23))</f>
        <v/>
      </c>
      <c r="AC17" s="221" t="str">
        <f>IF($O17="","",IF($O17="男",IFERROR(VLOOKUP(競技者データ入力シート!V23,データ!$B$2:$C$81,2,FALSE),""),IF($O17="女",IFERROR(VLOOKUP(競技者データ入力シート!V23,データ!$F$2:$G$80,2,FALSE),""))))</f>
        <v/>
      </c>
      <c r="AD17" s="220" t="str">
        <f>ASC(IF(競技者データ入力シート!V23="","",競技者データ入力シート!W23))</f>
        <v/>
      </c>
      <c r="AG17" s="221" t="str">
        <f>IF($O17="","",IF($O17="男",IFERROR(VLOOKUP(競技者データ入力シート!X23,データ!$B$2:$C$81,2,FALSE),""),IF($O17="女",IFERROR(VLOOKUP(競技者データ入力シート!X23,データ!$F$2:$G$80,2,FALSE),""))))</f>
        <v/>
      </c>
      <c r="AH17" s="220" t="str">
        <f>ASC(IF(競技者データ入力シート!X23="","",競技者データ入力シート!Y23))</f>
        <v/>
      </c>
      <c r="AO17" s="1" t="str">
        <f>IF(競技者データ入力シート!$I23="一般","A",(IF(競技者データ入力シート!$I23="大学","A",(IF(競技者データ入力シート!$I23="高校","A",(IF(競技者データ入力シート!$I23="中学","D","")))))))</f>
        <v/>
      </c>
      <c r="AP17" s="221" t="str">
        <f>IF(競技者データ入力シート!U23="","",競技者データ入力シート!U23)</f>
        <v/>
      </c>
      <c r="AQ17" s="222" t="str">
        <f>IF(競技者データ入力シート!$S23="","",(VLOOKUP($Y17&amp;$AP17,$DC$2:$DD$20,2,FALSE)))</f>
        <v/>
      </c>
      <c r="AR17" s="222" t="str">
        <f>IF(競技者データ入力シート!$S23="","",$B17)</f>
        <v/>
      </c>
      <c r="AS17" s="222" t="str">
        <f>IF(競技者データ入力シート!$S23="","",$C17&amp;$AP17)</f>
        <v/>
      </c>
      <c r="AT17" s="222"/>
      <c r="AU17" s="222" t="str">
        <f>IF(競技者データ入力シート!$S23="","",$C17&amp;$AP17)</f>
        <v/>
      </c>
      <c r="AV17" s="222" t="str">
        <f>IF(競技者データ入力シート!$S23="","",$C17&amp;$AP17)</f>
        <v/>
      </c>
      <c r="AW17" s="222"/>
      <c r="AX17" s="222" t="str">
        <f>ASC(IF(競技者データ入力シート!$S23="","",競技者データ入力シート!$P23))</f>
        <v/>
      </c>
      <c r="AY17" s="221" t="str">
        <f>IF(競技者データ入力シート!$S23="","",COUNTIF($AQ$2:AQ17,AQ17))</f>
        <v/>
      </c>
      <c r="AZ17" s="221" t="str">
        <f>IF(競技者データ入力シート!S23="","",$E17)</f>
        <v/>
      </c>
      <c r="BA17" s="222" t="str">
        <f>IF(競技者データ入力シート!$S23="","",$J17)</f>
        <v/>
      </c>
      <c r="BB17" s="221" t="str">
        <f>IF(競技者データ入力シート!$S23="","",'NANS Data'!Y17)</f>
        <v/>
      </c>
      <c r="BC17" s="221" t="str">
        <f>IF(競技者データ入力シート!$S23="","",競技者データ入力シート!T23)</f>
        <v/>
      </c>
      <c r="BD17" s="221" t="str">
        <f>IF(競技者データ入力シート!Z23="","",競技者データ入力シート!Z23)</f>
        <v/>
      </c>
      <c r="BE17" s="222" t="str">
        <f>IF(競技者データ入力シート!$X23="","",(VLOOKUP($AG17&amp;$BD17,$DC$2:$DD$20,2,FALSE)))</f>
        <v/>
      </c>
      <c r="BF17" s="222" t="str">
        <f>IF(競技者データ入力シート!$X23="","",$B17)</f>
        <v/>
      </c>
      <c r="BG17" s="222" t="str">
        <f>IF(競技者データ入力シート!$X23="","",$C17&amp;$AP17)</f>
        <v/>
      </c>
      <c r="BH17" s="222"/>
      <c r="BI17" s="222" t="str">
        <f>IF(競技者データ入力シート!$X23="","",$C17&amp;$AP17)</f>
        <v/>
      </c>
      <c r="BJ17" s="222" t="str">
        <f>IF(競技者データ入力シート!$X23="","",$C17&amp;$AP17)</f>
        <v/>
      </c>
      <c r="BK17" s="222"/>
      <c r="BL17" s="222" t="str">
        <f>ASC(IF(競技者データ入力シート!$X23="","",競技者データ入力シート!$P23))</f>
        <v/>
      </c>
      <c r="BM17" s="222" t="str">
        <f>IF(競技者データ入力シート!$X23="","",COUNTIF($BE$2:BE17,BE17))</f>
        <v/>
      </c>
      <c r="BN17" s="222" t="str">
        <f>IF(競技者データ入力シート!X23="","",$E17)</f>
        <v/>
      </c>
      <c r="BO17" s="222" t="str">
        <f>IF(競技者データ入力シート!$X23="","",$J17)</f>
        <v/>
      </c>
      <c r="BP17" s="221" t="str">
        <f>IF(競技者データ入力シート!$X23="","",'NANS Data'!AG17)</f>
        <v/>
      </c>
      <c r="BQ17" s="222" t="str">
        <f>IF(競技者データ入力シート!$X23="","",競技者データ入力シート!Y23)</f>
        <v/>
      </c>
      <c r="BR17" s="220" t="str">
        <f>IF(U17="","",(VLOOKUP(U17,データ!$P$2:$Q$65,2,FALSE)))</f>
        <v/>
      </c>
      <c r="BS17" s="220" t="str">
        <f>IF(Y17="","",VLOOKUP(Y17,データ!$P$2:$Q$65,2,FALSE))</f>
        <v/>
      </c>
      <c r="BT17" s="220" t="str">
        <f>IF(AC17="","",VLOOKUP(AC17,データ!$P$2:$Q$65,2,FALSE))</f>
        <v/>
      </c>
      <c r="BU17" s="220" t="str">
        <f>IF(AG17="","",VLOOKUP(AG17,データ!$P$2:$Q$65,2,FALSE))</f>
        <v/>
      </c>
      <c r="BV17" s="220" t="s">
        <v>595</v>
      </c>
      <c r="BW17" s="220" t="s">
        <v>595</v>
      </c>
      <c r="BX17" s="220" t="s">
        <v>547</v>
      </c>
      <c r="CI17" s="220" t="s">
        <v>595</v>
      </c>
      <c r="CY17" s="220" t="str">
        <f>IF(入力注意事項!AN23="","",入力注意事項!AN23)</f>
        <v/>
      </c>
      <c r="CZ17" s="220" t="str">
        <f>IF(入力注意事項!AO23="","",入力注意事項!AO23)</f>
        <v/>
      </c>
      <c r="DA17" s="220" t="str">
        <f>IF(入力注意事項!AP23="","",入力注意事項!AP23)</f>
        <v/>
      </c>
    </row>
    <row r="18" spans="2:108" x14ac:dyDescent="0.25">
      <c r="B18" s="220" t="str">
        <f>IF(競技者データ入力シート!$S$2="","",競技者データ入力シート!$S$2)</f>
        <v/>
      </c>
      <c r="C18" s="220" t="str">
        <f>IF(競技者データ入力シート!$D24="","",競技者データ入力シート!$S$3)</f>
        <v/>
      </c>
      <c r="D18" s="220" t="str">
        <f>IF(競技者データ入力シート!D24="","",競技者データ入力シート!B24)</f>
        <v/>
      </c>
      <c r="E18" s="220" t="str">
        <f>IF(競技者データ入力シート!D24="","",C18&amp;D18)</f>
        <v/>
      </c>
      <c r="F18" s="219" t="str">
        <f>ASC(IF(競技者データ入力シート!D24="","",競技者データ入力シート!$S$2))</f>
        <v/>
      </c>
      <c r="I18" s="220" t="str">
        <f>ASC(IF(競技者データ入力シート!D24="","",競技者データ入力シート!C24))</f>
        <v/>
      </c>
      <c r="J18" s="220" t="str">
        <f>IF(競技者データ入力シート!D24="","",TRIM(競技者データ入力シート!D24)&amp;" "&amp;(TRIM(競技者データ入力シート!E24)))</f>
        <v/>
      </c>
      <c r="K18" s="220" t="str">
        <f>ASC(IF(競技者データ入力シート!F24="","",TRIM(競技者データ入力シート!F24)&amp;" "&amp;(TRIM(競技者データ入力シート!G24))))</f>
        <v/>
      </c>
      <c r="L18" s="220" t="str">
        <f t="shared" si="0"/>
        <v/>
      </c>
      <c r="M18" s="220" t="str">
        <f>ASC(IF(競技者データ入力シート!H24="","",競技者データ入力シート!H24))</f>
        <v/>
      </c>
      <c r="N18" s="220" t="str">
        <f>ASC(IF(競技者データ入力シート!$P24="","",競技者データ入力シート!$P24))</f>
        <v/>
      </c>
      <c r="O18" s="221" t="str">
        <f>IF(競技者データ入力シート!J24="","",競技者データ入力シート!J24)</f>
        <v/>
      </c>
      <c r="P18" s="221" t="str">
        <f>ASC(IF(競技者データ入力シート!K24="","",競技者データ入力シート!K24))</f>
        <v/>
      </c>
      <c r="Q18" s="220" t="str">
        <f>ASC(IF(競技者データ入力シート!L24="","",競技者データ入力シート!L24))</f>
        <v/>
      </c>
      <c r="R18" s="220" t="str">
        <f>ASC(IF(競技者データ入力シート!M24="","",競技者データ入力シート!M24))</f>
        <v/>
      </c>
      <c r="S18" s="220" t="str">
        <f>IF(競技者データ入力シート!O24="","",競技者データ入力シート!O24)</f>
        <v/>
      </c>
      <c r="T18" s="220" t="str">
        <f>ASC(IF(競技者データ入力シート!N24="","",競技者データ入力シート!N24))</f>
        <v/>
      </c>
      <c r="U18" s="221" t="str">
        <f>IF($O18="","",IF($O18="男",IFERROR(VLOOKUP(競技者データ入力シート!Q24,データ!$B$2:$C$81,2,FALSE),""),IF($O18="女",IFERROR(VLOOKUP(競技者データ入力シート!Q24,データ!$F$2:$G$80,2,FALSE),""))))</f>
        <v/>
      </c>
      <c r="V18" s="219" t="str">
        <f>ASC(IF(競技者データ入力シート!Q24="","",競技者データ入力シート!R24))</f>
        <v/>
      </c>
      <c r="Y18" s="221" t="str">
        <f>IF($O18="","",IF($O18="男",IFERROR(VLOOKUP(競技者データ入力シート!S24,データ!$B$2:$C$81,2,FALSE),""),IF($O18="女",IFERROR(VLOOKUP(競技者データ入力シート!S24,データ!$F$2:$G$80,2,FALSE),""))))</f>
        <v/>
      </c>
      <c r="Z18" s="220" t="str">
        <f>ASC(IF(競技者データ入力シート!S24="","",競技者データ入力シート!T24))</f>
        <v/>
      </c>
      <c r="AC18" s="221" t="str">
        <f>IF($O18="","",IF($O18="男",IFERROR(VLOOKUP(競技者データ入力シート!V24,データ!$B$2:$C$81,2,FALSE),""),IF($O18="女",IFERROR(VLOOKUP(競技者データ入力シート!V24,データ!$F$2:$G$80,2,FALSE),""))))</f>
        <v/>
      </c>
      <c r="AD18" s="220" t="str">
        <f>ASC(IF(競技者データ入力シート!V24="","",競技者データ入力シート!W24))</f>
        <v/>
      </c>
      <c r="AG18" s="221" t="str">
        <f>IF($O18="","",IF($O18="男",IFERROR(VLOOKUP(競技者データ入力シート!X24,データ!$B$2:$C$81,2,FALSE),""),IF($O18="女",IFERROR(VLOOKUP(競技者データ入力シート!X24,データ!$F$2:$G$80,2,FALSE),""))))</f>
        <v/>
      </c>
      <c r="AH18" s="220" t="str">
        <f>ASC(IF(競技者データ入力シート!X24="","",競技者データ入力シート!Y24))</f>
        <v/>
      </c>
      <c r="AO18" s="1" t="str">
        <f>IF(競技者データ入力シート!$I24="一般","A",(IF(競技者データ入力シート!$I24="大学","A",(IF(競技者データ入力シート!$I24="高校","A",(IF(競技者データ入力シート!$I24="中学","D","")))))))</f>
        <v/>
      </c>
      <c r="AP18" s="221" t="str">
        <f>IF(競技者データ入力シート!U24="","",競技者データ入力シート!U24)</f>
        <v/>
      </c>
      <c r="AQ18" s="222" t="str">
        <f>IF(競技者データ入力シート!$S24="","",(VLOOKUP($Y18&amp;$AP18,$DC$2:$DD$20,2,FALSE)))</f>
        <v/>
      </c>
      <c r="AR18" s="222" t="str">
        <f>IF(競技者データ入力シート!$S24="","",$B18)</f>
        <v/>
      </c>
      <c r="AS18" s="222" t="str">
        <f>IF(競技者データ入力シート!$S24="","",$C18&amp;$AP18)</f>
        <v/>
      </c>
      <c r="AT18" s="222"/>
      <c r="AU18" s="222" t="str">
        <f>IF(競技者データ入力シート!$S24="","",$C18&amp;$AP18)</f>
        <v/>
      </c>
      <c r="AV18" s="222" t="str">
        <f>IF(競技者データ入力シート!$S24="","",$C18&amp;$AP18)</f>
        <v/>
      </c>
      <c r="AW18" s="222"/>
      <c r="AX18" s="222" t="str">
        <f>ASC(IF(競技者データ入力シート!$S24="","",競技者データ入力シート!$P24))</f>
        <v/>
      </c>
      <c r="AY18" s="221" t="str">
        <f>IF(競技者データ入力シート!$S24="","",COUNTIF($AQ$2:AQ18,AQ18))</f>
        <v/>
      </c>
      <c r="AZ18" s="221" t="str">
        <f>IF(競技者データ入力シート!S24="","",$E18)</f>
        <v/>
      </c>
      <c r="BA18" s="222" t="str">
        <f>IF(競技者データ入力シート!$S24="","",$J18)</f>
        <v/>
      </c>
      <c r="BB18" s="221" t="str">
        <f>IF(競技者データ入力シート!$S24="","",'NANS Data'!Y18)</f>
        <v/>
      </c>
      <c r="BC18" s="221" t="str">
        <f>IF(競技者データ入力シート!$S24="","",競技者データ入力シート!T24)</f>
        <v/>
      </c>
      <c r="BD18" s="221" t="str">
        <f>IF(競技者データ入力シート!Z24="","",競技者データ入力シート!Z24)</f>
        <v/>
      </c>
      <c r="BE18" s="222" t="str">
        <f>IF(競技者データ入力シート!$X24="","",(VLOOKUP($AG18&amp;$BD18,$DC$2:$DD$20,2,FALSE)))</f>
        <v/>
      </c>
      <c r="BF18" s="222" t="str">
        <f>IF(競技者データ入力シート!$X24="","",$B18)</f>
        <v/>
      </c>
      <c r="BG18" s="222" t="str">
        <f>IF(競技者データ入力シート!$X24="","",$C18&amp;$AP18)</f>
        <v/>
      </c>
      <c r="BH18" s="222"/>
      <c r="BI18" s="222" t="str">
        <f>IF(競技者データ入力シート!$X24="","",$C18&amp;$AP18)</f>
        <v/>
      </c>
      <c r="BJ18" s="222" t="str">
        <f>IF(競技者データ入力シート!$X24="","",$C18&amp;$AP18)</f>
        <v/>
      </c>
      <c r="BK18" s="222"/>
      <c r="BL18" s="222" t="str">
        <f>ASC(IF(競技者データ入力シート!$X24="","",競技者データ入力シート!$P24))</f>
        <v/>
      </c>
      <c r="BM18" s="222" t="str">
        <f>IF(競技者データ入力シート!$X24="","",COUNTIF($BE$2:BE18,BE18))</f>
        <v/>
      </c>
      <c r="BN18" s="222" t="str">
        <f>IF(競技者データ入力シート!X24="","",$E18)</f>
        <v/>
      </c>
      <c r="BO18" s="222" t="str">
        <f>IF(競技者データ入力シート!$X24="","",$J18)</f>
        <v/>
      </c>
      <c r="BP18" s="221" t="str">
        <f>IF(競技者データ入力シート!$X24="","",'NANS Data'!AG18)</f>
        <v/>
      </c>
      <c r="BQ18" s="222" t="str">
        <f>IF(競技者データ入力シート!$X24="","",競技者データ入力シート!Y24)</f>
        <v/>
      </c>
      <c r="BR18" s="220" t="str">
        <f>IF(U18="","",(VLOOKUP(U18,データ!$P$2:$Q$65,2,FALSE)))</f>
        <v/>
      </c>
      <c r="BS18" s="220" t="str">
        <f>IF(Y18="","",VLOOKUP(Y18,データ!$P$2:$Q$65,2,FALSE))</f>
        <v/>
      </c>
      <c r="BT18" s="220" t="str">
        <f>IF(AC18="","",VLOOKUP(AC18,データ!$P$2:$Q$65,2,FALSE))</f>
        <v/>
      </c>
      <c r="BU18" s="220" t="str">
        <f>IF(AG18="","",VLOOKUP(AG18,データ!$P$2:$Q$65,2,FALSE))</f>
        <v/>
      </c>
      <c r="BV18" s="220" t="s">
        <v>595</v>
      </c>
      <c r="BW18" s="220" t="s">
        <v>595</v>
      </c>
      <c r="BX18" s="220" t="s">
        <v>547</v>
      </c>
      <c r="CI18" s="220" t="s">
        <v>595</v>
      </c>
      <c r="CY18" s="220" t="str">
        <f>IF(入力注意事項!AN24="","",入力注意事項!AN24)</f>
        <v/>
      </c>
      <c r="CZ18" s="220" t="str">
        <f>IF(入力注意事項!AO24="","",入力注意事項!AO24)</f>
        <v/>
      </c>
      <c r="DA18" s="220" t="str">
        <f>IF(入力注意事項!AP24="","",入力注意事項!AP24)</f>
        <v/>
      </c>
    </row>
    <row r="19" spans="2:108" x14ac:dyDescent="0.25">
      <c r="B19" s="220" t="str">
        <f>IF(競技者データ入力シート!$S$2="","",競技者データ入力シート!$S$2)</f>
        <v/>
      </c>
      <c r="C19" s="220" t="str">
        <f>IF(競技者データ入力シート!$D25="","",競技者データ入力シート!$S$3)</f>
        <v/>
      </c>
      <c r="D19" s="220" t="str">
        <f>IF(競技者データ入力シート!D25="","",競技者データ入力シート!B25)</f>
        <v/>
      </c>
      <c r="E19" s="220" t="str">
        <f>IF(競技者データ入力シート!D25="","",C19&amp;D19)</f>
        <v/>
      </c>
      <c r="F19" s="219" t="str">
        <f>ASC(IF(競技者データ入力シート!D25="","",競技者データ入力シート!$S$2))</f>
        <v/>
      </c>
      <c r="I19" s="220" t="str">
        <f>ASC(IF(競技者データ入力シート!D25="","",競技者データ入力シート!C25))</f>
        <v/>
      </c>
      <c r="J19" s="220" t="str">
        <f>IF(競技者データ入力シート!D25="","",TRIM(競技者データ入力シート!D25)&amp;" "&amp;(TRIM(競技者データ入力シート!E25)))</f>
        <v/>
      </c>
      <c r="K19" s="220" t="str">
        <f>ASC(IF(競技者データ入力シート!F25="","",TRIM(競技者データ入力シート!F25)&amp;" "&amp;(TRIM(競技者データ入力シート!G25))))</f>
        <v/>
      </c>
      <c r="L19" s="220" t="str">
        <f t="shared" si="0"/>
        <v/>
      </c>
      <c r="M19" s="220" t="str">
        <f>ASC(IF(競技者データ入力シート!H25="","",競技者データ入力シート!H25))</f>
        <v/>
      </c>
      <c r="N19" s="220" t="str">
        <f>ASC(IF(競技者データ入力シート!$P25="","",競技者データ入力シート!$P25))</f>
        <v/>
      </c>
      <c r="O19" s="221" t="str">
        <f>IF(競技者データ入力シート!J25="","",競技者データ入力シート!J25)</f>
        <v/>
      </c>
      <c r="P19" s="221" t="str">
        <f>ASC(IF(競技者データ入力シート!K25="","",競技者データ入力シート!K25))</f>
        <v/>
      </c>
      <c r="Q19" s="220" t="str">
        <f>ASC(IF(競技者データ入力シート!L25="","",競技者データ入力シート!L25))</f>
        <v/>
      </c>
      <c r="R19" s="220" t="str">
        <f>ASC(IF(競技者データ入力シート!M25="","",競技者データ入力シート!M25))</f>
        <v/>
      </c>
      <c r="S19" s="220" t="str">
        <f>IF(競技者データ入力シート!O25="","",競技者データ入力シート!O25)</f>
        <v/>
      </c>
      <c r="T19" s="220" t="str">
        <f>ASC(IF(競技者データ入力シート!N25="","",競技者データ入力シート!N25))</f>
        <v/>
      </c>
      <c r="U19" s="221" t="str">
        <f>IF($O19="","",IF($O19="男",IFERROR(VLOOKUP(競技者データ入力シート!Q25,データ!$B$2:$C$81,2,FALSE),""),IF($O19="女",IFERROR(VLOOKUP(競技者データ入力シート!Q25,データ!$F$2:$G$80,2,FALSE),""))))</f>
        <v/>
      </c>
      <c r="V19" s="219" t="str">
        <f>ASC(IF(競技者データ入力シート!Q25="","",競技者データ入力シート!R25))</f>
        <v/>
      </c>
      <c r="Y19" s="221" t="str">
        <f>IF($O19="","",IF($O19="男",IFERROR(VLOOKUP(競技者データ入力シート!S25,データ!$B$2:$C$81,2,FALSE),""),IF($O19="女",IFERROR(VLOOKUP(競技者データ入力シート!S25,データ!$F$2:$G$80,2,FALSE),""))))</f>
        <v/>
      </c>
      <c r="Z19" s="220" t="str">
        <f>ASC(IF(競技者データ入力シート!S25="","",競技者データ入力シート!T25))</f>
        <v/>
      </c>
      <c r="AC19" s="221" t="str">
        <f>IF($O19="","",IF($O19="男",IFERROR(VLOOKUP(競技者データ入力シート!V25,データ!$B$2:$C$81,2,FALSE),""),IF($O19="女",IFERROR(VLOOKUP(競技者データ入力シート!V25,データ!$F$2:$G$80,2,FALSE),""))))</f>
        <v/>
      </c>
      <c r="AD19" s="220" t="str">
        <f>ASC(IF(競技者データ入力シート!V25="","",競技者データ入力シート!W25))</f>
        <v/>
      </c>
      <c r="AG19" s="221" t="str">
        <f>IF($O19="","",IF($O19="男",IFERROR(VLOOKUP(競技者データ入力シート!X25,データ!$B$2:$C$81,2,FALSE),""),IF($O19="女",IFERROR(VLOOKUP(競技者データ入力シート!X25,データ!$F$2:$G$80,2,FALSE),""))))</f>
        <v/>
      </c>
      <c r="AH19" s="220" t="str">
        <f>ASC(IF(競技者データ入力シート!X25="","",競技者データ入力シート!Y25))</f>
        <v/>
      </c>
      <c r="AO19" s="1" t="str">
        <f>IF(競技者データ入力シート!$I25="一般","A",(IF(競技者データ入力シート!$I25="大学","A",(IF(競技者データ入力シート!$I25="高校","A",(IF(競技者データ入力シート!$I25="中学","D","")))))))</f>
        <v/>
      </c>
      <c r="AP19" s="221" t="str">
        <f>IF(競技者データ入力シート!U25="","",競技者データ入力シート!U25)</f>
        <v/>
      </c>
      <c r="AQ19" s="222" t="str">
        <f>IF(競技者データ入力シート!$S25="","",(VLOOKUP($Y19&amp;$AP19,$DC$2:$DD$20,2,FALSE)))</f>
        <v/>
      </c>
      <c r="AR19" s="222" t="str">
        <f>IF(競技者データ入力シート!$S25="","",$B19)</f>
        <v/>
      </c>
      <c r="AS19" s="222" t="str">
        <f>IF(競技者データ入力シート!$S25="","",$C19&amp;$AP19)</f>
        <v/>
      </c>
      <c r="AT19" s="222"/>
      <c r="AU19" s="222" t="str">
        <f>IF(競技者データ入力シート!$S25="","",$C19&amp;$AP19)</f>
        <v/>
      </c>
      <c r="AV19" s="222" t="str">
        <f>IF(競技者データ入力シート!$S25="","",$C19&amp;$AP19)</f>
        <v/>
      </c>
      <c r="AW19" s="222"/>
      <c r="AX19" s="222" t="str">
        <f>ASC(IF(競技者データ入力シート!$S25="","",競技者データ入力シート!$P25))</f>
        <v/>
      </c>
      <c r="AY19" s="221" t="str">
        <f>IF(競技者データ入力シート!$S25="","",COUNTIF($AQ$2:AQ19,AQ19))</f>
        <v/>
      </c>
      <c r="AZ19" s="221" t="str">
        <f>IF(競技者データ入力シート!S25="","",$E19)</f>
        <v/>
      </c>
      <c r="BA19" s="222" t="str">
        <f>IF(競技者データ入力シート!$S25="","",$J19)</f>
        <v/>
      </c>
      <c r="BB19" s="221" t="str">
        <f>IF(競技者データ入力シート!$S25="","",'NANS Data'!Y19)</f>
        <v/>
      </c>
      <c r="BC19" s="221" t="str">
        <f>IF(競技者データ入力シート!$S25="","",競技者データ入力シート!T25)</f>
        <v/>
      </c>
      <c r="BD19" s="221" t="str">
        <f>IF(競技者データ入力シート!Z25="","",競技者データ入力シート!Z25)</f>
        <v/>
      </c>
      <c r="BE19" s="222" t="str">
        <f>IF(競技者データ入力シート!$X25="","",(VLOOKUP($AG19&amp;$BD19,$DC$2:$DD$20,2,FALSE)))</f>
        <v/>
      </c>
      <c r="BF19" s="222" t="str">
        <f>IF(競技者データ入力シート!$X25="","",$B19)</f>
        <v/>
      </c>
      <c r="BG19" s="222" t="str">
        <f>IF(競技者データ入力シート!$X25="","",$C19&amp;$AP19)</f>
        <v/>
      </c>
      <c r="BH19" s="222"/>
      <c r="BI19" s="222" t="str">
        <f>IF(競技者データ入力シート!$X25="","",$C19&amp;$AP19)</f>
        <v/>
      </c>
      <c r="BJ19" s="222" t="str">
        <f>IF(競技者データ入力シート!$X25="","",$C19&amp;$AP19)</f>
        <v/>
      </c>
      <c r="BK19" s="222"/>
      <c r="BL19" s="222" t="str">
        <f>ASC(IF(競技者データ入力シート!$X25="","",競技者データ入力シート!$P25))</f>
        <v/>
      </c>
      <c r="BM19" s="222" t="str">
        <f>IF(競技者データ入力シート!$X25="","",COUNTIF($BE$2:BE19,BE19))</f>
        <v/>
      </c>
      <c r="BN19" s="222" t="str">
        <f>IF(競技者データ入力シート!X25="","",$E19)</f>
        <v/>
      </c>
      <c r="BO19" s="222" t="str">
        <f>IF(競技者データ入力シート!$X25="","",$J19)</f>
        <v/>
      </c>
      <c r="BP19" s="221" t="str">
        <f>IF(競技者データ入力シート!$X25="","",'NANS Data'!AG19)</f>
        <v/>
      </c>
      <c r="BQ19" s="222" t="str">
        <f>IF(競技者データ入力シート!$X25="","",競技者データ入力シート!Y25)</f>
        <v/>
      </c>
      <c r="BR19" s="220" t="str">
        <f>IF(U19="","",(VLOOKUP(U19,データ!$P$2:$Q$65,2,FALSE)))</f>
        <v/>
      </c>
      <c r="BS19" s="220" t="str">
        <f>IF(Y19="","",VLOOKUP(Y19,データ!$P$2:$Q$65,2,FALSE))</f>
        <v/>
      </c>
      <c r="BT19" s="220" t="str">
        <f>IF(AC19="","",VLOOKUP(AC19,データ!$P$2:$Q$65,2,FALSE))</f>
        <v/>
      </c>
      <c r="BU19" s="220" t="str">
        <f>IF(AG19="","",VLOOKUP(AG19,データ!$P$2:$Q$65,2,FALSE))</f>
        <v/>
      </c>
      <c r="BV19" s="220" t="s">
        <v>595</v>
      </c>
      <c r="BW19" s="220" t="s">
        <v>595</v>
      </c>
      <c r="BX19" s="220" t="s">
        <v>547</v>
      </c>
      <c r="CI19" s="220" t="s">
        <v>595</v>
      </c>
      <c r="CY19" s="220" t="str">
        <f>IF(入力注意事項!AN25="","",入力注意事項!AN25)</f>
        <v/>
      </c>
      <c r="CZ19" s="220" t="str">
        <f>IF(入力注意事項!AO25="","",入力注意事項!AO25)</f>
        <v/>
      </c>
      <c r="DA19" s="220" t="str">
        <f>IF(入力注意事項!AP25="","",入力注意事項!AP25)</f>
        <v/>
      </c>
    </row>
    <row r="20" spans="2:108" x14ac:dyDescent="0.25">
      <c r="B20" s="220" t="str">
        <f>IF(競技者データ入力シート!$S$2="","",競技者データ入力シート!$S$2)</f>
        <v/>
      </c>
      <c r="C20" s="220" t="str">
        <f>IF(競技者データ入力シート!$D26="","",競技者データ入力シート!$S$3)</f>
        <v/>
      </c>
      <c r="D20" s="220" t="str">
        <f>IF(競技者データ入力シート!D26="","",競技者データ入力シート!B26)</f>
        <v/>
      </c>
      <c r="E20" s="220" t="str">
        <f>IF(競技者データ入力シート!D26="","",C20&amp;D20)</f>
        <v/>
      </c>
      <c r="F20" s="219" t="str">
        <f>ASC(IF(競技者データ入力シート!D26="","",競技者データ入力シート!$S$2))</f>
        <v/>
      </c>
      <c r="I20" s="220" t="str">
        <f>ASC(IF(競技者データ入力シート!D26="","",競技者データ入力シート!C26))</f>
        <v/>
      </c>
      <c r="J20" s="220" t="str">
        <f>IF(競技者データ入力シート!D26="","",TRIM(競技者データ入力シート!D26)&amp;" "&amp;(TRIM(競技者データ入力シート!E26)))</f>
        <v/>
      </c>
      <c r="K20" s="220" t="str">
        <f>ASC(IF(競技者データ入力シート!F26="","",TRIM(競技者データ入力シート!F26)&amp;" "&amp;(TRIM(競技者データ入力シート!G26))))</f>
        <v/>
      </c>
      <c r="L20" s="220" t="str">
        <f t="shared" si="0"/>
        <v/>
      </c>
      <c r="M20" s="220" t="str">
        <f>ASC(IF(競技者データ入力シート!H26="","",競技者データ入力シート!H26))</f>
        <v/>
      </c>
      <c r="N20" s="220" t="str">
        <f>ASC(IF(競技者データ入力シート!$P26="","",競技者データ入力シート!$P26))</f>
        <v/>
      </c>
      <c r="O20" s="221" t="str">
        <f>IF(競技者データ入力シート!J26="","",競技者データ入力シート!J26)</f>
        <v/>
      </c>
      <c r="P20" s="221" t="str">
        <f>ASC(IF(競技者データ入力シート!K26="","",競技者データ入力シート!K26))</f>
        <v/>
      </c>
      <c r="Q20" s="220" t="str">
        <f>ASC(IF(競技者データ入力シート!L26="","",競技者データ入力シート!L26))</f>
        <v/>
      </c>
      <c r="R20" s="220" t="str">
        <f>ASC(IF(競技者データ入力シート!M26="","",競技者データ入力シート!M26))</f>
        <v/>
      </c>
      <c r="S20" s="220" t="str">
        <f>IF(競技者データ入力シート!O26="","",競技者データ入力シート!O26)</f>
        <v/>
      </c>
      <c r="T20" s="220" t="str">
        <f>ASC(IF(競技者データ入力シート!N26="","",競技者データ入力シート!N26))</f>
        <v/>
      </c>
      <c r="U20" s="221" t="str">
        <f>IF($O20="","",IF($O20="男",IFERROR(VLOOKUP(競技者データ入力シート!Q26,データ!$B$2:$C$81,2,FALSE),""),IF($O20="女",IFERROR(VLOOKUP(競技者データ入力シート!Q26,データ!$F$2:$G$80,2,FALSE),""))))</f>
        <v/>
      </c>
      <c r="V20" s="219" t="str">
        <f>ASC(IF(競技者データ入力シート!Q26="","",競技者データ入力シート!R26))</f>
        <v/>
      </c>
      <c r="Y20" s="221" t="str">
        <f>IF($O20="","",IF($O20="男",IFERROR(VLOOKUP(競技者データ入力シート!S26,データ!$B$2:$C$81,2,FALSE),""),IF($O20="女",IFERROR(VLOOKUP(競技者データ入力シート!S26,データ!$F$2:$G$80,2,FALSE),""))))</f>
        <v/>
      </c>
      <c r="Z20" s="220" t="str">
        <f>ASC(IF(競技者データ入力シート!S26="","",競技者データ入力シート!T26))</f>
        <v/>
      </c>
      <c r="AC20" s="221" t="str">
        <f>IF($O20="","",IF($O20="男",IFERROR(VLOOKUP(競技者データ入力シート!V26,データ!$B$2:$C$81,2,FALSE),""),IF($O20="女",IFERROR(VLOOKUP(競技者データ入力シート!V26,データ!$F$2:$G$80,2,FALSE),""))))</f>
        <v/>
      </c>
      <c r="AD20" s="220" t="str">
        <f>ASC(IF(競技者データ入力シート!V26="","",競技者データ入力シート!W26))</f>
        <v/>
      </c>
      <c r="AG20" s="221" t="str">
        <f>IF($O20="","",IF($O20="男",IFERROR(VLOOKUP(競技者データ入力シート!X26,データ!$B$2:$C$81,2,FALSE),""),IF($O20="女",IFERROR(VLOOKUP(競技者データ入力シート!X26,データ!$F$2:$G$80,2,FALSE),""))))</f>
        <v/>
      </c>
      <c r="AH20" s="220" t="str">
        <f>ASC(IF(競技者データ入力シート!X26="","",競技者データ入力シート!Y26))</f>
        <v/>
      </c>
      <c r="AO20" s="1" t="str">
        <f>IF(競技者データ入力シート!$I26="一般","A",(IF(競技者データ入力シート!$I26="大学","A",(IF(競技者データ入力シート!$I26="高校","A",(IF(競技者データ入力シート!$I26="中学","D","")))))))</f>
        <v/>
      </c>
      <c r="AP20" s="221" t="str">
        <f>IF(競技者データ入力シート!U26="","",競技者データ入力シート!U26)</f>
        <v/>
      </c>
      <c r="AQ20" s="222" t="str">
        <f>IF(競技者データ入力シート!$S26="","",(VLOOKUP($Y20&amp;$AP20,$DC$2:$DD$20,2,FALSE)))</f>
        <v/>
      </c>
      <c r="AR20" s="222" t="str">
        <f>IF(競技者データ入力シート!$S26="","",$B20)</f>
        <v/>
      </c>
      <c r="AS20" s="222" t="str">
        <f>IF(競技者データ入力シート!$S26="","",$C20&amp;$AP20)</f>
        <v/>
      </c>
      <c r="AT20" s="222"/>
      <c r="AU20" s="222" t="str">
        <f>IF(競技者データ入力シート!$S26="","",$C20&amp;$AP20)</f>
        <v/>
      </c>
      <c r="AV20" s="222" t="str">
        <f>IF(競技者データ入力シート!$S26="","",$C20&amp;$AP20)</f>
        <v/>
      </c>
      <c r="AW20" s="222"/>
      <c r="AX20" s="222" t="str">
        <f>ASC(IF(競技者データ入力シート!$S26="","",競技者データ入力シート!$P26))</f>
        <v/>
      </c>
      <c r="AY20" s="221" t="str">
        <f>IF(競技者データ入力シート!$S26="","",COUNTIF($AQ$2:AQ20,AQ20))</f>
        <v/>
      </c>
      <c r="AZ20" s="221" t="str">
        <f>IF(競技者データ入力シート!S26="","",$E20)</f>
        <v/>
      </c>
      <c r="BA20" s="222" t="str">
        <f>IF(競技者データ入力シート!$S26="","",$J20)</f>
        <v/>
      </c>
      <c r="BB20" s="221" t="str">
        <f>IF(競技者データ入力シート!$S26="","",'NANS Data'!Y20)</f>
        <v/>
      </c>
      <c r="BC20" s="221" t="str">
        <f>IF(競技者データ入力シート!$S26="","",競技者データ入力シート!T26)</f>
        <v/>
      </c>
      <c r="BD20" s="221" t="str">
        <f>IF(競技者データ入力シート!Z26="","",競技者データ入力シート!Z26)</f>
        <v/>
      </c>
      <c r="BE20" s="222" t="str">
        <f>IF(競技者データ入力シート!$X26="","",(VLOOKUP($AG20&amp;$BD20,$DC$2:$DD$20,2,FALSE)))</f>
        <v/>
      </c>
      <c r="BF20" s="222" t="str">
        <f>IF(競技者データ入力シート!$X26="","",$B20)</f>
        <v/>
      </c>
      <c r="BG20" s="222" t="str">
        <f>IF(競技者データ入力シート!$X26="","",$C20&amp;$AP20)</f>
        <v/>
      </c>
      <c r="BH20" s="222"/>
      <c r="BI20" s="222" t="str">
        <f>IF(競技者データ入力シート!$X26="","",$C20&amp;$AP20)</f>
        <v/>
      </c>
      <c r="BJ20" s="222" t="str">
        <f>IF(競技者データ入力シート!$X26="","",$C20&amp;$AP20)</f>
        <v/>
      </c>
      <c r="BK20" s="222"/>
      <c r="BL20" s="222" t="str">
        <f>ASC(IF(競技者データ入力シート!$X26="","",競技者データ入力シート!$P26))</f>
        <v/>
      </c>
      <c r="BM20" s="222" t="str">
        <f>IF(競技者データ入力シート!$X26="","",COUNTIF($BE$2:BE20,BE20))</f>
        <v/>
      </c>
      <c r="BN20" s="222" t="str">
        <f>IF(競技者データ入力シート!X26="","",$E20)</f>
        <v/>
      </c>
      <c r="BO20" s="222" t="str">
        <f>IF(競技者データ入力シート!$X26="","",$J20)</f>
        <v/>
      </c>
      <c r="BP20" s="221" t="str">
        <f>IF(競技者データ入力シート!$X26="","",'NANS Data'!AG20)</f>
        <v/>
      </c>
      <c r="BQ20" s="222" t="str">
        <f>IF(競技者データ入力シート!$X26="","",競技者データ入力シート!Y26)</f>
        <v/>
      </c>
      <c r="BR20" s="220" t="str">
        <f>IF(U20="","",(VLOOKUP(U20,データ!$P$2:$Q$65,2,FALSE)))</f>
        <v/>
      </c>
      <c r="BS20" s="220" t="str">
        <f>IF(Y20="","",VLOOKUP(Y20,データ!$P$2:$Q$65,2,FALSE))</f>
        <v/>
      </c>
      <c r="BT20" s="220" t="str">
        <f>IF(AC20="","",VLOOKUP(AC20,データ!$P$2:$Q$65,2,FALSE))</f>
        <v/>
      </c>
      <c r="BU20" s="220" t="str">
        <f>IF(AG20="","",VLOOKUP(AG20,データ!$P$2:$Q$65,2,FALSE))</f>
        <v/>
      </c>
      <c r="BV20" s="220" t="s">
        <v>595</v>
      </c>
      <c r="BW20" s="220" t="s">
        <v>595</v>
      </c>
      <c r="BX20" s="220" t="s">
        <v>547</v>
      </c>
      <c r="CI20" s="220" t="s">
        <v>595</v>
      </c>
      <c r="CY20" s="220" t="str">
        <f>IF(入力注意事項!AN26="","",入力注意事項!AN26)</f>
        <v/>
      </c>
      <c r="CZ20" s="220" t="str">
        <f>IF(入力注意事項!AO26="","",入力注意事項!AO26)</f>
        <v/>
      </c>
      <c r="DA20" s="220" t="str">
        <f>IF(入力注意事項!AP26="","",入力注意事項!AP26)</f>
        <v/>
      </c>
    </row>
    <row r="21" spans="2:108" x14ac:dyDescent="0.25">
      <c r="B21" s="220" t="str">
        <f>IF(競技者データ入力シート!$S$2="","",競技者データ入力シート!$S$2)</f>
        <v/>
      </c>
      <c r="C21" s="220" t="str">
        <f>IF(競技者データ入力シート!$D27="","",競技者データ入力シート!$S$3)</f>
        <v/>
      </c>
      <c r="D21" s="220" t="str">
        <f>IF(競技者データ入力シート!D27="","",競技者データ入力シート!B27)</f>
        <v/>
      </c>
      <c r="E21" s="220" t="str">
        <f>IF(競技者データ入力シート!D27="","",C21&amp;D21)</f>
        <v/>
      </c>
      <c r="F21" s="219" t="str">
        <f>ASC(IF(競技者データ入力シート!D27="","",競技者データ入力シート!$S$2))</f>
        <v/>
      </c>
      <c r="I21" s="220" t="str">
        <f>ASC(IF(競技者データ入力シート!D27="","",競技者データ入力シート!C27))</f>
        <v/>
      </c>
      <c r="J21" s="220" t="str">
        <f>IF(競技者データ入力シート!D27="","",TRIM(競技者データ入力シート!D27)&amp;" "&amp;(TRIM(競技者データ入力シート!E27)))</f>
        <v/>
      </c>
      <c r="K21" s="220" t="str">
        <f>ASC(IF(競技者データ入力シート!F27="","",TRIM(競技者データ入力シート!F27)&amp;" "&amp;(TRIM(競技者データ入力シート!G27))))</f>
        <v/>
      </c>
      <c r="L21" s="220" t="str">
        <f t="shared" si="0"/>
        <v/>
      </c>
      <c r="M21" s="220" t="str">
        <f>ASC(IF(競技者データ入力シート!H27="","",競技者データ入力シート!H27))</f>
        <v/>
      </c>
      <c r="N21" s="220" t="str">
        <f>ASC(IF(競技者データ入力シート!$P27="","",競技者データ入力シート!$P27))</f>
        <v/>
      </c>
      <c r="O21" s="221" t="str">
        <f>IF(競技者データ入力シート!J27="","",競技者データ入力シート!J27)</f>
        <v/>
      </c>
      <c r="P21" s="221" t="str">
        <f>ASC(IF(競技者データ入力シート!K27="","",競技者データ入力シート!K27))</f>
        <v/>
      </c>
      <c r="Q21" s="220" t="str">
        <f>ASC(IF(競技者データ入力シート!L27="","",競技者データ入力シート!L27))</f>
        <v/>
      </c>
      <c r="R21" s="220" t="str">
        <f>ASC(IF(競技者データ入力シート!M27="","",競技者データ入力シート!M27))</f>
        <v/>
      </c>
      <c r="S21" s="220" t="str">
        <f>IF(競技者データ入力シート!O27="","",競技者データ入力シート!O27)</f>
        <v/>
      </c>
      <c r="T21" s="220" t="str">
        <f>ASC(IF(競技者データ入力シート!N27="","",競技者データ入力シート!N27))</f>
        <v/>
      </c>
      <c r="U21" s="221" t="str">
        <f>IF($O21="","",IF($O21="男",IFERROR(VLOOKUP(競技者データ入力シート!Q27,データ!$B$2:$C$81,2,FALSE),""),IF($O21="女",IFERROR(VLOOKUP(競技者データ入力シート!Q27,データ!$F$2:$G$80,2,FALSE),""))))</f>
        <v/>
      </c>
      <c r="V21" s="219" t="str">
        <f>ASC(IF(競技者データ入力シート!Q27="","",競技者データ入力シート!R27))</f>
        <v/>
      </c>
      <c r="Y21" s="221" t="str">
        <f>IF($O21="","",IF($O21="男",IFERROR(VLOOKUP(競技者データ入力シート!S27,データ!$B$2:$C$81,2,FALSE),""),IF($O21="女",IFERROR(VLOOKUP(競技者データ入力シート!S27,データ!$F$2:$G$80,2,FALSE),""))))</f>
        <v/>
      </c>
      <c r="Z21" s="220" t="str">
        <f>ASC(IF(競技者データ入力シート!S27="","",競技者データ入力シート!T27))</f>
        <v/>
      </c>
      <c r="AC21" s="221" t="str">
        <f>IF($O21="","",IF($O21="男",IFERROR(VLOOKUP(競技者データ入力シート!V27,データ!$B$2:$C$81,2,FALSE),""),IF($O21="女",IFERROR(VLOOKUP(競技者データ入力シート!V27,データ!$F$2:$G$80,2,FALSE),""))))</f>
        <v/>
      </c>
      <c r="AD21" s="220" t="str">
        <f>ASC(IF(競技者データ入力シート!V27="","",競技者データ入力シート!W27))</f>
        <v/>
      </c>
      <c r="AG21" s="221" t="str">
        <f>IF($O21="","",IF($O21="男",IFERROR(VLOOKUP(競技者データ入力シート!X27,データ!$B$2:$C$81,2,FALSE),""),IF($O21="女",IFERROR(VLOOKUP(競技者データ入力シート!X27,データ!$F$2:$G$80,2,FALSE),""))))</f>
        <v/>
      </c>
      <c r="AH21" s="220" t="str">
        <f>ASC(IF(競技者データ入力シート!X27="","",競技者データ入力シート!Y27))</f>
        <v/>
      </c>
      <c r="AO21" s="1" t="str">
        <f>IF(競技者データ入力シート!$I27="一般","A",(IF(競技者データ入力シート!$I27="大学","A",(IF(競技者データ入力シート!$I27="高校","A",(IF(競技者データ入力シート!$I27="中学","D","")))))))</f>
        <v/>
      </c>
      <c r="AP21" s="221" t="str">
        <f>IF(競技者データ入力シート!U27="","",競技者データ入力シート!U27)</f>
        <v/>
      </c>
      <c r="AQ21" s="222" t="str">
        <f>IF(競技者データ入力シート!$S27="","",(VLOOKUP($Y21&amp;$AP21,$DC$2:$DD$20,2,FALSE)))</f>
        <v/>
      </c>
      <c r="AR21" s="222" t="str">
        <f>IF(競技者データ入力シート!$S27="","",$B21)</f>
        <v/>
      </c>
      <c r="AS21" s="222" t="str">
        <f>IF(競技者データ入力シート!$S27="","",$C21&amp;$AP21)</f>
        <v/>
      </c>
      <c r="AT21" s="222"/>
      <c r="AU21" s="222" t="str">
        <f>IF(競技者データ入力シート!$S27="","",$C21&amp;$AP21)</f>
        <v/>
      </c>
      <c r="AV21" s="222" t="str">
        <f>IF(競技者データ入力シート!$S27="","",$C21&amp;$AP21)</f>
        <v/>
      </c>
      <c r="AW21" s="222"/>
      <c r="AX21" s="222" t="str">
        <f>ASC(IF(競技者データ入力シート!$S27="","",競技者データ入力シート!$P27))</f>
        <v/>
      </c>
      <c r="AY21" s="221" t="str">
        <f>IF(競技者データ入力シート!$S27="","",COUNTIF($AQ$2:AQ21,AQ21))</f>
        <v/>
      </c>
      <c r="AZ21" s="221" t="str">
        <f>IF(競技者データ入力シート!S27="","",$E21)</f>
        <v/>
      </c>
      <c r="BA21" s="222" t="str">
        <f>IF(競技者データ入力シート!$S27="","",$J21)</f>
        <v/>
      </c>
      <c r="BB21" s="221" t="str">
        <f>IF(競技者データ入力シート!$S27="","",'NANS Data'!Y21)</f>
        <v/>
      </c>
      <c r="BC21" s="221" t="str">
        <f>IF(競技者データ入力シート!$S27="","",競技者データ入力シート!T27)</f>
        <v/>
      </c>
      <c r="BD21" s="221" t="str">
        <f>IF(競技者データ入力シート!Z27="","",競技者データ入力シート!Z27)</f>
        <v/>
      </c>
      <c r="BE21" s="222" t="str">
        <f>IF(競技者データ入力シート!$X27="","",(VLOOKUP($AG21&amp;$BD21,$DC$2:$DD$20,2,FALSE)))</f>
        <v/>
      </c>
      <c r="BF21" s="222" t="str">
        <f>IF(競技者データ入力シート!$X27="","",$B21)</f>
        <v/>
      </c>
      <c r="BG21" s="222" t="str">
        <f>IF(競技者データ入力シート!$X27="","",$C21&amp;$AP21)</f>
        <v/>
      </c>
      <c r="BH21" s="222"/>
      <c r="BI21" s="222" t="str">
        <f>IF(競技者データ入力シート!$X27="","",$C21&amp;$AP21)</f>
        <v/>
      </c>
      <c r="BJ21" s="222" t="str">
        <f>IF(競技者データ入力シート!$X27="","",$C21&amp;$AP21)</f>
        <v/>
      </c>
      <c r="BK21" s="222"/>
      <c r="BL21" s="222" t="str">
        <f>ASC(IF(競技者データ入力シート!$X27="","",競技者データ入力シート!$P27))</f>
        <v/>
      </c>
      <c r="BM21" s="222" t="str">
        <f>IF(競技者データ入力シート!$X27="","",COUNTIF($BE$2:BE21,BE21))</f>
        <v/>
      </c>
      <c r="BN21" s="222" t="str">
        <f>IF(競技者データ入力シート!X27="","",$E21)</f>
        <v/>
      </c>
      <c r="BO21" s="222" t="str">
        <f>IF(競技者データ入力シート!$X27="","",$J21)</f>
        <v/>
      </c>
      <c r="BP21" s="221" t="str">
        <f>IF(競技者データ入力シート!$X27="","",'NANS Data'!AG21)</f>
        <v/>
      </c>
      <c r="BQ21" s="222" t="str">
        <f>IF(競技者データ入力シート!$X27="","",競技者データ入力シート!Y27)</f>
        <v/>
      </c>
      <c r="BR21" s="220" t="str">
        <f>IF(U21="","",(VLOOKUP(U21,データ!$P$2:$Q$65,2,FALSE)))</f>
        <v/>
      </c>
      <c r="BS21" s="220" t="str">
        <f>IF(Y21="","",VLOOKUP(Y21,データ!$P$2:$Q$65,2,FALSE))</f>
        <v/>
      </c>
      <c r="BT21" s="220" t="str">
        <f>IF(AC21="","",VLOOKUP(AC21,データ!$P$2:$Q$65,2,FALSE))</f>
        <v/>
      </c>
      <c r="BU21" s="220" t="str">
        <f>IF(AG21="","",VLOOKUP(AG21,データ!$P$2:$Q$65,2,FALSE))</f>
        <v/>
      </c>
      <c r="BV21" s="220" t="s">
        <v>595</v>
      </c>
      <c r="BW21" s="220" t="s">
        <v>595</v>
      </c>
      <c r="BX21" s="220" t="s">
        <v>547</v>
      </c>
      <c r="CI21" s="220" t="s">
        <v>595</v>
      </c>
      <c r="CY21" s="220" t="str">
        <f>IF(入力注意事項!AN27="","",入力注意事項!AN27)</f>
        <v/>
      </c>
      <c r="CZ21" s="220" t="str">
        <f>IF(入力注意事項!AO27="","",入力注意事項!AO27)</f>
        <v/>
      </c>
      <c r="DA21" s="220" t="str">
        <f>IF(入力注意事項!AP27="","",入力注意事項!AP27)</f>
        <v/>
      </c>
    </row>
    <row r="22" spans="2:108" x14ac:dyDescent="0.25">
      <c r="B22" s="220" t="str">
        <f>IF(競技者データ入力シート!$S$2="","",競技者データ入力シート!$S$2)</f>
        <v/>
      </c>
      <c r="C22" s="220" t="str">
        <f>IF(競技者データ入力シート!$D28="","",競技者データ入力シート!$S$3)</f>
        <v/>
      </c>
      <c r="D22" s="220" t="str">
        <f>IF(競技者データ入力シート!D28="","",競技者データ入力シート!B28)</f>
        <v/>
      </c>
      <c r="E22" s="220" t="str">
        <f>IF(競技者データ入力シート!D28="","",C22&amp;D22)</f>
        <v/>
      </c>
      <c r="F22" s="219" t="str">
        <f>ASC(IF(競技者データ入力シート!D28="","",競技者データ入力シート!$S$2))</f>
        <v/>
      </c>
      <c r="I22" s="220" t="str">
        <f>ASC(IF(競技者データ入力シート!D28="","",競技者データ入力シート!C28))</f>
        <v/>
      </c>
      <c r="J22" s="220" t="str">
        <f>IF(競技者データ入力シート!D28="","",TRIM(競技者データ入力シート!D28)&amp;" "&amp;(TRIM(競技者データ入力シート!E28)))</f>
        <v/>
      </c>
      <c r="K22" s="220" t="str">
        <f>ASC(IF(競技者データ入力シート!F28="","",TRIM(競技者データ入力シート!F28)&amp;" "&amp;(TRIM(競技者データ入力シート!G28))))</f>
        <v/>
      </c>
      <c r="L22" s="220" t="str">
        <f t="shared" si="0"/>
        <v/>
      </c>
      <c r="M22" s="220" t="str">
        <f>ASC(IF(競技者データ入力シート!H28="","",競技者データ入力シート!H28))</f>
        <v/>
      </c>
      <c r="N22" s="220" t="str">
        <f>ASC(IF(競技者データ入力シート!$P28="","",競技者データ入力シート!$P28))</f>
        <v/>
      </c>
      <c r="O22" s="221" t="str">
        <f>IF(競技者データ入力シート!J28="","",競技者データ入力シート!J28)</f>
        <v/>
      </c>
      <c r="P22" s="221" t="str">
        <f>ASC(IF(競技者データ入力シート!K28="","",競技者データ入力シート!K28))</f>
        <v/>
      </c>
      <c r="Q22" s="220" t="str">
        <f>ASC(IF(競技者データ入力シート!L28="","",競技者データ入力シート!L28))</f>
        <v/>
      </c>
      <c r="R22" s="220" t="str">
        <f>ASC(IF(競技者データ入力シート!M28="","",競技者データ入力シート!M28))</f>
        <v/>
      </c>
      <c r="S22" s="220" t="str">
        <f>IF(競技者データ入力シート!O28="","",競技者データ入力シート!O28)</f>
        <v/>
      </c>
      <c r="T22" s="220" t="str">
        <f>ASC(IF(競技者データ入力シート!N28="","",競技者データ入力シート!N28))</f>
        <v/>
      </c>
      <c r="U22" s="221" t="str">
        <f>IF($O22="","",IF($O22="男",IFERROR(VLOOKUP(競技者データ入力シート!Q28,データ!$B$2:$C$81,2,FALSE),""),IF($O22="女",IFERROR(VLOOKUP(競技者データ入力シート!Q28,データ!$F$2:$G$80,2,FALSE),""))))</f>
        <v/>
      </c>
      <c r="V22" s="219" t="str">
        <f>ASC(IF(競技者データ入力シート!Q28="","",競技者データ入力シート!R28))</f>
        <v/>
      </c>
      <c r="Y22" s="221" t="str">
        <f>IF($O22="","",IF($O22="男",IFERROR(VLOOKUP(競技者データ入力シート!S28,データ!$B$2:$C$81,2,FALSE),""),IF($O22="女",IFERROR(VLOOKUP(競技者データ入力シート!S28,データ!$F$2:$G$80,2,FALSE),""))))</f>
        <v/>
      </c>
      <c r="Z22" s="220" t="str">
        <f>ASC(IF(競技者データ入力シート!S28="","",競技者データ入力シート!T28))</f>
        <v/>
      </c>
      <c r="AC22" s="221" t="str">
        <f>IF($O22="","",IF($O22="男",IFERROR(VLOOKUP(競技者データ入力シート!V28,データ!$B$2:$C$81,2,FALSE),""),IF($O22="女",IFERROR(VLOOKUP(競技者データ入力シート!V28,データ!$F$2:$G$80,2,FALSE),""))))</f>
        <v/>
      </c>
      <c r="AD22" s="220" t="str">
        <f>ASC(IF(競技者データ入力シート!V28="","",競技者データ入力シート!W28))</f>
        <v/>
      </c>
      <c r="AG22" s="221" t="str">
        <f>IF($O22="","",IF($O22="男",IFERROR(VLOOKUP(競技者データ入力シート!X28,データ!$B$2:$C$81,2,FALSE),""),IF($O22="女",IFERROR(VLOOKUP(競技者データ入力シート!X28,データ!$F$2:$G$80,2,FALSE),""))))</f>
        <v/>
      </c>
      <c r="AH22" s="220" t="str">
        <f>ASC(IF(競技者データ入力シート!X28="","",競技者データ入力シート!Y28))</f>
        <v/>
      </c>
      <c r="AO22" s="1" t="str">
        <f>IF(競技者データ入力シート!$I28="一般","A",(IF(競技者データ入力シート!$I28="大学","A",(IF(競技者データ入力シート!$I28="高校","A",(IF(競技者データ入力シート!$I28="中学","D","")))))))</f>
        <v/>
      </c>
      <c r="AP22" s="221" t="str">
        <f>IF(競技者データ入力シート!U28="","",競技者データ入力シート!U28)</f>
        <v/>
      </c>
      <c r="AQ22" s="222" t="str">
        <f>IF(競技者データ入力シート!$S28="","",(VLOOKUP($Y22&amp;$AP22,$DC$2:$DD$20,2,FALSE)))</f>
        <v/>
      </c>
      <c r="AR22" s="222" t="str">
        <f>IF(競技者データ入力シート!$S28="","",$B22)</f>
        <v/>
      </c>
      <c r="AS22" s="222" t="str">
        <f>IF(競技者データ入力シート!$S28="","",$C22&amp;$AP22)</f>
        <v/>
      </c>
      <c r="AT22" s="222"/>
      <c r="AU22" s="222" t="str">
        <f>IF(競技者データ入力シート!$S28="","",$C22&amp;$AP22)</f>
        <v/>
      </c>
      <c r="AV22" s="222" t="str">
        <f>IF(競技者データ入力シート!$S28="","",$C22&amp;$AP22)</f>
        <v/>
      </c>
      <c r="AW22" s="222"/>
      <c r="AX22" s="222" t="str">
        <f>ASC(IF(競技者データ入力シート!$S28="","",競技者データ入力シート!$P28))</f>
        <v/>
      </c>
      <c r="AY22" s="221" t="str">
        <f>IF(競技者データ入力シート!$S28="","",COUNTIF($AQ$2:AQ22,AQ22))</f>
        <v/>
      </c>
      <c r="AZ22" s="221" t="str">
        <f>IF(競技者データ入力シート!S28="","",$E22)</f>
        <v/>
      </c>
      <c r="BA22" s="222" t="str">
        <f>IF(競技者データ入力シート!$S28="","",$J22)</f>
        <v/>
      </c>
      <c r="BB22" s="221" t="str">
        <f>IF(競技者データ入力シート!$S28="","",'NANS Data'!Y22)</f>
        <v/>
      </c>
      <c r="BC22" s="221" t="str">
        <f>IF(競技者データ入力シート!$S28="","",競技者データ入力シート!T28)</f>
        <v/>
      </c>
      <c r="BD22" s="221" t="str">
        <f>IF(競技者データ入力シート!Z28="","",競技者データ入力シート!Z28)</f>
        <v/>
      </c>
      <c r="BE22" s="222" t="str">
        <f>IF(競技者データ入力シート!$X28="","",(VLOOKUP($AG22&amp;$BD22,$DC$2:$DD$20,2,FALSE)))</f>
        <v/>
      </c>
      <c r="BF22" s="222" t="str">
        <f>IF(競技者データ入力シート!$X28="","",$B22)</f>
        <v/>
      </c>
      <c r="BG22" s="222" t="str">
        <f>IF(競技者データ入力シート!$X28="","",$C22&amp;$AP22)</f>
        <v/>
      </c>
      <c r="BH22" s="222"/>
      <c r="BI22" s="222" t="str">
        <f>IF(競技者データ入力シート!$X28="","",$C22&amp;$AP22)</f>
        <v/>
      </c>
      <c r="BJ22" s="222" t="str">
        <f>IF(競技者データ入力シート!$X28="","",$C22&amp;$AP22)</f>
        <v/>
      </c>
      <c r="BK22" s="222"/>
      <c r="BL22" s="222" t="str">
        <f>ASC(IF(競技者データ入力シート!$X28="","",競技者データ入力シート!$P28))</f>
        <v/>
      </c>
      <c r="BM22" s="222" t="str">
        <f>IF(競技者データ入力シート!$X28="","",COUNTIF($BE$2:BE22,BE22))</f>
        <v/>
      </c>
      <c r="BN22" s="222" t="str">
        <f>IF(競技者データ入力シート!X28="","",$E22)</f>
        <v/>
      </c>
      <c r="BO22" s="222" t="str">
        <f>IF(競技者データ入力シート!$X28="","",$J22)</f>
        <v/>
      </c>
      <c r="BP22" s="221" t="str">
        <f>IF(競技者データ入力シート!$X28="","",'NANS Data'!AG22)</f>
        <v/>
      </c>
      <c r="BQ22" s="222" t="str">
        <f>IF(競技者データ入力シート!$X28="","",競技者データ入力シート!Y28)</f>
        <v/>
      </c>
      <c r="BR22" s="220" t="str">
        <f>IF(U22="","",(VLOOKUP(U22,データ!$P$2:$Q$65,2,FALSE)))</f>
        <v/>
      </c>
      <c r="BS22" s="220" t="str">
        <f>IF(Y22="","",VLOOKUP(Y22,データ!$P$2:$Q$65,2,FALSE))</f>
        <v/>
      </c>
      <c r="BT22" s="220" t="str">
        <f>IF(AC22="","",VLOOKUP(AC22,データ!$P$2:$Q$65,2,FALSE))</f>
        <v/>
      </c>
      <c r="BU22" s="220" t="str">
        <f>IF(AG22="","",VLOOKUP(AG22,データ!$P$2:$Q$65,2,FALSE))</f>
        <v/>
      </c>
      <c r="BV22" s="220" t="s">
        <v>595</v>
      </c>
      <c r="BW22" s="220" t="s">
        <v>595</v>
      </c>
      <c r="BX22" s="220" t="s">
        <v>547</v>
      </c>
      <c r="CI22" s="220" t="s">
        <v>595</v>
      </c>
      <c r="CY22" s="220" t="str">
        <f>IF(入力注意事項!AN28="","",入力注意事項!AN28)</f>
        <v/>
      </c>
      <c r="CZ22" s="220" t="str">
        <f>IF(入力注意事項!AO28="","",入力注意事項!AO28)</f>
        <v/>
      </c>
      <c r="DA22" s="220" t="str">
        <f>IF(入力注意事項!AP28="","",入力注意事項!AP28)</f>
        <v/>
      </c>
      <c r="DD22" s="220" t="s">
        <v>589</v>
      </c>
    </row>
    <row r="23" spans="2:108" x14ac:dyDescent="0.25">
      <c r="B23" s="220" t="str">
        <f>IF(競技者データ入力シート!$S$2="","",競技者データ入力シート!$S$2)</f>
        <v/>
      </c>
      <c r="C23" s="220" t="str">
        <f>IF(競技者データ入力シート!$D29="","",競技者データ入力シート!$S$3)</f>
        <v/>
      </c>
      <c r="D23" s="220" t="str">
        <f>IF(競技者データ入力シート!D29="","",競技者データ入力シート!B29)</f>
        <v/>
      </c>
      <c r="E23" s="220" t="str">
        <f>IF(競技者データ入力シート!D29="","",C23&amp;D23)</f>
        <v/>
      </c>
      <c r="F23" s="219" t="str">
        <f>ASC(IF(競技者データ入力シート!D29="","",競技者データ入力シート!$S$2))</f>
        <v/>
      </c>
      <c r="I23" s="220" t="str">
        <f>ASC(IF(競技者データ入力シート!D29="","",競技者データ入力シート!C29))</f>
        <v/>
      </c>
      <c r="J23" s="220" t="str">
        <f>IF(競技者データ入力シート!D29="","",TRIM(競技者データ入力シート!D29)&amp;" "&amp;(TRIM(競技者データ入力シート!E29)))</f>
        <v/>
      </c>
      <c r="K23" s="220" t="str">
        <f>ASC(IF(競技者データ入力シート!F29="","",TRIM(競技者データ入力シート!F29)&amp;" "&amp;(TRIM(競技者データ入力シート!G29))))</f>
        <v/>
      </c>
      <c r="L23" s="220" t="str">
        <f t="shared" si="0"/>
        <v/>
      </c>
      <c r="M23" s="220" t="str">
        <f>ASC(IF(競技者データ入力シート!H29="","",競技者データ入力シート!H29))</f>
        <v/>
      </c>
      <c r="N23" s="220" t="str">
        <f>ASC(IF(競技者データ入力シート!$P29="","",競技者データ入力シート!$P29))</f>
        <v/>
      </c>
      <c r="O23" s="221" t="str">
        <f>IF(競技者データ入力シート!J29="","",競技者データ入力シート!J29)</f>
        <v/>
      </c>
      <c r="P23" s="221" t="str">
        <f>ASC(IF(競技者データ入力シート!K29="","",競技者データ入力シート!K29))</f>
        <v/>
      </c>
      <c r="Q23" s="220" t="str">
        <f>ASC(IF(競技者データ入力シート!L29="","",競技者データ入力シート!L29))</f>
        <v/>
      </c>
      <c r="R23" s="220" t="str">
        <f>ASC(IF(競技者データ入力シート!M29="","",競技者データ入力シート!M29))</f>
        <v/>
      </c>
      <c r="S23" s="220" t="str">
        <f>IF(競技者データ入力シート!O29="","",競技者データ入力シート!O29)</f>
        <v/>
      </c>
      <c r="T23" s="220" t="str">
        <f>ASC(IF(競技者データ入力シート!N29="","",競技者データ入力シート!N29))</f>
        <v/>
      </c>
      <c r="U23" s="221" t="str">
        <f>IF($O23="","",IF($O23="男",IFERROR(VLOOKUP(競技者データ入力シート!Q29,データ!$B$2:$C$81,2,FALSE),""),IF($O23="女",IFERROR(VLOOKUP(競技者データ入力シート!Q29,データ!$F$2:$G$80,2,FALSE),""))))</f>
        <v/>
      </c>
      <c r="V23" s="219" t="str">
        <f>ASC(IF(競技者データ入力シート!Q29="","",競技者データ入力シート!R29))</f>
        <v/>
      </c>
      <c r="Y23" s="221" t="str">
        <f>IF($O23="","",IF($O23="男",IFERROR(VLOOKUP(競技者データ入力シート!S29,データ!$B$2:$C$81,2,FALSE),""),IF($O23="女",IFERROR(VLOOKUP(競技者データ入力シート!S29,データ!$F$2:$G$80,2,FALSE),""))))</f>
        <v/>
      </c>
      <c r="Z23" s="220" t="str">
        <f>ASC(IF(競技者データ入力シート!S29="","",競技者データ入力シート!T29))</f>
        <v/>
      </c>
      <c r="AC23" s="221" t="str">
        <f>IF($O23="","",IF($O23="男",IFERROR(VLOOKUP(競技者データ入力シート!V29,データ!$B$2:$C$81,2,FALSE),""),IF($O23="女",IFERROR(VLOOKUP(競技者データ入力シート!V29,データ!$F$2:$G$80,2,FALSE),""))))</f>
        <v/>
      </c>
      <c r="AD23" s="220" t="str">
        <f>ASC(IF(競技者データ入力シート!V29="","",競技者データ入力シート!W29))</f>
        <v/>
      </c>
      <c r="AG23" s="221" t="str">
        <f>IF($O23="","",IF($O23="男",IFERROR(VLOOKUP(競技者データ入力シート!X29,データ!$B$2:$C$81,2,FALSE),""),IF($O23="女",IFERROR(VLOOKUP(競技者データ入力シート!X29,データ!$F$2:$G$80,2,FALSE),""))))</f>
        <v/>
      </c>
      <c r="AH23" s="220" t="str">
        <f>ASC(IF(競技者データ入力シート!X29="","",競技者データ入力シート!Y29))</f>
        <v/>
      </c>
      <c r="AO23" s="1" t="str">
        <f>IF(競技者データ入力シート!$I29="一般","A",(IF(競技者データ入力シート!$I29="大学","A",(IF(競技者データ入力シート!$I29="高校","A",(IF(競技者データ入力シート!$I29="中学","D","")))))))</f>
        <v/>
      </c>
      <c r="AP23" s="221" t="str">
        <f>IF(競技者データ入力シート!U29="","",競技者データ入力シート!U29)</f>
        <v/>
      </c>
      <c r="AQ23" s="222" t="str">
        <f>IF(競技者データ入力シート!$S29="","",(VLOOKUP($Y23&amp;$AP23,$DC$2:$DD$20,2,FALSE)))</f>
        <v/>
      </c>
      <c r="AR23" s="222" t="str">
        <f>IF(競技者データ入力シート!$S29="","",$B23)</f>
        <v/>
      </c>
      <c r="AS23" s="222" t="str">
        <f>IF(競技者データ入力シート!$S29="","",$C23&amp;$AP23)</f>
        <v/>
      </c>
      <c r="AT23" s="222"/>
      <c r="AU23" s="222" t="str">
        <f>IF(競技者データ入力シート!$S29="","",$C23&amp;$AP23)</f>
        <v/>
      </c>
      <c r="AV23" s="222" t="str">
        <f>IF(競技者データ入力シート!$S29="","",$C23&amp;$AP23)</f>
        <v/>
      </c>
      <c r="AW23" s="222"/>
      <c r="AX23" s="222" t="str">
        <f>ASC(IF(競技者データ入力シート!$S29="","",競技者データ入力シート!$P29))</f>
        <v/>
      </c>
      <c r="AY23" s="221" t="str">
        <f>IF(競技者データ入力シート!$S29="","",COUNTIF($AQ$2:AQ23,AQ23))</f>
        <v/>
      </c>
      <c r="AZ23" s="221" t="str">
        <f>IF(競技者データ入力シート!S29="","",$E23)</f>
        <v/>
      </c>
      <c r="BA23" s="222" t="str">
        <f>IF(競技者データ入力シート!$S29="","",$J23)</f>
        <v/>
      </c>
      <c r="BB23" s="221" t="str">
        <f>IF(競技者データ入力シート!$S29="","",'NANS Data'!Y23)</f>
        <v/>
      </c>
      <c r="BC23" s="221" t="str">
        <f>IF(競技者データ入力シート!$S29="","",競技者データ入力シート!T29)</f>
        <v/>
      </c>
      <c r="BD23" s="221" t="str">
        <f>IF(競技者データ入力シート!Z29="","",競技者データ入力シート!Z29)</f>
        <v/>
      </c>
      <c r="BE23" s="222" t="str">
        <f>IF(競技者データ入力シート!$X29="","",(VLOOKUP($AG23&amp;$BD23,$DC$2:$DD$20,2,FALSE)))</f>
        <v/>
      </c>
      <c r="BF23" s="222" t="str">
        <f>IF(競技者データ入力シート!$X29="","",$B23)</f>
        <v/>
      </c>
      <c r="BG23" s="222" t="str">
        <f>IF(競技者データ入力シート!$X29="","",$C23&amp;$AP23)</f>
        <v/>
      </c>
      <c r="BH23" s="222"/>
      <c r="BI23" s="222" t="str">
        <f>IF(競技者データ入力シート!$X29="","",$C23&amp;$AP23)</f>
        <v/>
      </c>
      <c r="BJ23" s="222" t="str">
        <f>IF(競技者データ入力シート!$X29="","",$C23&amp;$AP23)</f>
        <v/>
      </c>
      <c r="BK23" s="222"/>
      <c r="BL23" s="222" t="str">
        <f>ASC(IF(競技者データ入力シート!$X29="","",競技者データ入力シート!$P29))</f>
        <v/>
      </c>
      <c r="BM23" s="222" t="str">
        <f>IF(競技者データ入力シート!$X29="","",COUNTIF($BE$2:BE23,BE23))</f>
        <v/>
      </c>
      <c r="BN23" s="222" t="str">
        <f>IF(競技者データ入力シート!X29="","",$E23)</f>
        <v/>
      </c>
      <c r="BO23" s="222" t="str">
        <f>IF(競技者データ入力シート!$X29="","",$J23)</f>
        <v/>
      </c>
      <c r="BP23" s="221" t="str">
        <f>IF(競技者データ入力シート!$X29="","",'NANS Data'!AG23)</f>
        <v/>
      </c>
      <c r="BQ23" s="222" t="str">
        <f>IF(競技者データ入力シート!$X29="","",競技者データ入力シート!Y29)</f>
        <v/>
      </c>
      <c r="BR23" s="220" t="str">
        <f>IF(U23="","",(VLOOKUP(U23,データ!$P$2:$Q$65,2,FALSE)))</f>
        <v/>
      </c>
      <c r="BS23" s="220" t="str">
        <f>IF(Y23="","",VLOOKUP(Y23,データ!$P$2:$Q$65,2,FALSE))</f>
        <v/>
      </c>
      <c r="BT23" s="220" t="str">
        <f>IF(AC23="","",VLOOKUP(AC23,データ!$P$2:$Q$65,2,FALSE))</f>
        <v/>
      </c>
      <c r="BU23" s="220" t="str">
        <f>IF(AG23="","",VLOOKUP(AG23,データ!$P$2:$Q$65,2,FALSE))</f>
        <v/>
      </c>
      <c r="BV23" s="220" t="s">
        <v>595</v>
      </c>
      <c r="BW23" s="220" t="s">
        <v>595</v>
      </c>
      <c r="BX23" s="220" t="s">
        <v>547</v>
      </c>
      <c r="CI23" s="220" t="s">
        <v>595</v>
      </c>
      <c r="CY23" s="220" t="str">
        <f>IF(入力注意事項!AN29="","",入力注意事項!AN29)</f>
        <v/>
      </c>
      <c r="CZ23" s="220" t="str">
        <f>IF(入力注意事項!AO29="","",入力注意事項!AO29)</f>
        <v/>
      </c>
      <c r="DA23" s="220" t="str">
        <f>IF(入力注意事項!AP29="","",入力注意事項!AP29)</f>
        <v/>
      </c>
    </row>
    <row r="24" spans="2:108" x14ac:dyDescent="0.25">
      <c r="B24" s="220" t="str">
        <f>IF(競技者データ入力シート!$S$2="","",競技者データ入力シート!$S$2)</f>
        <v/>
      </c>
      <c r="C24" s="220" t="str">
        <f>IF(競技者データ入力シート!$D30="","",競技者データ入力シート!$S$3)</f>
        <v/>
      </c>
      <c r="D24" s="220" t="str">
        <f>IF(競技者データ入力シート!D30="","",競技者データ入力シート!B30)</f>
        <v/>
      </c>
      <c r="E24" s="220" t="str">
        <f>IF(競技者データ入力シート!D30="","",C24&amp;D24)</f>
        <v/>
      </c>
      <c r="F24" s="219" t="str">
        <f>ASC(IF(競技者データ入力シート!D30="","",競技者データ入力シート!$S$2))</f>
        <v/>
      </c>
      <c r="I24" s="220" t="str">
        <f>ASC(IF(競技者データ入力シート!D30="","",競技者データ入力シート!C30))</f>
        <v/>
      </c>
      <c r="J24" s="220" t="str">
        <f>IF(競技者データ入力シート!D30="","",TRIM(競技者データ入力シート!D30)&amp;" "&amp;(TRIM(競技者データ入力シート!E30)))</f>
        <v/>
      </c>
      <c r="K24" s="220" t="str">
        <f>ASC(IF(競技者データ入力シート!F30="","",TRIM(競技者データ入力シート!F30)&amp;" "&amp;(TRIM(競技者データ入力シート!G30))))</f>
        <v/>
      </c>
      <c r="L24" s="220" t="str">
        <f t="shared" si="0"/>
        <v/>
      </c>
      <c r="M24" s="220" t="str">
        <f>ASC(IF(競技者データ入力シート!H30="","",競技者データ入力シート!H30))</f>
        <v/>
      </c>
      <c r="N24" s="220" t="str">
        <f>ASC(IF(競技者データ入力シート!$P30="","",競技者データ入力シート!$P30))</f>
        <v/>
      </c>
      <c r="O24" s="221" t="str">
        <f>IF(競技者データ入力シート!J30="","",競技者データ入力シート!J30)</f>
        <v/>
      </c>
      <c r="P24" s="221" t="str">
        <f>ASC(IF(競技者データ入力シート!K30="","",競技者データ入力シート!K30))</f>
        <v/>
      </c>
      <c r="Q24" s="220" t="str">
        <f>ASC(IF(競技者データ入力シート!L30="","",競技者データ入力シート!L30))</f>
        <v/>
      </c>
      <c r="R24" s="220" t="str">
        <f>ASC(IF(競技者データ入力シート!M30="","",競技者データ入力シート!M30))</f>
        <v/>
      </c>
      <c r="S24" s="220" t="str">
        <f>IF(競技者データ入力シート!O30="","",競技者データ入力シート!O30)</f>
        <v/>
      </c>
      <c r="T24" s="220" t="str">
        <f>ASC(IF(競技者データ入力シート!N30="","",競技者データ入力シート!N30))</f>
        <v/>
      </c>
      <c r="U24" s="221" t="str">
        <f>IF($O24="","",IF($O24="男",IFERROR(VLOOKUP(競技者データ入力シート!Q30,データ!$B$2:$C$81,2,FALSE),""),IF($O24="女",IFERROR(VLOOKUP(競技者データ入力シート!Q30,データ!$F$2:$G$80,2,FALSE),""))))</f>
        <v/>
      </c>
      <c r="V24" s="219" t="str">
        <f>ASC(IF(競技者データ入力シート!Q30="","",競技者データ入力シート!R30))</f>
        <v/>
      </c>
      <c r="Y24" s="221" t="str">
        <f>IF($O24="","",IF($O24="男",IFERROR(VLOOKUP(競技者データ入力シート!S30,データ!$B$2:$C$81,2,FALSE),""),IF($O24="女",IFERROR(VLOOKUP(競技者データ入力シート!S30,データ!$F$2:$G$80,2,FALSE),""))))</f>
        <v/>
      </c>
      <c r="Z24" s="220" t="str">
        <f>ASC(IF(競技者データ入力シート!S30="","",競技者データ入力シート!T30))</f>
        <v/>
      </c>
      <c r="AC24" s="221" t="str">
        <f>IF($O24="","",IF($O24="男",IFERROR(VLOOKUP(競技者データ入力シート!V30,データ!$B$2:$C$81,2,FALSE),""),IF($O24="女",IFERROR(VLOOKUP(競技者データ入力シート!V30,データ!$F$2:$G$80,2,FALSE),""))))</f>
        <v/>
      </c>
      <c r="AD24" s="220" t="str">
        <f>ASC(IF(競技者データ入力シート!V30="","",競技者データ入力シート!W30))</f>
        <v/>
      </c>
      <c r="AG24" s="221" t="str">
        <f>IF($O24="","",IF($O24="男",IFERROR(VLOOKUP(競技者データ入力シート!X30,データ!$B$2:$C$81,2,FALSE),""),IF($O24="女",IFERROR(VLOOKUP(競技者データ入力シート!X30,データ!$F$2:$G$80,2,FALSE),""))))</f>
        <v/>
      </c>
      <c r="AH24" s="220" t="str">
        <f>ASC(IF(競技者データ入力シート!X30="","",競技者データ入力シート!Y30))</f>
        <v/>
      </c>
      <c r="AO24" s="1" t="str">
        <f>IF(競技者データ入力シート!$I30="一般","A",(IF(競技者データ入力シート!$I30="大学","A",(IF(競技者データ入力シート!$I30="高校","A",(IF(競技者データ入力シート!$I30="中学","D","")))))))</f>
        <v/>
      </c>
      <c r="AP24" s="221" t="str">
        <f>IF(競技者データ入力シート!U30="","",競技者データ入力シート!U30)</f>
        <v/>
      </c>
      <c r="AQ24" s="222" t="str">
        <f>IF(競技者データ入力シート!$S30="","",(VLOOKUP($Y24&amp;$AP24,$DC$2:$DD$20,2,FALSE)))</f>
        <v/>
      </c>
      <c r="AR24" s="222" t="str">
        <f>IF(競技者データ入力シート!$S30="","",$B24)</f>
        <v/>
      </c>
      <c r="AS24" s="222" t="str">
        <f>IF(競技者データ入力シート!$S30="","",$C24&amp;$AP24)</f>
        <v/>
      </c>
      <c r="AT24" s="222"/>
      <c r="AU24" s="222" t="str">
        <f>IF(競技者データ入力シート!$S30="","",$C24&amp;$AP24)</f>
        <v/>
      </c>
      <c r="AV24" s="222" t="str">
        <f>IF(競技者データ入力シート!$S30="","",$C24&amp;$AP24)</f>
        <v/>
      </c>
      <c r="AW24" s="222"/>
      <c r="AX24" s="222" t="str">
        <f>ASC(IF(競技者データ入力シート!$S30="","",競技者データ入力シート!$P30))</f>
        <v/>
      </c>
      <c r="AY24" s="221" t="str">
        <f>IF(競技者データ入力シート!$S30="","",COUNTIF($AQ$2:AQ24,AQ24))</f>
        <v/>
      </c>
      <c r="AZ24" s="221" t="str">
        <f>IF(競技者データ入力シート!S30="","",$E24)</f>
        <v/>
      </c>
      <c r="BA24" s="222" t="str">
        <f>IF(競技者データ入力シート!$S30="","",$J24)</f>
        <v/>
      </c>
      <c r="BB24" s="221" t="str">
        <f>IF(競技者データ入力シート!$S30="","",'NANS Data'!Y24)</f>
        <v/>
      </c>
      <c r="BC24" s="221" t="str">
        <f>IF(競技者データ入力シート!$S30="","",競技者データ入力シート!T30)</f>
        <v/>
      </c>
      <c r="BD24" s="221" t="str">
        <f>IF(競技者データ入力シート!Z30="","",競技者データ入力シート!Z30)</f>
        <v/>
      </c>
      <c r="BE24" s="222" t="str">
        <f>IF(競技者データ入力シート!$X30="","",(VLOOKUP($AG24&amp;$BD24,$DC$2:$DD$20,2,FALSE)))</f>
        <v/>
      </c>
      <c r="BF24" s="222" t="str">
        <f>IF(競技者データ入力シート!$X30="","",$B24)</f>
        <v/>
      </c>
      <c r="BG24" s="222" t="str">
        <f>IF(競技者データ入力シート!$X30="","",$C24&amp;$AP24)</f>
        <v/>
      </c>
      <c r="BH24" s="222"/>
      <c r="BI24" s="222" t="str">
        <f>IF(競技者データ入力シート!$X30="","",$C24&amp;$AP24)</f>
        <v/>
      </c>
      <c r="BJ24" s="222" t="str">
        <f>IF(競技者データ入力シート!$X30="","",$C24&amp;$AP24)</f>
        <v/>
      </c>
      <c r="BK24" s="222"/>
      <c r="BL24" s="222" t="str">
        <f>ASC(IF(競技者データ入力シート!$X30="","",競技者データ入力シート!$P30))</f>
        <v/>
      </c>
      <c r="BM24" s="222" t="str">
        <f>IF(競技者データ入力シート!$X30="","",COUNTIF($BE$2:BE24,BE24))</f>
        <v/>
      </c>
      <c r="BN24" s="222" t="str">
        <f>IF(競技者データ入力シート!X30="","",$E24)</f>
        <v/>
      </c>
      <c r="BO24" s="222" t="str">
        <f>IF(競技者データ入力シート!$X30="","",$J24)</f>
        <v/>
      </c>
      <c r="BP24" s="221" t="str">
        <f>IF(競技者データ入力シート!$X30="","",'NANS Data'!AG24)</f>
        <v/>
      </c>
      <c r="BQ24" s="222" t="str">
        <f>IF(競技者データ入力シート!$X30="","",競技者データ入力シート!Y30)</f>
        <v/>
      </c>
      <c r="BR24" s="220" t="str">
        <f>IF(U24="","",(VLOOKUP(U24,データ!$P$2:$Q$65,2,FALSE)))</f>
        <v/>
      </c>
      <c r="BS24" s="220" t="str">
        <f>IF(Y24="","",VLOOKUP(Y24,データ!$P$2:$Q$65,2,FALSE))</f>
        <v/>
      </c>
      <c r="BT24" s="220" t="str">
        <f>IF(AC24="","",VLOOKUP(AC24,データ!$P$2:$Q$65,2,FALSE))</f>
        <v/>
      </c>
      <c r="BU24" s="220" t="str">
        <f>IF(AG24="","",VLOOKUP(AG24,データ!$P$2:$Q$65,2,FALSE))</f>
        <v/>
      </c>
      <c r="BV24" s="220" t="s">
        <v>595</v>
      </c>
      <c r="BW24" s="220" t="s">
        <v>595</v>
      </c>
      <c r="BX24" s="220" t="s">
        <v>547</v>
      </c>
      <c r="CI24" s="220" t="s">
        <v>595</v>
      </c>
      <c r="CY24" s="220" t="str">
        <f>IF(入力注意事項!AN30="","",入力注意事項!AN30)</f>
        <v/>
      </c>
      <c r="CZ24" s="220" t="str">
        <f>IF(入力注意事項!AO30="","",入力注意事項!AO30)</f>
        <v/>
      </c>
      <c r="DA24" s="220" t="str">
        <f>IF(入力注意事項!AP30="","",入力注意事項!AP30)</f>
        <v/>
      </c>
    </row>
    <row r="25" spans="2:108" x14ac:dyDescent="0.25">
      <c r="B25" s="220" t="str">
        <f>IF(競技者データ入力シート!$S$2="","",競技者データ入力シート!$S$2)</f>
        <v/>
      </c>
      <c r="C25" s="220" t="str">
        <f>IF(競技者データ入力シート!$D31="","",競技者データ入力シート!$S$3)</f>
        <v/>
      </c>
      <c r="D25" s="220" t="str">
        <f>IF(競技者データ入力シート!D31="","",競技者データ入力シート!B31)</f>
        <v/>
      </c>
      <c r="E25" s="220" t="str">
        <f>IF(競技者データ入力シート!D31="","",C25&amp;D25)</f>
        <v/>
      </c>
      <c r="F25" s="219" t="str">
        <f>ASC(IF(競技者データ入力シート!D31="","",競技者データ入力シート!$S$2))</f>
        <v/>
      </c>
      <c r="I25" s="220" t="str">
        <f>ASC(IF(競技者データ入力シート!D31="","",競技者データ入力シート!C31))</f>
        <v/>
      </c>
      <c r="J25" s="220" t="str">
        <f>IF(競技者データ入力シート!D31="","",TRIM(競技者データ入力シート!D31)&amp;" "&amp;(TRIM(競技者データ入力シート!E31)))</f>
        <v/>
      </c>
      <c r="K25" s="220" t="str">
        <f>ASC(IF(競技者データ入力シート!F31="","",TRIM(競技者データ入力シート!F31)&amp;" "&amp;(TRIM(競技者データ入力シート!G31))))</f>
        <v/>
      </c>
      <c r="L25" s="220" t="str">
        <f t="shared" si="0"/>
        <v/>
      </c>
      <c r="M25" s="220" t="str">
        <f>ASC(IF(競技者データ入力シート!H31="","",競技者データ入力シート!H31))</f>
        <v/>
      </c>
      <c r="N25" s="220" t="str">
        <f>ASC(IF(競技者データ入力シート!$P31="","",競技者データ入力シート!$P31))</f>
        <v/>
      </c>
      <c r="O25" s="221" t="str">
        <f>IF(競技者データ入力シート!J31="","",競技者データ入力シート!J31)</f>
        <v/>
      </c>
      <c r="P25" s="221" t="str">
        <f>ASC(IF(競技者データ入力シート!K31="","",競技者データ入力シート!K31))</f>
        <v/>
      </c>
      <c r="Q25" s="220" t="str">
        <f>ASC(IF(競技者データ入力シート!L31="","",競技者データ入力シート!L31))</f>
        <v/>
      </c>
      <c r="R25" s="220" t="str">
        <f>ASC(IF(競技者データ入力シート!M31="","",競技者データ入力シート!M31))</f>
        <v/>
      </c>
      <c r="S25" s="220" t="str">
        <f>IF(競技者データ入力シート!O31="","",競技者データ入力シート!O31)</f>
        <v/>
      </c>
      <c r="T25" s="220" t="str">
        <f>ASC(IF(競技者データ入力シート!N31="","",競技者データ入力シート!N31))</f>
        <v/>
      </c>
      <c r="U25" s="221" t="str">
        <f>IF($O25="","",IF($O25="男",IFERROR(VLOOKUP(競技者データ入力シート!Q31,データ!$B$2:$C$81,2,FALSE),""),IF($O25="女",IFERROR(VLOOKUP(競技者データ入力シート!Q31,データ!$F$2:$G$80,2,FALSE),""))))</f>
        <v/>
      </c>
      <c r="V25" s="219" t="str">
        <f>ASC(IF(競技者データ入力シート!Q31="","",競技者データ入力シート!R31))</f>
        <v/>
      </c>
      <c r="Y25" s="221" t="str">
        <f>IF($O25="","",IF($O25="男",IFERROR(VLOOKUP(競技者データ入力シート!S31,データ!$B$2:$C$81,2,FALSE),""),IF($O25="女",IFERROR(VLOOKUP(競技者データ入力シート!S31,データ!$F$2:$G$80,2,FALSE),""))))</f>
        <v/>
      </c>
      <c r="Z25" s="220" t="str">
        <f>ASC(IF(競技者データ入力シート!S31="","",競技者データ入力シート!T31))</f>
        <v/>
      </c>
      <c r="AC25" s="221" t="str">
        <f>IF($O25="","",IF($O25="男",IFERROR(VLOOKUP(競技者データ入力シート!V31,データ!$B$2:$C$81,2,FALSE),""),IF($O25="女",IFERROR(VLOOKUP(競技者データ入力シート!V31,データ!$F$2:$G$80,2,FALSE),""))))</f>
        <v/>
      </c>
      <c r="AD25" s="220" t="str">
        <f>ASC(IF(競技者データ入力シート!V31="","",競技者データ入力シート!W31))</f>
        <v/>
      </c>
      <c r="AG25" s="221" t="str">
        <f>IF($O25="","",IF($O25="男",IFERROR(VLOOKUP(競技者データ入力シート!X31,データ!$B$2:$C$81,2,FALSE),""),IF($O25="女",IFERROR(VLOOKUP(競技者データ入力シート!X31,データ!$F$2:$G$80,2,FALSE),""))))</f>
        <v/>
      </c>
      <c r="AH25" s="220" t="str">
        <f>ASC(IF(競技者データ入力シート!X31="","",競技者データ入力シート!Y31))</f>
        <v/>
      </c>
      <c r="AO25" s="1" t="str">
        <f>IF(競技者データ入力シート!$I31="一般","A",(IF(競技者データ入力シート!$I31="大学","A",(IF(競技者データ入力シート!$I31="高校","A",(IF(競技者データ入力シート!$I31="中学","D","")))))))</f>
        <v/>
      </c>
      <c r="AP25" s="221" t="str">
        <f>IF(競技者データ入力シート!U31="","",競技者データ入力シート!U31)</f>
        <v/>
      </c>
      <c r="AQ25" s="222" t="str">
        <f>IF(競技者データ入力シート!$S31="","",(VLOOKUP($Y25&amp;$AP25,$DC$2:$DD$20,2,FALSE)))</f>
        <v/>
      </c>
      <c r="AR25" s="222" t="str">
        <f>IF(競技者データ入力シート!$S31="","",$B25)</f>
        <v/>
      </c>
      <c r="AS25" s="222" t="str">
        <f>IF(競技者データ入力シート!$S31="","",$C25&amp;$AP25)</f>
        <v/>
      </c>
      <c r="AT25" s="222"/>
      <c r="AU25" s="222" t="str">
        <f>IF(競技者データ入力シート!$S31="","",$C25&amp;$AP25)</f>
        <v/>
      </c>
      <c r="AV25" s="222" t="str">
        <f>IF(競技者データ入力シート!$S31="","",$C25&amp;$AP25)</f>
        <v/>
      </c>
      <c r="AW25" s="222"/>
      <c r="AX25" s="222" t="str">
        <f>ASC(IF(競技者データ入力シート!$S31="","",競技者データ入力シート!$P31))</f>
        <v/>
      </c>
      <c r="AY25" s="221" t="str">
        <f>IF(競技者データ入力シート!$S31="","",COUNTIF($AQ$2:AQ25,AQ25))</f>
        <v/>
      </c>
      <c r="AZ25" s="221" t="str">
        <f>IF(競技者データ入力シート!S31="","",$E25)</f>
        <v/>
      </c>
      <c r="BA25" s="222" t="str">
        <f>IF(競技者データ入力シート!$S31="","",$J25)</f>
        <v/>
      </c>
      <c r="BB25" s="221" t="str">
        <f>IF(競技者データ入力シート!$S31="","",'NANS Data'!Y25)</f>
        <v/>
      </c>
      <c r="BC25" s="221" t="str">
        <f>IF(競技者データ入力シート!$S31="","",競技者データ入力シート!T31)</f>
        <v/>
      </c>
      <c r="BD25" s="221" t="str">
        <f>IF(競技者データ入力シート!Z31="","",競技者データ入力シート!Z31)</f>
        <v/>
      </c>
      <c r="BE25" s="222" t="str">
        <f>IF(競技者データ入力シート!$X31="","",(VLOOKUP($AG25&amp;$BD25,$DC$2:$DD$20,2,FALSE)))</f>
        <v/>
      </c>
      <c r="BF25" s="222" t="str">
        <f>IF(競技者データ入力シート!$X31="","",$B25)</f>
        <v/>
      </c>
      <c r="BG25" s="222" t="str">
        <f>IF(競技者データ入力シート!$X31="","",$C25&amp;$AP25)</f>
        <v/>
      </c>
      <c r="BH25" s="222"/>
      <c r="BI25" s="222" t="str">
        <f>IF(競技者データ入力シート!$X31="","",$C25&amp;$AP25)</f>
        <v/>
      </c>
      <c r="BJ25" s="222" t="str">
        <f>IF(競技者データ入力シート!$X31="","",$C25&amp;$AP25)</f>
        <v/>
      </c>
      <c r="BK25" s="222"/>
      <c r="BL25" s="222" t="str">
        <f>ASC(IF(競技者データ入力シート!$X31="","",競技者データ入力シート!$P31))</f>
        <v/>
      </c>
      <c r="BM25" s="222" t="str">
        <f>IF(競技者データ入力シート!$X31="","",COUNTIF($BE$2:BE25,BE25))</f>
        <v/>
      </c>
      <c r="BN25" s="222" t="str">
        <f>IF(競技者データ入力シート!X31="","",$E25)</f>
        <v/>
      </c>
      <c r="BO25" s="222" t="str">
        <f>IF(競技者データ入力シート!$X31="","",$J25)</f>
        <v/>
      </c>
      <c r="BP25" s="221" t="str">
        <f>IF(競技者データ入力シート!$X31="","",'NANS Data'!AG25)</f>
        <v/>
      </c>
      <c r="BQ25" s="222" t="str">
        <f>IF(競技者データ入力シート!$X31="","",競技者データ入力シート!Y31)</f>
        <v/>
      </c>
      <c r="BR25" s="220" t="str">
        <f>IF(U25="","",(VLOOKUP(U25,データ!$P$2:$Q$65,2,FALSE)))</f>
        <v/>
      </c>
      <c r="BS25" s="220" t="str">
        <f>IF(Y25="","",VLOOKUP(Y25,データ!$P$2:$Q$65,2,FALSE))</f>
        <v/>
      </c>
      <c r="BT25" s="220" t="str">
        <f>IF(AC25="","",VLOOKUP(AC25,データ!$P$2:$Q$65,2,FALSE))</f>
        <v/>
      </c>
      <c r="BU25" s="220" t="str">
        <f>IF(AG25="","",VLOOKUP(AG25,データ!$P$2:$Q$65,2,FALSE))</f>
        <v/>
      </c>
      <c r="BV25" s="220" t="s">
        <v>595</v>
      </c>
      <c r="BW25" s="220" t="s">
        <v>595</v>
      </c>
      <c r="BX25" s="220" t="s">
        <v>547</v>
      </c>
      <c r="CI25" s="220" t="s">
        <v>595</v>
      </c>
      <c r="CY25" s="220" t="str">
        <f>IF(入力注意事項!AN31="","",入力注意事項!AN31)</f>
        <v/>
      </c>
      <c r="CZ25" s="220" t="str">
        <f>IF(入力注意事項!AO31="","",入力注意事項!AO31)</f>
        <v/>
      </c>
      <c r="DA25" s="220" t="str">
        <f>IF(入力注意事項!AP31="","",入力注意事項!AP31)</f>
        <v/>
      </c>
    </row>
    <row r="26" spans="2:108" x14ac:dyDescent="0.25">
      <c r="B26" s="220" t="str">
        <f>IF(競技者データ入力シート!$S$2="","",競技者データ入力シート!$S$2)</f>
        <v/>
      </c>
      <c r="C26" s="220" t="str">
        <f>IF(競技者データ入力シート!$D32="","",競技者データ入力シート!$S$3)</f>
        <v/>
      </c>
      <c r="D26" s="220" t="str">
        <f>IF(競技者データ入力シート!D32="","",競技者データ入力シート!B32)</f>
        <v/>
      </c>
      <c r="E26" s="220" t="str">
        <f>IF(競技者データ入力シート!D32="","",C26&amp;D26)</f>
        <v/>
      </c>
      <c r="F26" s="219" t="str">
        <f>ASC(IF(競技者データ入力シート!D32="","",競技者データ入力シート!$S$2))</f>
        <v/>
      </c>
      <c r="I26" s="220" t="str">
        <f>ASC(IF(競技者データ入力シート!D32="","",競技者データ入力シート!C32))</f>
        <v/>
      </c>
      <c r="J26" s="220" t="str">
        <f>IF(競技者データ入力シート!D32="","",TRIM(競技者データ入力シート!D32)&amp;" "&amp;(TRIM(競技者データ入力シート!E32)))</f>
        <v/>
      </c>
      <c r="K26" s="220" t="str">
        <f>ASC(IF(競技者データ入力シート!F32="","",TRIM(競技者データ入力シート!F32)&amp;" "&amp;(TRIM(競技者データ入力シート!G32))))</f>
        <v/>
      </c>
      <c r="L26" s="220" t="str">
        <f t="shared" si="0"/>
        <v/>
      </c>
      <c r="M26" s="220" t="str">
        <f>ASC(IF(競技者データ入力シート!H32="","",競技者データ入力シート!H32))</f>
        <v/>
      </c>
      <c r="N26" s="220" t="str">
        <f>ASC(IF(競技者データ入力シート!$P32="","",競技者データ入力シート!$P32))</f>
        <v/>
      </c>
      <c r="O26" s="221" t="str">
        <f>IF(競技者データ入力シート!J32="","",競技者データ入力シート!J32)</f>
        <v/>
      </c>
      <c r="P26" s="221" t="str">
        <f>ASC(IF(競技者データ入力シート!K32="","",競技者データ入力シート!K32))</f>
        <v/>
      </c>
      <c r="Q26" s="220" t="str">
        <f>ASC(IF(競技者データ入力シート!L32="","",競技者データ入力シート!L32))</f>
        <v/>
      </c>
      <c r="R26" s="220" t="str">
        <f>ASC(IF(競技者データ入力シート!M32="","",競技者データ入力シート!M32))</f>
        <v/>
      </c>
      <c r="S26" s="220" t="str">
        <f>IF(競技者データ入力シート!O32="","",競技者データ入力シート!O32)</f>
        <v/>
      </c>
      <c r="T26" s="220" t="str">
        <f>ASC(IF(競技者データ入力シート!N32="","",競技者データ入力シート!N32))</f>
        <v/>
      </c>
      <c r="U26" s="221" t="str">
        <f>IF($O26="","",IF($O26="男",IFERROR(VLOOKUP(競技者データ入力シート!Q32,データ!$B$2:$C$81,2,FALSE),""),IF($O26="女",IFERROR(VLOOKUP(競技者データ入力シート!Q32,データ!$F$2:$G$80,2,FALSE),""))))</f>
        <v/>
      </c>
      <c r="V26" s="219" t="str">
        <f>ASC(IF(競技者データ入力シート!Q32="","",競技者データ入力シート!R32))</f>
        <v/>
      </c>
      <c r="Y26" s="221" t="str">
        <f>IF($O26="","",IF($O26="男",IFERROR(VLOOKUP(競技者データ入力シート!S32,データ!$B$2:$C$81,2,FALSE),""),IF($O26="女",IFERROR(VLOOKUP(競技者データ入力シート!S32,データ!$F$2:$G$80,2,FALSE),""))))</f>
        <v/>
      </c>
      <c r="Z26" s="220" t="str">
        <f>ASC(IF(競技者データ入力シート!S32="","",競技者データ入力シート!T32))</f>
        <v/>
      </c>
      <c r="AC26" s="221" t="str">
        <f>IF($O26="","",IF($O26="男",IFERROR(VLOOKUP(競技者データ入力シート!V32,データ!$B$2:$C$81,2,FALSE),""),IF($O26="女",IFERROR(VLOOKUP(競技者データ入力シート!V32,データ!$F$2:$G$80,2,FALSE),""))))</f>
        <v/>
      </c>
      <c r="AD26" s="220" t="str">
        <f>ASC(IF(競技者データ入力シート!V32="","",競技者データ入力シート!W32))</f>
        <v/>
      </c>
      <c r="AG26" s="221" t="str">
        <f>IF($O26="","",IF($O26="男",IFERROR(VLOOKUP(競技者データ入力シート!X32,データ!$B$2:$C$81,2,FALSE),""),IF($O26="女",IFERROR(VLOOKUP(競技者データ入力シート!X32,データ!$F$2:$G$80,2,FALSE),""))))</f>
        <v/>
      </c>
      <c r="AH26" s="220" t="str">
        <f>ASC(IF(競技者データ入力シート!X32="","",競技者データ入力シート!Y32))</f>
        <v/>
      </c>
      <c r="AO26" s="1" t="str">
        <f>IF(競技者データ入力シート!$I32="一般","A",(IF(競技者データ入力シート!$I32="大学","A",(IF(競技者データ入力シート!$I32="高校","A",(IF(競技者データ入力シート!$I32="中学","D","")))))))</f>
        <v/>
      </c>
      <c r="AP26" s="221" t="str">
        <f>IF(競技者データ入力シート!U32="","",競技者データ入力シート!U32)</f>
        <v/>
      </c>
      <c r="AQ26" s="222" t="str">
        <f>IF(競技者データ入力シート!$S32="","",(VLOOKUP($Y26&amp;$AP26,$DC$2:$DD$20,2,FALSE)))</f>
        <v/>
      </c>
      <c r="AR26" s="222" t="str">
        <f>IF(競技者データ入力シート!$S32="","",$B26)</f>
        <v/>
      </c>
      <c r="AS26" s="222" t="str">
        <f>IF(競技者データ入力シート!$S32="","",$C26&amp;$AP26)</f>
        <v/>
      </c>
      <c r="AT26" s="222"/>
      <c r="AU26" s="222" t="str">
        <f>IF(競技者データ入力シート!$S32="","",$C26&amp;$AP26)</f>
        <v/>
      </c>
      <c r="AV26" s="222" t="str">
        <f>IF(競技者データ入力シート!$S32="","",$C26&amp;$AP26)</f>
        <v/>
      </c>
      <c r="AW26" s="222"/>
      <c r="AX26" s="222" t="str">
        <f>ASC(IF(競技者データ入力シート!$S32="","",競技者データ入力シート!$P32))</f>
        <v/>
      </c>
      <c r="AY26" s="221" t="str">
        <f>IF(競技者データ入力シート!$S32="","",COUNTIF($AQ$2:AQ26,AQ26))</f>
        <v/>
      </c>
      <c r="AZ26" s="221" t="str">
        <f>IF(競技者データ入力シート!S32="","",$E26)</f>
        <v/>
      </c>
      <c r="BA26" s="222" t="str">
        <f>IF(競技者データ入力シート!$S32="","",$J26)</f>
        <v/>
      </c>
      <c r="BB26" s="221" t="str">
        <f>IF(競技者データ入力シート!$S32="","",'NANS Data'!Y26)</f>
        <v/>
      </c>
      <c r="BC26" s="221" t="str">
        <f>IF(競技者データ入力シート!$S32="","",競技者データ入力シート!T32)</f>
        <v/>
      </c>
      <c r="BD26" s="221" t="str">
        <f>IF(競技者データ入力シート!Z32="","",競技者データ入力シート!Z32)</f>
        <v/>
      </c>
      <c r="BE26" s="222" t="str">
        <f>IF(競技者データ入力シート!$X32="","",(VLOOKUP($AG26&amp;$BD26,$DC$2:$DD$20,2,FALSE)))</f>
        <v/>
      </c>
      <c r="BF26" s="222" t="str">
        <f>IF(競技者データ入力シート!$X32="","",$B26)</f>
        <v/>
      </c>
      <c r="BG26" s="222" t="str">
        <f>IF(競技者データ入力シート!$X32="","",$C26&amp;$AP26)</f>
        <v/>
      </c>
      <c r="BH26" s="222"/>
      <c r="BI26" s="222" t="str">
        <f>IF(競技者データ入力シート!$X32="","",$C26&amp;$AP26)</f>
        <v/>
      </c>
      <c r="BJ26" s="222" t="str">
        <f>IF(競技者データ入力シート!$X32="","",$C26&amp;$AP26)</f>
        <v/>
      </c>
      <c r="BK26" s="222"/>
      <c r="BL26" s="222" t="str">
        <f>ASC(IF(競技者データ入力シート!$X32="","",競技者データ入力シート!$P32))</f>
        <v/>
      </c>
      <c r="BM26" s="222" t="str">
        <f>IF(競技者データ入力シート!$X32="","",COUNTIF($BE$2:BE26,BE26))</f>
        <v/>
      </c>
      <c r="BN26" s="222" t="str">
        <f>IF(競技者データ入力シート!X32="","",$E26)</f>
        <v/>
      </c>
      <c r="BO26" s="222" t="str">
        <f>IF(競技者データ入力シート!$X32="","",$J26)</f>
        <v/>
      </c>
      <c r="BP26" s="221" t="str">
        <f>IF(競技者データ入力シート!$X32="","",'NANS Data'!AG26)</f>
        <v/>
      </c>
      <c r="BQ26" s="222" t="str">
        <f>IF(競技者データ入力シート!$X32="","",競技者データ入力シート!Y32)</f>
        <v/>
      </c>
      <c r="BR26" s="220" t="str">
        <f>IF(U26="","",(VLOOKUP(U26,データ!$P$2:$Q$65,2,FALSE)))</f>
        <v/>
      </c>
      <c r="BS26" s="220" t="str">
        <f>IF(Y26="","",VLOOKUP(Y26,データ!$P$2:$Q$65,2,FALSE))</f>
        <v/>
      </c>
      <c r="BT26" s="220" t="str">
        <f>IF(AC26="","",VLOOKUP(AC26,データ!$P$2:$Q$65,2,FALSE))</f>
        <v/>
      </c>
      <c r="BU26" s="220" t="str">
        <f>IF(AG26="","",VLOOKUP(AG26,データ!$P$2:$Q$65,2,FALSE))</f>
        <v/>
      </c>
      <c r="BV26" s="220" t="s">
        <v>595</v>
      </c>
      <c r="BW26" s="220" t="s">
        <v>595</v>
      </c>
      <c r="BX26" s="220" t="s">
        <v>547</v>
      </c>
      <c r="CI26" s="220" t="s">
        <v>595</v>
      </c>
      <c r="CY26" s="220" t="str">
        <f>IF(入力注意事項!AN32="","",入力注意事項!AN32)</f>
        <v/>
      </c>
      <c r="CZ26" s="220" t="str">
        <f>IF(入力注意事項!AO32="","",入力注意事項!AO32)</f>
        <v/>
      </c>
      <c r="DA26" s="220" t="str">
        <f>IF(入力注意事項!AP32="","",入力注意事項!AP32)</f>
        <v/>
      </c>
    </row>
    <row r="27" spans="2:108" x14ac:dyDescent="0.25">
      <c r="B27" s="220" t="str">
        <f>IF(競技者データ入力シート!$S$2="","",競技者データ入力シート!$S$2)</f>
        <v/>
      </c>
      <c r="C27" s="220" t="str">
        <f>IF(競技者データ入力シート!$D33="","",競技者データ入力シート!$S$3)</f>
        <v/>
      </c>
      <c r="D27" s="220" t="str">
        <f>IF(競技者データ入力シート!D33="","",競技者データ入力シート!B33)</f>
        <v/>
      </c>
      <c r="E27" s="220" t="str">
        <f>IF(競技者データ入力シート!D33="","",C27&amp;D27)</f>
        <v/>
      </c>
      <c r="F27" s="219" t="str">
        <f>ASC(IF(競技者データ入力シート!D33="","",競技者データ入力シート!$S$2))</f>
        <v/>
      </c>
      <c r="I27" s="220" t="str">
        <f>ASC(IF(競技者データ入力シート!D33="","",競技者データ入力シート!C33))</f>
        <v/>
      </c>
      <c r="J27" s="220" t="str">
        <f>IF(競技者データ入力シート!D33="","",TRIM(競技者データ入力シート!D33)&amp;" "&amp;(TRIM(競技者データ入力シート!E33)))</f>
        <v/>
      </c>
      <c r="K27" s="220" t="str">
        <f>ASC(IF(競技者データ入力シート!F33="","",TRIM(競技者データ入力シート!F33)&amp;" "&amp;(TRIM(競技者データ入力シート!G33))))</f>
        <v/>
      </c>
      <c r="L27" s="220" t="str">
        <f t="shared" si="0"/>
        <v/>
      </c>
      <c r="M27" s="220" t="str">
        <f>ASC(IF(競技者データ入力シート!H33="","",競技者データ入力シート!H33))</f>
        <v/>
      </c>
      <c r="N27" s="220" t="str">
        <f>ASC(IF(競技者データ入力シート!$P33="","",競技者データ入力シート!$P33))</f>
        <v/>
      </c>
      <c r="O27" s="221" t="str">
        <f>IF(競技者データ入力シート!J33="","",競技者データ入力シート!J33)</f>
        <v/>
      </c>
      <c r="P27" s="221" t="str">
        <f>ASC(IF(競技者データ入力シート!K33="","",競技者データ入力シート!K33))</f>
        <v/>
      </c>
      <c r="Q27" s="220" t="str">
        <f>ASC(IF(競技者データ入力シート!L33="","",競技者データ入力シート!L33))</f>
        <v/>
      </c>
      <c r="R27" s="220" t="str">
        <f>ASC(IF(競技者データ入力シート!M33="","",競技者データ入力シート!M33))</f>
        <v/>
      </c>
      <c r="S27" s="220" t="str">
        <f>IF(競技者データ入力シート!O33="","",競技者データ入力シート!O33)</f>
        <v/>
      </c>
      <c r="T27" s="220" t="str">
        <f>ASC(IF(競技者データ入力シート!N33="","",競技者データ入力シート!N33))</f>
        <v/>
      </c>
      <c r="U27" s="221" t="str">
        <f>IF($O27="","",IF($O27="男",IFERROR(VLOOKUP(競技者データ入力シート!Q33,データ!$B$2:$C$81,2,FALSE),""),IF($O27="女",IFERROR(VLOOKUP(競技者データ入力シート!Q33,データ!$F$2:$G$80,2,FALSE),""))))</f>
        <v/>
      </c>
      <c r="V27" s="219" t="str">
        <f>ASC(IF(競技者データ入力シート!Q33="","",競技者データ入力シート!R33))</f>
        <v/>
      </c>
      <c r="Y27" s="221" t="str">
        <f>IF($O27="","",IF($O27="男",IFERROR(VLOOKUP(競技者データ入力シート!S33,データ!$B$2:$C$81,2,FALSE),""),IF($O27="女",IFERROR(VLOOKUP(競技者データ入力シート!S33,データ!$F$2:$G$80,2,FALSE),""))))</f>
        <v/>
      </c>
      <c r="Z27" s="220" t="str">
        <f>ASC(IF(競技者データ入力シート!S33="","",競技者データ入力シート!T33))</f>
        <v/>
      </c>
      <c r="AC27" s="221" t="str">
        <f>IF($O27="","",IF($O27="男",IFERROR(VLOOKUP(競技者データ入力シート!V33,データ!$B$2:$C$81,2,FALSE),""),IF($O27="女",IFERROR(VLOOKUP(競技者データ入力シート!V33,データ!$F$2:$G$80,2,FALSE),""))))</f>
        <v/>
      </c>
      <c r="AD27" s="220" t="str">
        <f>ASC(IF(競技者データ入力シート!V33="","",競技者データ入力シート!W33))</f>
        <v/>
      </c>
      <c r="AG27" s="221" t="str">
        <f>IF($O27="","",IF($O27="男",IFERROR(VLOOKUP(競技者データ入力シート!X33,データ!$B$2:$C$81,2,FALSE),""),IF($O27="女",IFERROR(VLOOKUP(競技者データ入力シート!X33,データ!$F$2:$G$80,2,FALSE),""))))</f>
        <v/>
      </c>
      <c r="AH27" s="220" t="str">
        <f>ASC(IF(競技者データ入力シート!X33="","",競技者データ入力シート!Y33))</f>
        <v/>
      </c>
      <c r="AO27" s="1" t="str">
        <f>IF(競技者データ入力シート!$I33="一般","A",(IF(競技者データ入力シート!$I33="大学","A",(IF(競技者データ入力シート!$I33="高校","A",(IF(競技者データ入力シート!$I33="中学","D","")))))))</f>
        <v/>
      </c>
      <c r="AP27" s="221" t="str">
        <f>IF(競技者データ入力シート!U33="","",競技者データ入力シート!U33)</f>
        <v/>
      </c>
      <c r="AQ27" s="222" t="str">
        <f>IF(競技者データ入力シート!$S33="","",(VLOOKUP($Y27&amp;$AP27,$DC$2:$DD$20,2,FALSE)))</f>
        <v/>
      </c>
      <c r="AR27" s="222" t="str">
        <f>IF(競技者データ入力シート!$S33="","",$B27)</f>
        <v/>
      </c>
      <c r="AS27" s="222" t="str">
        <f>IF(競技者データ入力シート!$S33="","",$C27&amp;$AP27)</f>
        <v/>
      </c>
      <c r="AT27" s="222"/>
      <c r="AU27" s="222" t="str">
        <f>IF(競技者データ入力シート!$S33="","",$C27&amp;$AP27)</f>
        <v/>
      </c>
      <c r="AV27" s="222" t="str">
        <f>IF(競技者データ入力シート!$S33="","",$C27&amp;$AP27)</f>
        <v/>
      </c>
      <c r="AW27" s="222"/>
      <c r="AX27" s="222" t="str">
        <f>ASC(IF(競技者データ入力シート!$S33="","",競技者データ入力シート!$P33))</f>
        <v/>
      </c>
      <c r="AY27" s="221" t="str">
        <f>IF(競技者データ入力シート!$S33="","",COUNTIF($AQ$2:AQ27,AQ27))</f>
        <v/>
      </c>
      <c r="AZ27" s="221" t="str">
        <f>IF(競技者データ入力シート!S33="","",$E27)</f>
        <v/>
      </c>
      <c r="BA27" s="222" t="str">
        <f>IF(競技者データ入力シート!$S33="","",$J27)</f>
        <v/>
      </c>
      <c r="BB27" s="221" t="str">
        <f>IF(競技者データ入力シート!$S33="","",'NANS Data'!Y27)</f>
        <v/>
      </c>
      <c r="BC27" s="221" t="str">
        <f>IF(競技者データ入力シート!$S33="","",競技者データ入力シート!T33)</f>
        <v/>
      </c>
      <c r="BD27" s="221" t="str">
        <f>IF(競技者データ入力シート!Z33="","",競技者データ入力シート!Z33)</f>
        <v/>
      </c>
      <c r="BE27" s="222" t="str">
        <f>IF(競技者データ入力シート!$X33="","",(VLOOKUP($AG27&amp;$BD27,$DC$2:$DD$20,2,FALSE)))</f>
        <v/>
      </c>
      <c r="BF27" s="222" t="str">
        <f>IF(競技者データ入力シート!$X33="","",$B27)</f>
        <v/>
      </c>
      <c r="BG27" s="222" t="str">
        <f>IF(競技者データ入力シート!$X33="","",$C27&amp;$AP27)</f>
        <v/>
      </c>
      <c r="BH27" s="222"/>
      <c r="BI27" s="222" t="str">
        <f>IF(競技者データ入力シート!$X33="","",$C27&amp;$AP27)</f>
        <v/>
      </c>
      <c r="BJ27" s="222" t="str">
        <f>IF(競技者データ入力シート!$X33="","",$C27&amp;$AP27)</f>
        <v/>
      </c>
      <c r="BK27" s="222"/>
      <c r="BL27" s="222" t="str">
        <f>ASC(IF(競技者データ入力シート!$X33="","",競技者データ入力シート!$P33))</f>
        <v/>
      </c>
      <c r="BM27" s="222" t="str">
        <f>IF(競技者データ入力シート!$X33="","",COUNTIF($BE$2:BE27,BE27))</f>
        <v/>
      </c>
      <c r="BN27" s="222" t="str">
        <f>IF(競技者データ入力シート!X33="","",$E27)</f>
        <v/>
      </c>
      <c r="BO27" s="222" t="str">
        <f>IF(競技者データ入力シート!$X33="","",$J27)</f>
        <v/>
      </c>
      <c r="BP27" s="221" t="str">
        <f>IF(競技者データ入力シート!$X33="","",'NANS Data'!AG27)</f>
        <v/>
      </c>
      <c r="BQ27" s="222" t="str">
        <f>IF(競技者データ入力シート!$X33="","",競技者データ入力シート!Y33)</f>
        <v/>
      </c>
      <c r="BR27" s="220" t="str">
        <f>IF(U27="","",(VLOOKUP(U27,データ!$P$2:$Q$65,2,FALSE)))</f>
        <v/>
      </c>
      <c r="BS27" s="220" t="str">
        <f>IF(Y27="","",VLOOKUP(Y27,データ!$P$2:$Q$65,2,FALSE))</f>
        <v/>
      </c>
      <c r="BT27" s="220" t="str">
        <f>IF(AC27="","",VLOOKUP(AC27,データ!$P$2:$Q$65,2,FALSE))</f>
        <v/>
      </c>
      <c r="BU27" s="220" t="str">
        <f>IF(AG27="","",VLOOKUP(AG27,データ!$P$2:$Q$65,2,FALSE))</f>
        <v/>
      </c>
      <c r="BV27" s="220" t="s">
        <v>595</v>
      </c>
      <c r="BW27" s="220" t="s">
        <v>595</v>
      </c>
      <c r="BX27" s="220" t="s">
        <v>547</v>
      </c>
      <c r="CI27" s="220" t="s">
        <v>595</v>
      </c>
      <c r="CY27" s="220" t="str">
        <f>IF(入力注意事項!AN33="","",入力注意事項!AN33)</f>
        <v/>
      </c>
      <c r="CZ27" s="220" t="str">
        <f>IF(入力注意事項!AO33="","",入力注意事項!AO33)</f>
        <v/>
      </c>
      <c r="DA27" s="220" t="str">
        <f>IF(入力注意事項!AP33="","",入力注意事項!AP33)</f>
        <v/>
      </c>
    </row>
    <row r="28" spans="2:108" x14ac:dyDescent="0.25">
      <c r="B28" s="220" t="str">
        <f>IF(競技者データ入力シート!$S$2="","",競技者データ入力シート!$S$2)</f>
        <v/>
      </c>
      <c r="C28" s="220" t="str">
        <f>IF(競技者データ入力シート!$D34="","",競技者データ入力シート!$S$3)</f>
        <v/>
      </c>
      <c r="D28" s="220" t="str">
        <f>IF(競技者データ入力シート!D34="","",競技者データ入力シート!B34)</f>
        <v/>
      </c>
      <c r="E28" s="220" t="str">
        <f>IF(競技者データ入力シート!D34="","",C28&amp;D28)</f>
        <v/>
      </c>
      <c r="F28" s="219" t="str">
        <f>ASC(IF(競技者データ入力シート!D34="","",競技者データ入力シート!$S$2))</f>
        <v/>
      </c>
      <c r="I28" s="220" t="str">
        <f>ASC(IF(競技者データ入力シート!D34="","",競技者データ入力シート!C34))</f>
        <v/>
      </c>
      <c r="J28" s="220" t="str">
        <f>IF(競技者データ入力シート!D34="","",TRIM(競技者データ入力シート!D34)&amp;" "&amp;(TRIM(競技者データ入力シート!E34)))</f>
        <v/>
      </c>
      <c r="K28" s="220" t="str">
        <f>ASC(IF(競技者データ入力シート!F34="","",TRIM(競技者データ入力シート!F34)&amp;" "&amp;(TRIM(競技者データ入力シート!G34))))</f>
        <v/>
      </c>
      <c r="L28" s="220" t="str">
        <f t="shared" si="0"/>
        <v/>
      </c>
      <c r="M28" s="220" t="str">
        <f>ASC(IF(競技者データ入力シート!H34="","",競技者データ入力シート!H34))</f>
        <v/>
      </c>
      <c r="N28" s="220" t="str">
        <f>ASC(IF(競技者データ入力シート!$P34="","",競技者データ入力シート!$P34))</f>
        <v/>
      </c>
      <c r="O28" s="221" t="str">
        <f>IF(競技者データ入力シート!J34="","",競技者データ入力シート!J34)</f>
        <v/>
      </c>
      <c r="P28" s="221" t="str">
        <f>ASC(IF(競技者データ入力シート!K34="","",競技者データ入力シート!K34))</f>
        <v/>
      </c>
      <c r="Q28" s="220" t="str">
        <f>ASC(IF(競技者データ入力シート!L34="","",競技者データ入力シート!L34))</f>
        <v/>
      </c>
      <c r="R28" s="220" t="str">
        <f>ASC(IF(競技者データ入力シート!M34="","",競技者データ入力シート!M34))</f>
        <v/>
      </c>
      <c r="S28" s="220" t="str">
        <f>IF(競技者データ入力シート!O34="","",競技者データ入力シート!O34)</f>
        <v/>
      </c>
      <c r="T28" s="220" t="str">
        <f>ASC(IF(競技者データ入力シート!N34="","",競技者データ入力シート!N34))</f>
        <v/>
      </c>
      <c r="U28" s="221" t="str">
        <f>IF($O28="","",IF($O28="男",IFERROR(VLOOKUP(競技者データ入力シート!Q34,データ!$B$2:$C$81,2,FALSE),""),IF($O28="女",IFERROR(VLOOKUP(競技者データ入力シート!Q34,データ!$F$2:$G$80,2,FALSE),""))))</f>
        <v/>
      </c>
      <c r="V28" s="219" t="str">
        <f>ASC(IF(競技者データ入力シート!Q34="","",競技者データ入力シート!R34))</f>
        <v/>
      </c>
      <c r="Y28" s="221" t="str">
        <f>IF($O28="","",IF($O28="男",IFERROR(VLOOKUP(競技者データ入力シート!S34,データ!$B$2:$C$81,2,FALSE),""),IF($O28="女",IFERROR(VLOOKUP(競技者データ入力シート!S34,データ!$F$2:$G$80,2,FALSE),""))))</f>
        <v/>
      </c>
      <c r="Z28" s="220" t="str">
        <f>ASC(IF(競技者データ入力シート!S34="","",競技者データ入力シート!T34))</f>
        <v/>
      </c>
      <c r="AC28" s="221" t="str">
        <f>IF($O28="","",IF($O28="男",IFERROR(VLOOKUP(競技者データ入力シート!V34,データ!$B$2:$C$81,2,FALSE),""),IF($O28="女",IFERROR(VLOOKUP(競技者データ入力シート!V34,データ!$F$2:$G$80,2,FALSE),""))))</f>
        <v/>
      </c>
      <c r="AD28" s="220" t="str">
        <f>ASC(IF(競技者データ入力シート!V34="","",競技者データ入力シート!W34))</f>
        <v/>
      </c>
      <c r="AG28" s="221" t="str">
        <f>IF($O28="","",IF($O28="男",IFERROR(VLOOKUP(競技者データ入力シート!X34,データ!$B$2:$C$81,2,FALSE),""),IF($O28="女",IFERROR(VLOOKUP(競技者データ入力シート!X34,データ!$F$2:$G$80,2,FALSE),""))))</f>
        <v/>
      </c>
      <c r="AH28" s="220" t="str">
        <f>ASC(IF(競技者データ入力シート!X34="","",競技者データ入力シート!Y34))</f>
        <v/>
      </c>
      <c r="AO28" s="1" t="str">
        <f>IF(競技者データ入力シート!$I34="一般","A",(IF(競技者データ入力シート!$I34="大学","A",(IF(競技者データ入力シート!$I34="高校","A",(IF(競技者データ入力シート!$I34="中学","D","")))))))</f>
        <v/>
      </c>
      <c r="AP28" s="221" t="str">
        <f>IF(競技者データ入力シート!U34="","",競技者データ入力シート!U34)</f>
        <v/>
      </c>
      <c r="AQ28" s="222" t="str">
        <f>IF(競技者データ入力シート!$S34="","",(VLOOKUP($Y28&amp;$AP28,$DC$2:$DD$20,2,FALSE)))</f>
        <v/>
      </c>
      <c r="AR28" s="222" t="str">
        <f>IF(競技者データ入力シート!$S34="","",$B28)</f>
        <v/>
      </c>
      <c r="AS28" s="222" t="str">
        <f>IF(競技者データ入力シート!$S34="","",$C28&amp;$AP28)</f>
        <v/>
      </c>
      <c r="AT28" s="222"/>
      <c r="AU28" s="222" t="str">
        <f>IF(競技者データ入力シート!$S34="","",$C28&amp;$AP28)</f>
        <v/>
      </c>
      <c r="AV28" s="222" t="str">
        <f>IF(競技者データ入力シート!$S34="","",$C28&amp;$AP28)</f>
        <v/>
      </c>
      <c r="AW28" s="222"/>
      <c r="AX28" s="222" t="str">
        <f>ASC(IF(競技者データ入力シート!$S34="","",競技者データ入力シート!$P34))</f>
        <v/>
      </c>
      <c r="AY28" s="221" t="str">
        <f>IF(競技者データ入力シート!$S34="","",COUNTIF($AQ$2:AQ28,AQ28))</f>
        <v/>
      </c>
      <c r="AZ28" s="221" t="str">
        <f>IF(競技者データ入力シート!S34="","",$E28)</f>
        <v/>
      </c>
      <c r="BA28" s="222" t="str">
        <f>IF(競技者データ入力シート!$S34="","",$J28)</f>
        <v/>
      </c>
      <c r="BB28" s="221" t="str">
        <f>IF(競技者データ入力シート!$S34="","",'NANS Data'!Y28)</f>
        <v/>
      </c>
      <c r="BC28" s="221" t="str">
        <f>IF(競技者データ入力シート!$S34="","",競技者データ入力シート!T34)</f>
        <v/>
      </c>
      <c r="BD28" s="221" t="str">
        <f>IF(競技者データ入力シート!Z34="","",競技者データ入力シート!Z34)</f>
        <v/>
      </c>
      <c r="BE28" s="222" t="str">
        <f>IF(競技者データ入力シート!$X34="","",(VLOOKUP($AG28&amp;$BD28,$DC$2:$DD$20,2,FALSE)))</f>
        <v/>
      </c>
      <c r="BF28" s="222" t="str">
        <f>IF(競技者データ入力シート!$X34="","",$B28)</f>
        <v/>
      </c>
      <c r="BG28" s="222" t="str">
        <f>IF(競技者データ入力シート!$X34="","",$C28&amp;$AP28)</f>
        <v/>
      </c>
      <c r="BH28" s="222"/>
      <c r="BI28" s="222" t="str">
        <f>IF(競技者データ入力シート!$X34="","",$C28&amp;$AP28)</f>
        <v/>
      </c>
      <c r="BJ28" s="222" t="str">
        <f>IF(競技者データ入力シート!$X34="","",$C28&amp;$AP28)</f>
        <v/>
      </c>
      <c r="BK28" s="222"/>
      <c r="BL28" s="222" t="str">
        <f>ASC(IF(競技者データ入力シート!$X34="","",競技者データ入力シート!$P34))</f>
        <v/>
      </c>
      <c r="BM28" s="222" t="str">
        <f>IF(競技者データ入力シート!$X34="","",COUNTIF($BE$2:BE28,BE28))</f>
        <v/>
      </c>
      <c r="BN28" s="222" t="str">
        <f>IF(競技者データ入力シート!X34="","",$E28)</f>
        <v/>
      </c>
      <c r="BO28" s="222" t="str">
        <f>IF(競技者データ入力シート!$X34="","",$J28)</f>
        <v/>
      </c>
      <c r="BP28" s="221" t="str">
        <f>IF(競技者データ入力シート!$X34="","",'NANS Data'!AG28)</f>
        <v/>
      </c>
      <c r="BQ28" s="222" t="str">
        <f>IF(競技者データ入力シート!$X34="","",競技者データ入力シート!Y34)</f>
        <v/>
      </c>
      <c r="BR28" s="220" t="str">
        <f>IF(U28="","",(VLOOKUP(U28,データ!$P$2:$Q$65,2,FALSE)))</f>
        <v/>
      </c>
      <c r="BS28" s="220" t="str">
        <f>IF(Y28="","",VLOOKUP(Y28,データ!$P$2:$Q$65,2,FALSE))</f>
        <v/>
      </c>
      <c r="BT28" s="220" t="str">
        <f>IF(AC28="","",VLOOKUP(AC28,データ!$P$2:$Q$65,2,FALSE))</f>
        <v/>
      </c>
      <c r="BU28" s="220" t="str">
        <f>IF(AG28="","",VLOOKUP(AG28,データ!$P$2:$Q$65,2,FALSE))</f>
        <v/>
      </c>
      <c r="BV28" s="220" t="s">
        <v>595</v>
      </c>
      <c r="BW28" s="220" t="s">
        <v>595</v>
      </c>
      <c r="BX28" s="220" t="s">
        <v>547</v>
      </c>
      <c r="CI28" s="220" t="s">
        <v>595</v>
      </c>
      <c r="CY28" s="220" t="str">
        <f>IF(入力注意事項!AN34="","",入力注意事項!AN34)</f>
        <v/>
      </c>
      <c r="CZ28" s="220" t="str">
        <f>IF(入力注意事項!AO34="","",入力注意事項!AO34)</f>
        <v/>
      </c>
      <c r="DA28" s="220" t="str">
        <f>IF(入力注意事項!AP34="","",入力注意事項!AP34)</f>
        <v/>
      </c>
    </row>
    <row r="29" spans="2:108" x14ac:dyDescent="0.25">
      <c r="B29" s="220" t="str">
        <f>IF(競技者データ入力シート!$S$2="","",競技者データ入力シート!$S$2)</f>
        <v/>
      </c>
      <c r="C29" s="220" t="str">
        <f>IF(競技者データ入力シート!$D35="","",競技者データ入力シート!$S$3)</f>
        <v/>
      </c>
      <c r="D29" s="220" t="str">
        <f>IF(競技者データ入力シート!D35="","",競技者データ入力シート!B35)</f>
        <v/>
      </c>
      <c r="E29" s="220" t="str">
        <f>IF(競技者データ入力シート!D35="","",C29&amp;D29)</f>
        <v/>
      </c>
      <c r="F29" s="219" t="str">
        <f>ASC(IF(競技者データ入力シート!D35="","",競技者データ入力シート!$S$2))</f>
        <v/>
      </c>
      <c r="I29" s="220" t="str">
        <f>ASC(IF(競技者データ入力シート!D35="","",競技者データ入力シート!C35))</f>
        <v/>
      </c>
      <c r="J29" s="220" t="str">
        <f>IF(競技者データ入力シート!D35="","",TRIM(競技者データ入力シート!D35)&amp;" "&amp;(TRIM(競技者データ入力シート!E35)))</f>
        <v/>
      </c>
      <c r="K29" s="220" t="str">
        <f>ASC(IF(競技者データ入力シート!F35="","",TRIM(競技者データ入力シート!F35)&amp;" "&amp;(TRIM(競技者データ入力シート!G35))))</f>
        <v/>
      </c>
      <c r="L29" s="220" t="str">
        <f t="shared" si="0"/>
        <v/>
      </c>
      <c r="M29" s="220" t="str">
        <f>ASC(IF(競技者データ入力シート!H35="","",競技者データ入力シート!H35))</f>
        <v/>
      </c>
      <c r="N29" s="220" t="str">
        <f>ASC(IF(競技者データ入力シート!$P35="","",競技者データ入力シート!$P35))</f>
        <v/>
      </c>
      <c r="O29" s="221" t="str">
        <f>IF(競技者データ入力シート!J35="","",競技者データ入力シート!J35)</f>
        <v/>
      </c>
      <c r="P29" s="221" t="str">
        <f>ASC(IF(競技者データ入力シート!K35="","",競技者データ入力シート!K35))</f>
        <v/>
      </c>
      <c r="Q29" s="220" t="str">
        <f>ASC(IF(競技者データ入力シート!L35="","",競技者データ入力シート!L35))</f>
        <v/>
      </c>
      <c r="R29" s="220" t="str">
        <f>ASC(IF(競技者データ入力シート!M35="","",競技者データ入力シート!M35))</f>
        <v/>
      </c>
      <c r="S29" s="220" t="str">
        <f>IF(競技者データ入力シート!O35="","",競技者データ入力シート!O35)</f>
        <v/>
      </c>
      <c r="T29" s="220" t="str">
        <f>ASC(IF(競技者データ入力シート!N35="","",競技者データ入力シート!N35))</f>
        <v/>
      </c>
      <c r="U29" s="221" t="str">
        <f>IF($O29="","",IF($O29="男",IFERROR(VLOOKUP(競技者データ入力シート!Q35,データ!$B$2:$C$81,2,FALSE),""),IF($O29="女",IFERROR(VLOOKUP(競技者データ入力シート!Q35,データ!$F$2:$G$80,2,FALSE),""))))</f>
        <v/>
      </c>
      <c r="V29" s="219" t="str">
        <f>ASC(IF(競技者データ入力シート!Q35="","",競技者データ入力シート!R35))</f>
        <v/>
      </c>
      <c r="Y29" s="221" t="str">
        <f>IF($O29="","",IF($O29="男",IFERROR(VLOOKUP(競技者データ入力シート!S35,データ!$B$2:$C$81,2,FALSE),""),IF($O29="女",IFERROR(VLOOKUP(競技者データ入力シート!S35,データ!$F$2:$G$80,2,FALSE),""))))</f>
        <v/>
      </c>
      <c r="Z29" s="220" t="str">
        <f>ASC(IF(競技者データ入力シート!S35="","",競技者データ入力シート!T35))</f>
        <v/>
      </c>
      <c r="AC29" s="221" t="str">
        <f>IF($O29="","",IF($O29="男",IFERROR(VLOOKUP(競技者データ入力シート!V35,データ!$B$2:$C$81,2,FALSE),""),IF($O29="女",IFERROR(VLOOKUP(競技者データ入力シート!V35,データ!$F$2:$G$80,2,FALSE),""))))</f>
        <v/>
      </c>
      <c r="AD29" s="220" t="str">
        <f>ASC(IF(競技者データ入力シート!V35="","",競技者データ入力シート!W35))</f>
        <v/>
      </c>
      <c r="AG29" s="221" t="str">
        <f>IF($O29="","",IF($O29="男",IFERROR(VLOOKUP(競技者データ入力シート!X35,データ!$B$2:$C$81,2,FALSE),""),IF($O29="女",IFERROR(VLOOKUP(競技者データ入力シート!X35,データ!$F$2:$G$80,2,FALSE),""))))</f>
        <v/>
      </c>
      <c r="AH29" s="220" t="str">
        <f>ASC(IF(競技者データ入力シート!X35="","",競技者データ入力シート!Y35))</f>
        <v/>
      </c>
      <c r="AO29" s="1" t="str">
        <f>IF(競技者データ入力シート!$I35="一般","A",(IF(競技者データ入力シート!$I35="大学","A",(IF(競技者データ入力シート!$I35="高校","A",(IF(競技者データ入力シート!$I35="中学","D","")))))))</f>
        <v/>
      </c>
      <c r="AP29" s="221" t="str">
        <f>IF(競技者データ入力シート!U35="","",競技者データ入力シート!U35)</f>
        <v/>
      </c>
      <c r="AQ29" s="222" t="str">
        <f>IF(競技者データ入力シート!$S35="","",(VLOOKUP($Y29&amp;$AP29,$DC$2:$DD$20,2,FALSE)))</f>
        <v/>
      </c>
      <c r="AR29" s="222" t="str">
        <f>IF(競技者データ入力シート!$S35="","",$B29)</f>
        <v/>
      </c>
      <c r="AS29" s="222" t="str">
        <f>IF(競技者データ入力シート!$S35="","",$C29&amp;$AP29)</f>
        <v/>
      </c>
      <c r="AT29" s="222"/>
      <c r="AU29" s="222" t="str">
        <f>IF(競技者データ入力シート!$S35="","",$C29&amp;$AP29)</f>
        <v/>
      </c>
      <c r="AV29" s="222" t="str">
        <f>IF(競技者データ入力シート!$S35="","",$C29&amp;$AP29)</f>
        <v/>
      </c>
      <c r="AW29" s="222"/>
      <c r="AX29" s="222" t="str">
        <f>ASC(IF(競技者データ入力シート!$S35="","",競技者データ入力シート!$P35))</f>
        <v/>
      </c>
      <c r="AY29" s="221" t="str">
        <f>IF(競技者データ入力シート!$S35="","",COUNTIF($AQ$2:AQ29,AQ29))</f>
        <v/>
      </c>
      <c r="AZ29" s="221" t="str">
        <f>IF(競技者データ入力シート!S35="","",$E29)</f>
        <v/>
      </c>
      <c r="BA29" s="222" t="str">
        <f>IF(競技者データ入力シート!$S35="","",$J29)</f>
        <v/>
      </c>
      <c r="BB29" s="221" t="str">
        <f>IF(競技者データ入力シート!$S35="","",'NANS Data'!Y29)</f>
        <v/>
      </c>
      <c r="BC29" s="221" t="str">
        <f>IF(競技者データ入力シート!$S35="","",競技者データ入力シート!T35)</f>
        <v/>
      </c>
      <c r="BD29" s="221" t="str">
        <f>IF(競技者データ入力シート!Z35="","",競技者データ入力シート!Z35)</f>
        <v/>
      </c>
      <c r="BE29" s="222" t="str">
        <f>IF(競技者データ入力シート!$X35="","",(VLOOKUP($AG29&amp;$BD29,$DC$2:$DD$20,2,FALSE)))</f>
        <v/>
      </c>
      <c r="BF29" s="222" t="str">
        <f>IF(競技者データ入力シート!$X35="","",$B29)</f>
        <v/>
      </c>
      <c r="BG29" s="222" t="str">
        <f>IF(競技者データ入力シート!$X35="","",$C29&amp;$AP29)</f>
        <v/>
      </c>
      <c r="BH29" s="222"/>
      <c r="BI29" s="222" t="str">
        <f>IF(競技者データ入力シート!$X35="","",$C29&amp;$AP29)</f>
        <v/>
      </c>
      <c r="BJ29" s="222" t="str">
        <f>IF(競技者データ入力シート!$X35="","",$C29&amp;$AP29)</f>
        <v/>
      </c>
      <c r="BK29" s="222"/>
      <c r="BL29" s="222" t="str">
        <f>ASC(IF(競技者データ入力シート!$X35="","",競技者データ入力シート!$P35))</f>
        <v/>
      </c>
      <c r="BM29" s="222" t="str">
        <f>IF(競技者データ入力シート!$X35="","",COUNTIF($BE$2:BE29,BE29))</f>
        <v/>
      </c>
      <c r="BN29" s="222" t="str">
        <f>IF(競技者データ入力シート!X35="","",$E29)</f>
        <v/>
      </c>
      <c r="BO29" s="222" t="str">
        <f>IF(競技者データ入力シート!$X35="","",$J29)</f>
        <v/>
      </c>
      <c r="BP29" s="221" t="str">
        <f>IF(競技者データ入力シート!$X35="","",'NANS Data'!AG29)</f>
        <v/>
      </c>
      <c r="BQ29" s="222" t="str">
        <f>IF(競技者データ入力シート!$X35="","",競技者データ入力シート!Y35)</f>
        <v/>
      </c>
      <c r="BR29" s="220" t="str">
        <f>IF(U29="","",(VLOOKUP(U29,データ!$P$2:$Q$65,2,FALSE)))</f>
        <v/>
      </c>
      <c r="BS29" s="220" t="str">
        <f>IF(Y29="","",VLOOKUP(Y29,データ!$P$2:$Q$65,2,FALSE))</f>
        <v/>
      </c>
      <c r="BT29" s="220" t="str">
        <f>IF(AC29="","",VLOOKUP(AC29,データ!$P$2:$Q$65,2,FALSE))</f>
        <v/>
      </c>
      <c r="BU29" s="220" t="str">
        <f>IF(AG29="","",VLOOKUP(AG29,データ!$P$2:$Q$65,2,FALSE))</f>
        <v/>
      </c>
      <c r="BV29" s="220" t="s">
        <v>595</v>
      </c>
      <c r="BW29" s="220" t="s">
        <v>595</v>
      </c>
      <c r="BX29" s="220" t="s">
        <v>547</v>
      </c>
      <c r="CI29" s="220" t="s">
        <v>595</v>
      </c>
      <c r="CY29" s="220" t="str">
        <f>IF(入力注意事項!AN35="","",入力注意事項!AN35)</f>
        <v/>
      </c>
      <c r="CZ29" s="220" t="str">
        <f>IF(入力注意事項!AO35="","",入力注意事項!AO35)</f>
        <v/>
      </c>
      <c r="DA29" s="220" t="str">
        <f>IF(入力注意事項!AP35="","",入力注意事項!AP35)</f>
        <v/>
      </c>
    </row>
    <row r="30" spans="2:108" x14ac:dyDescent="0.25">
      <c r="B30" s="220" t="str">
        <f>IF(競技者データ入力シート!$S$2="","",競技者データ入力シート!$S$2)</f>
        <v/>
      </c>
      <c r="C30" s="220" t="str">
        <f>IF(競技者データ入力シート!$D36="","",競技者データ入力シート!$S$3)</f>
        <v/>
      </c>
      <c r="D30" s="220" t="str">
        <f>IF(競技者データ入力シート!D36="","",競技者データ入力シート!B36)</f>
        <v/>
      </c>
      <c r="E30" s="220" t="str">
        <f>IF(競技者データ入力シート!D36="","",C30&amp;D30)</f>
        <v/>
      </c>
      <c r="F30" s="219" t="str">
        <f>ASC(IF(競技者データ入力シート!D36="","",競技者データ入力シート!$S$2))</f>
        <v/>
      </c>
      <c r="I30" s="220" t="str">
        <f>ASC(IF(競技者データ入力シート!D36="","",競技者データ入力シート!C36))</f>
        <v/>
      </c>
      <c r="J30" s="220" t="str">
        <f>IF(競技者データ入力シート!D36="","",TRIM(競技者データ入力シート!D36)&amp;" "&amp;(TRIM(競技者データ入力シート!E36)))</f>
        <v/>
      </c>
      <c r="K30" s="220" t="str">
        <f>ASC(IF(競技者データ入力シート!F36="","",TRIM(競技者データ入力シート!F36)&amp;" "&amp;(TRIM(競技者データ入力シート!G36))))</f>
        <v/>
      </c>
      <c r="L30" s="220" t="str">
        <f t="shared" si="0"/>
        <v/>
      </c>
      <c r="M30" s="220" t="str">
        <f>ASC(IF(競技者データ入力シート!H36="","",競技者データ入力シート!H36))</f>
        <v/>
      </c>
      <c r="N30" s="220" t="str">
        <f>ASC(IF(競技者データ入力シート!$P36="","",競技者データ入力シート!$P36))</f>
        <v/>
      </c>
      <c r="O30" s="221" t="str">
        <f>IF(競技者データ入力シート!J36="","",競技者データ入力シート!J36)</f>
        <v/>
      </c>
      <c r="P30" s="221" t="str">
        <f>ASC(IF(競技者データ入力シート!K36="","",競技者データ入力シート!K36))</f>
        <v/>
      </c>
      <c r="Q30" s="220" t="str">
        <f>ASC(IF(競技者データ入力シート!L36="","",競技者データ入力シート!L36))</f>
        <v/>
      </c>
      <c r="R30" s="220" t="str">
        <f>ASC(IF(競技者データ入力シート!M36="","",競技者データ入力シート!M36))</f>
        <v/>
      </c>
      <c r="S30" s="220" t="str">
        <f>IF(競技者データ入力シート!O36="","",競技者データ入力シート!O36)</f>
        <v/>
      </c>
      <c r="T30" s="220" t="str">
        <f>ASC(IF(競技者データ入力シート!N36="","",競技者データ入力シート!N36))</f>
        <v/>
      </c>
      <c r="U30" s="221" t="str">
        <f>IF($O30="","",IF($O30="男",IFERROR(VLOOKUP(競技者データ入力シート!Q36,データ!$B$2:$C$81,2,FALSE),""),IF($O30="女",IFERROR(VLOOKUP(競技者データ入力シート!Q36,データ!$F$2:$G$80,2,FALSE),""))))</f>
        <v/>
      </c>
      <c r="V30" s="219" t="str">
        <f>ASC(IF(競技者データ入力シート!Q36="","",競技者データ入力シート!R36))</f>
        <v/>
      </c>
      <c r="Y30" s="221" t="str">
        <f>IF($O30="","",IF($O30="男",IFERROR(VLOOKUP(競技者データ入力シート!S36,データ!$B$2:$C$81,2,FALSE),""),IF($O30="女",IFERROR(VLOOKUP(競技者データ入力シート!S36,データ!$F$2:$G$80,2,FALSE),""))))</f>
        <v/>
      </c>
      <c r="Z30" s="220" t="str">
        <f>ASC(IF(競技者データ入力シート!S36="","",競技者データ入力シート!T36))</f>
        <v/>
      </c>
      <c r="AC30" s="221" t="str">
        <f>IF($O30="","",IF($O30="男",IFERROR(VLOOKUP(競技者データ入力シート!V36,データ!$B$2:$C$81,2,FALSE),""),IF($O30="女",IFERROR(VLOOKUP(競技者データ入力シート!V36,データ!$F$2:$G$80,2,FALSE),""))))</f>
        <v/>
      </c>
      <c r="AD30" s="220" t="str">
        <f>ASC(IF(競技者データ入力シート!V36="","",競技者データ入力シート!W36))</f>
        <v/>
      </c>
      <c r="AG30" s="221" t="str">
        <f>IF($O30="","",IF($O30="男",IFERROR(VLOOKUP(競技者データ入力シート!X36,データ!$B$2:$C$81,2,FALSE),""),IF($O30="女",IFERROR(VLOOKUP(競技者データ入力シート!X36,データ!$F$2:$G$80,2,FALSE),""))))</f>
        <v/>
      </c>
      <c r="AH30" s="220" t="str">
        <f>ASC(IF(競技者データ入力シート!X36="","",競技者データ入力シート!Y36))</f>
        <v/>
      </c>
      <c r="AO30" s="1" t="str">
        <f>IF(競技者データ入力シート!$I36="一般","A",(IF(競技者データ入力シート!$I36="大学","A",(IF(競技者データ入力シート!$I36="高校","A",(IF(競技者データ入力シート!$I36="中学","D","")))))))</f>
        <v/>
      </c>
      <c r="AP30" s="221" t="str">
        <f>IF(競技者データ入力シート!U36="","",競技者データ入力シート!U36)</f>
        <v/>
      </c>
      <c r="AQ30" s="222" t="str">
        <f>IF(競技者データ入力シート!$S36="","",(VLOOKUP($Y30&amp;$AP30,$DC$2:$DD$20,2,FALSE)))</f>
        <v/>
      </c>
      <c r="AR30" s="222" t="str">
        <f>IF(競技者データ入力シート!$S36="","",$B30)</f>
        <v/>
      </c>
      <c r="AS30" s="222" t="str">
        <f>IF(競技者データ入力シート!$S36="","",$C30&amp;$AP30)</f>
        <v/>
      </c>
      <c r="AT30" s="222"/>
      <c r="AU30" s="222" t="str">
        <f>IF(競技者データ入力シート!$S36="","",$C30&amp;$AP30)</f>
        <v/>
      </c>
      <c r="AV30" s="222" t="str">
        <f>IF(競技者データ入力シート!$S36="","",$C30&amp;$AP30)</f>
        <v/>
      </c>
      <c r="AW30" s="222"/>
      <c r="AX30" s="222" t="str">
        <f>ASC(IF(競技者データ入力シート!$S36="","",競技者データ入力シート!$P36))</f>
        <v/>
      </c>
      <c r="AY30" s="221" t="str">
        <f>IF(競技者データ入力シート!$S36="","",COUNTIF($AQ$2:AQ30,AQ30))</f>
        <v/>
      </c>
      <c r="AZ30" s="221" t="str">
        <f>IF(競技者データ入力シート!S36="","",$E30)</f>
        <v/>
      </c>
      <c r="BA30" s="222" t="str">
        <f>IF(競技者データ入力シート!$S36="","",$J30)</f>
        <v/>
      </c>
      <c r="BB30" s="221" t="str">
        <f>IF(競技者データ入力シート!$S36="","",'NANS Data'!Y30)</f>
        <v/>
      </c>
      <c r="BC30" s="221" t="str">
        <f>IF(競技者データ入力シート!$S36="","",競技者データ入力シート!T36)</f>
        <v/>
      </c>
      <c r="BD30" s="221" t="str">
        <f>IF(競技者データ入力シート!Z36="","",競技者データ入力シート!Z36)</f>
        <v/>
      </c>
      <c r="BE30" s="222" t="str">
        <f>IF(競技者データ入力シート!$X36="","",(VLOOKUP($AG30&amp;$BD30,$DC$2:$DD$20,2,FALSE)))</f>
        <v/>
      </c>
      <c r="BF30" s="222" t="str">
        <f>IF(競技者データ入力シート!$X36="","",$B30)</f>
        <v/>
      </c>
      <c r="BG30" s="222" t="str">
        <f>IF(競技者データ入力シート!$X36="","",$C30&amp;$AP30)</f>
        <v/>
      </c>
      <c r="BH30" s="222"/>
      <c r="BI30" s="222" t="str">
        <f>IF(競技者データ入力シート!$X36="","",$C30&amp;$AP30)</f>
        <v/>
      </c>
      <c r="BJ30" s="222" t="str">
        <f>IF(競技者データ入力シート!$X36="","",$C30&amp;$AP30)</f>
        <v/>
      </c>
      <c r="BK30" s="222"/>
      <c r="BL30" s="222" t="str">
        <f>ASC(IF(競技者データ入力シート!$X36="","",競技者データ入力シート!$P36))</f>
        <v/>
      </c>
      <c r="BM30" s="222" t="str">
        <f>IF(競技者データ入力シート!$X36="","",COUNTIF($BE$2:BE30,BE30))</f>
        <v/>
      </c>
      <c r="BN30" s="222" t="str">
        <f>IF(競技者データ入力シート!X36="","",$E30)</f>
        <v/>
      </c>
      <c r="BO30" s="222" t="str">
        <f>IF(競技者データ入力シート!$X36="","",$J30)</f>
        <v/>
      </c>
      <c r="BP30" s="221" t="str">
        <f>IF(競技者データ入力シート!$X36="","",'NANS Data'!AG30)</f>
        <v/>
      </c>
      <c r="BQ30" s="222" t="str">
        <f>IF(競技者データ入力シート!$X36="","",競技者データ入力シート!Y36)</f>
        <v/>
      </c>
      <c r="BR30" s="220" t="str">
        <f>IF(U30="","",(VLOOKUP(U30,データ!$P$2:$Q$65,2,FALSE)))</f>
        <v/>
      </c>
      <c r="BS30" s="220" t="str">
        <f>IF(Y30="","",VLOOKUP(Y30,データ!$P$2:$Q$65,2,FALSE))</f>
        <v/>
      </c>
      <c r="BT30" s="220" t="str">
        <f>IF(AC30="","",VLOOKUP(AC30,データ!$P$2:$Q$65,2,FALSE))</f>
        <v/>
      </c>
      <c r="BU30" s="220" t="str">
        <f>IF(AG30="","",VLOOKUP(AG30,データ!$P$2:$Q$65,2,FALSE))</f>
        <v/>
      </c>
      <c r="BV30" s="220" t="s">
        <v>595</v>
      </c>
      <c r="BW30" s="220" t="s">
        <v>595</v>
      </c>
      <c r="BX30" s="220" t="s">
        <v>547</v>
      </c>
      <c r="CI30" s="220" t="s">
        <v>595</v>
      </c>
      <c r="CY30" s="220" t="str">
        <f>IF(入力注意事項!AN36="","",入力注意事項!AN36)</f>
        <v/>
      </c>
      <c r="CZ30" s="220" t="str">
        <f>IF(入力注意事項!AO36="","",入力注意事項!AO36)</f>
        <v/>
      </c>
      <c r="DA30" s="220" t="str">
        <f>IF(入力注意事項!AP36="","",入力注意事項!AP36)</f>
        <v/>
      </c>
    </row>
    <row r="31" spans="2:108" x14ac:dyDescent="0.25">
      <c r="B31" s="220" t="str">
        <f>IF(競技者データ入力シート!$S$2="","",競技者データ入力シート!$S$2)</f>
        <v/>
      </c>
      <c r="C31" s="220" t="str">
        <f>IF(競技者データ入力シート!$D37="","",競技者データ入力シート!$S$3)</f>
        <v/>
      </c>
      <c r="D31" s="220" t="str">
        <f>IF(競技者データ入力シート!D37="","",競技者データ入力シート!B37)</f>
        <v/>
      </c>
      <c r="E31" s="220" t="str">
        <f>IF(競技者データ入力シート!D37="","",C31&amp;D31)</f>
        <v/>
      </c>
      <c r="F31" s="219" t="str">
        <f>ASC(IF(競技者データ入力シート!D37="","",競技者データ入力シート!$S$2))</f>
        <v/>
      </c>
      <c r="I31" s="220" t="str">
        <f>ASC(IF(競技者データ入力シート!D37="","",競技者データ入力シート!C37))</f>
        <v/>
      </c>
      <c r="J31" s="220" t="str">
        <f>IF(競技者データ入力シート!D37="","",TRIM(競技者データ入力シート!D37)&amp;" "&amp;(TRIM(競技者データ入力シート!E37)))</f>
        <v/>
      </c>
      <c r="K31" s="220" t="str">
        <f>ASC(IF(競技者データ入力シート!F37="","",TRIM(競技者データ入力シート!F37)&amp;" "&amp;(TRIM(競技者データ入力シート!G37))))</f>
        <v/>
      </c>
      <c r="L31" s="220" t="str">
        <f t="shared" si="0"/>
        <v/>
      </c>
      <c r="M31" s="220" t="str">
        <f>ASC(IF(競技者データ入力シート!H37="","",競技者データ入力シート!H37))</f>
        <v/>
      </c>
      <c r="N31" s="220" t="str">
        <f>ASC(IF(競技者データ入力シート!$P37="","",競技者データ入力シート!$P37))</f>
        <v/>
      </c>
      <c r="O31" s="221" t="str">
        <f>IF(競技者データ入力シート!J37="","",競技者データ入力シート!J37)</f>
        <v/>
      </c>
      <c r="P31" s="221" t="str">
        <f>ASC(IF(競技者データ入力シート!K37="","",競技者データ入力シート!K37))</f>
        <v/>
      </c>
      <c r="Q31" s="220" t="str">
        <f>ASC(IF(競技者データ入力シート!L37="","",競技者データ入力シート!L37))</f>
        <v/>
      </c>
      <c r="R31" s="220" t="str">
        <f>ASC(IF(競技者データ入力シート!M37="","",競技者データ入力シート!M37))</f>
        <v/>
      </c>
      <c r="S31" s="220" t="str">
        <f>IF(競技者データ入力シート!O37="","",競技者データ入力シート!O37)</f>
        <v/>
      </c>
      <c r="T31" s="220" t="str">
        <f>ASC(IF(競技者データ入力シート!N37="","",競技者データ入力シート!N37))</f>
        <v/>
      </c>
      <c r="U31" s="221" t="str">
        <f>IF($O31="","",IF($O31="男",IFERROR(VLOOKUP(競技者データ入力シート!Q37,データ!$B$2:$C$81,2,FALSE),""),IF($O31="女",IFERROR(VLOOKUP(競技者データ入力シート!Q37,データ!$F$2:$G$80,2,FALSE),""))))</f>
        <v/>
      </c>
      <c r="V31" s="219" t="str">
        <f>ASC(IF(競技者データ入力シート!Q37="","",競技者データ入力シート!R37))</f>
        <v/>
      </c>
      <c r="Y31" s="221" t="str">
        <f>IF($O31="","",IF($O31="男",IFERROR(VLOOKUP(競技者データ入力シート!S37,データ!$B$2:$C$81,2,FALSE),""),IF($O31="女",IFERROR(VLOOKUP(競技者データ入力シート!S37,データ!$F$2:$G$80,2,FALSE),""))))</f>
        <v/>
      </c>
      <c r="Z31" s="220" t="str">
        <f>ASC(IF(競技者データ入力シート!S37="","",競技者データ入力シート!T37))</f>
        <v/>
      </c>
      <c r="AC31" s="221" t="str">
        <f>IF($O31="","",IF($O31="男",IFERROR(VLOOKUP(競技者データ入力シート!V37,データ!$B$2:$C$81,2,FALSE),""),IF($O31="女",IFERROR(VLOOKUP(競技者データ入力シート!V37,データ!$F$2:$G$80,2,FALSE),""))))</f>
        <v/>
      </c>
      <c r="AD31" s="220" t="str">
        <f>ASC(IF(競技者データ入力シート!V37="","",競技者データ入力シート!W37))</f>
        <v/>
      </c>
      <c r="AG31" s="221" t="str">
        <f>IF($O31="","",IF($O31="男",IFERROR(VLOOKUP(競技者データ入力シート!X37,データ!$B$2:$C$81,2,FALSE),""),IF($O31="女",IFERROR(VLOOKUP(競技者データ入力シート!X37,データ!$F$2:$G$80,2,FALSE),""))))</f>
        <v/>
      </c>
      <c r="AH31" s="220" t="str">
        <f>ASC(IF(競技者データ入力シート!X37="","",競技者データ入力シート!Y37))</f>
        <v/>
      </c>
      <c r="AO31" s="1" t="str">
        <f>IF(競技者データ入力シート!$I37="一般","A",(IF(競技者データ入力シート!$I37="大学","A",(IF(競技者データ入力シート!$I37="高校","A",(IF(競技者データ入力シート!$I37="中学","D","")))))))</f>
        <v/>
      </c>
      <c r="AP31" s="221" t="str">
        <f>IF(競技者データ入力シート!U37="","",競技者データ入力シート!U37)</f>
        <v/>
      </c>
      <c r="AQ31" s="222" t="str">
        <f>IF(競技者データ入力シート!$S37="","",(VLOOKUP($Y31&amp;$AP31,$DC$2:$DD$20,2,FALSE)))</f>
        <v/>
      </c>
      <c r="AR31" s="222" t="str">
        <f>IF(競技者データ入力シート!$S37="","",$B31)</f>
        <v/>
      </c>
      <c r="AS31" s="222" t="str">
        <f>IF(競技者データ入力シート!$S37="","",$C31&amp;$AP31)</f>
        <v/>
      </c>
      <c r="AT31" s="222"/>
      <c r="AU31" s="222" t="str">
        <f>IF(競技者データ入力シート!$S37="","",$C31&amp;$AP31)</f>
        <v/>
      </c>
      <c r="AV31" s="222" t="str">
        <f>IF(競技者データ入力シート!$S37="","",$C31&amp;$AP31)</f>
        <v/>
      </c>
      <c r="AW31" s="222"/>
      <c r="AX31" s="222" t="str">
        <f>ASC(IF(競技者データ入力シート!$S37="","",競技者データ入力シート!$P37))</f>
        <v/>
      </c>
      <c r="AY31" s="221" t="str">
        <f>IF(競技者データ入力シート!$S37="","",COUNTIF($AQ$2:AQ31,AQ31))</f>
        <v/>
      </c>
      <c r="AZ31" s="221" t="str">
        <f>IF(競技者データ入力シート!S37="","",$E31)</f>
        <v/>
      </c>
      <c r="BA31" s="222" t="str">
        <f>IF(競技者データ入力シート!$S37="","",$J31)</f>
        <v/>
      </c>
      <c r="BB31" s="221" t="str">
        <f>IF(競技者データ入力シート!$S37="","",'NANS Data'!Y31)</f>
        <v/>
      </c>
      <c r="BC31" s="221" t="str">
        <f>IF(競技者データ入力シート!$S37="","",競技者データ入力シート!T37)</f>
        <v/>
      </c>
      <c r="BD31" s="221" t="str">
        <f>IF(競技者データ入力シート!Z37="","",競技者データ入力シート!Z37)</f>
        <v/>
      </c>
      <c r="BE31" s="222" t="str">
        <f>IF(競技者データ入力シート!$X37="","",(VLOOKUP($AG31&amp;$BD31,$DC$2:$DD$20,2,FALSE)))</f>
        <v/>
      </c>
      <c r="BF31" s="222" t="str">
        <f>IF(競技者データ入力シート!$X37="","",$B31)</f>
        <v/>
      </c>
      <c r="BG31" s="222" t="str">
        <f>IF(競技者データ入力シート!$X37="","",$C31&amp;$AP31)</f>
        <v/>
      </c>
      <c r="BH31" s="222"/>
      <c r="BI31" s="222" t="str">
        <f>IF(競技者データ入力シート!$X37="","",$C31&amp;$AP31)</f>
        <v/>
      </c>
      <c r="BJ31" s="222" t="str">
        <f>IF(競技者データ入力シート!$X37="","",$C31&amp;$AP31)</f>
        <v/>
      </c>
      <c r="BK31" s="222"/>
      <c r="BL31" s="222" t="str">
        <f>ASC(IF(競技者データ入力シート!$X37="","",競技者データ入力シート!$P37))</f>
        <v/>
      </c>
      <c r="BM31" s="222" t="str">
        <f>IF(競技者データ入力シート!$X37="","",COUNTIF($BE$2:BE31,BE31))</f>
        <v/>
      </c>
      <c r="BN31" s="222" t="str">
        <f>IF(競技者データ入力シート!X37="","",$E31)</f>
        <v/>
      </c>
      <c r="BO31" s="222" t="str">
        <f>IF(競技者データ入力シート!$X37="","",$J31)</f>
        <v/>
      </c>
      <c r="BP31" s="221" t="str">
        <f>IF(競技者データ入力シート!$X37="","",'NANS Data'!AG31)</f>
        <v/>
      </c>
      <c r="BQ31" s="222" t="str">
        <f>IF(競技者データ入力シート!$X37="","",競技者データ入力シート!Y37)</f>
        <v/>
      </c>
      <c r="BR31" s="220" t="str">
        <f>IF(U31="","",(VLOOKUP(U31,データ!$P$2:$Q$65,2,FALSE)))</f>
        <v/>
      </c>
      <c r="BS31" s="220" t="str">
        <f>IF(Y31="","",VLOOKUP(Y31,データ!$P$2:$Q$65,2,FALSE))</f>
        <v/>
      </c>
      <c r="BT31" s="220" t="str">
        <f>IF(AC31="","",VLOOKUP(AC31,データ!$P$2:$Q$65,2,FALSE))</f>
        <v/>
      </c>
      <c r="BU31" s="220" t="str">
        <f>IF(AG31="","",VLOOKUP(AG31,データ!$P$2:$Q$65,2,FALSE))</f>
        <v/>
      </c>
      <c r="BV31" s="220" t="s">
        <v>595</v>
      </c>
      <c r="BW31" s="220" t="s">
        <v>595</v>
      </c>
      <c r="BX31" s="220" t="s">
        <v>547</v>
      </c>
      <c r="CI31" s="220" t="s">
        <v>595</v>
      </c>
      <c r="CY31" s="220" t="str">
        <f>IF(入力注意事項!AN37="","",入力注意事項!AN37)</f>
        <v/>
      </c>
      <c r="CZ31" s="220" t="str">
        <f>IF(入力注意事項!AO37="","",入力注意事項!AO37)</f>
        <v/>
      </c>
      <c r="DA31" s="220" t="str">
        <f>IF(入力注意事項!AP37="","",入力注意事項!AP37)</f>
        <v/>
      </c>
    </row>
    <row r="32" spans="2:108" x14ac:dyDescent="0.25">
      <c r="B32" s="220" t="str">
        <f>IF(競技者データ入力シート!$S$2="","",競技者データ入力シート!$S$2)</f>
        <v/>
      </c>
      <c r="C32" s="220" t="str">
        <f>IF(競技者データ入力シート!$D38="","",競技者データ入力シート!$S$3)</f>
        <v/>
      </c>
      <c r="D32" s="220" t="str">
        <f>IF(競技者データ入力シート!D38="","",競技者データ入力シート!B38)</f>
        <v/>
      </c>
      <c r="E32" s="220" t="str">
        <f>IF(競技者データ入力シート!D38="","",C32&amp;D32)</f>
        <v/>
      </c>
      <c r="F32" s="219" t="str">
        <f>ASC(IF(競技者データ入力シート!D38="","",競技者データ入力シート!$S$2))</f>
        <v/>
      </c>
      <c r="I32" s="220" t="str">
        <f>ASC(IF(競技者データ入力シート!D38="","",競技者データ入力シート!C38))</f>
        <v/>
      </c>
      <c r="J32" s="220" t="str">
        <f>IF(競技者データ入力シート!D38="","",TRIM(競技者データ入力シート!D38)&amp;" "&amp;(TRIM(競技者データ入力シート!E38)))</f>
        <v/>
      </c>
      <c r="K32" s="220" t="str">
        <f>ASC(IF(競技者データ入力シート!F38="","",TRIM(競技者データ入力シート!F38)&amp;" "&amp;(TRIM(競技者データ入力シート!G38))))</f>
        <v/>
      </c>
      <c r="L32" s="220" t="str">
        <f t="shared" si="0"/>
        <v/>
      </c>
      <c r="M32" s="220" t="str">
        <f>ASC(IF(競技者データ入力シート!H38="","",競技者データ入力シート!H38))</f>
        <v/>
      </c>
      <c r="N32" s="220" t="str">
        <f>ASC(IF(競技者データ入力シート!$P38="","",競技者データ入力シート!$P38))</f>
        <v/>
      </c>
      <c r="O32" s="221" t="str">
        <f>IF(競技者データ入力シート!J38="","",競技者データ入力シート!J38)</f>
        <v/>
      </c>
      <c r="P32" s="221" t="str">
        <f>ASC(IF(競技者データ入力シート!K38="","",競技者データ入力シート!K38))</f>
        <v/>
      </c>
      <c r="Q32" s="220" t="str">
        <f>ASC(IF(競技者データ入力シート!L38="","",競技者データ入力シート!L38))</f>
        <v/>
      </c>
      <c r="R32" s="220" t="str">
        <f>ASC(IF(競技者データ入力シート!M38="","",競技者データ入力シート!M38))</f>
        <v/>
      </c>
      <c r="S32" s="220" t="str">
        <f>IF(競技者データ入力シート!O38="","",競技者データ入力シート!O38)</f>
        <v/>
      </c>
      <c r="T32" s="220" t="str">
        <f>ASC(IF(競技者データ入力シート!N38="","",競技者データ入力シート!N38))</f>
        <v/>
      </c>
      <c r="U32" s="221" t="str">
        <f>IF($O32="","",IF($O32="男",IFERROR(VLOOKUP(競技者データ入力シート!Q38,データ!$B$2:$C$81,2,FALSE),""),IF($O32="女",IFERROR(VLOOKUP(競技者データ入力シート!Q38,データ!$F$2:$G$80,2,FALSE),""))))</f>
        <v/>
      </c>
      <c r="V32" s="219" t="str">
        <f>ASC(IF(競技者データ入力シート!Q38="","",競技者データ入力シート!R38))</f>
        <v/>
      </c>
      <c r="Y32" s="221" t="str">
        <f>IF($O32="","",IF($O32="男",IFERROR(VLOOKUP(競技者データ入力シート!S38,データ!$B$2:$C$81,2,FALSE),""),IF($O32="女",IFERROR(VLOOKUP(競技者データ入力シート!S38,データ!$F$2:$G$80,2,FALSE),""))))</f>
        <v/>
      </c>
      <c r="Z32" s="220" t="str">
        <f>ASC(IF(競技者データ入力シート!S38="","",競技者データ入力シート!T38))</f>
        <v/>
      </c>
      <c r="AC32" s="221" t="str">
        <f>IF($O32="","",IF($O32="男",IFERROR(VLOOKUP(競技者データ入力シート!V38,データ!$B$2:$C$81,2,FALSE),""),IF($O32="女",IFERROR(VLOOKUP(競技者データ入力シート!V38,データ!$F$2:$G$80,2,FALSE),""))))</f>
        <v/>
      </c>
      <c r="AD32" s="220" t="str">
        <f>ASC(IF(競技者データ入力シート!V38="","",競技者データ入力シート!W38))</f>
        <v/>
      </c>
      <c r="AG32" s="221" t="str">
        <f>IF($O32="","",IF($O32="男",IFERROR(VLOOKUP(競技者データ入力シート!X38,データ!$B$2:$C$81,2,FALSE),""),IF($O32="女",IFERROR(VLOOKUP(競技者データ入力シート!X38,データ!$F$2:$G$80,2,FALSE),""))))</f>
        <v/>
      </c>
      <c r="AH32" s="220" t="str">
        <f>ASC(IF(競技者データ入力シート!X38="","",競技者データ入力シート!Y38))</f>
        <v/>
      </c>
      <c r="AO32" s="1" t="str">
        <f>IF(競技者データ入力シート!$I38="一般","A",(IF(競技者データ入力シート!$I38="大学","A",(IF(競技者データ入力シート!$I38="高校","A",(IF(競技者データ入力シート!$I38="中学","D","")))))))</f>
        <v/>
      </c>
      <c r="AP32" s="221" t="str">
        <f>IF(競技者データ入力シート!U38="","",競技者データ入力シート!U38)</f>
        <v/>
      </c>
      <c r="AQ32" s="222" t="str">
        <f>IF(競技者データ入力シート!$S38="","",(VLOOKUP($Y32&amp;$AP32,$DC$2:$DD$20,2,FALSE)))</f>
        <v/>
      </c>
      <c r="AR32" s="222" t="str">
        <f>IF(競技者データ入力シート!$S38="","",$B32)</f>
        <v/>
      </c>
      <c r="AS32" s="222" t="str">
        <f>IF(競技者データ入力シート!$S38="","",$C32&amp;$AP32)</f>
        <v/>
      </c>
      <c r="AT32" s="222"/>
      <c r="AU32" s="222" t="str">
        <f>IF(競技者データ入力シート!$S38="","",$C32&amp;$AP32)</f>
        <v/>
      </c>
      <c r="AV32" s="222" t="str">
        <f>IF(競技者データ入力シート!$S38="","",$C32&amp;$AP32)</f>
        <v/>
      </c>
      <c r="AW32" s="222"/>
      <c r="AX32" s="222" t="str">
        <f>ASC(IF(競技者データ入力シート!$S38="","",競技者データ入力シート!$P38))</f>
        <v/>
      </c>
      <c r="AY32" s="221" t="str">
        <f>IF(競技者データ入力シート!$S38="","",COUNTIF($AQ$2:AQ32,AQ32))</f>
        <v/>
      </c>
      <c r="AZ32" s="221" t="str">
        <f>IF(競技者データ入力シート!S38="","",$E32)</f>
        <v/>
      </c>
      <c r="BA32" s="222" t="str">
        <f>IF(競技者データ入力シート!$S38="","",$J32)</f>
        <v/>
      </c>
      <c r="BB32" s="221" t="str">
        <f>IF(競技者データ入力シート!$S38="","",'NANS Data'!Y32)</f>
        <v/>
      </c>
      <c r="BC32" s="221" t="str">
        <f>IF(競技者データ入力シート!$S38="","",競技者データ入力シート!T38)</f>
        <v/>
      </c>
      <c r="BD32" s="221" t="str">
        <f>IF(競技者データ入力シート!Z38="","",競技者データ入力シート!Z38)</f>
        <v/>
      </c>
      <c r="BE32" s="222" t="str">
        <f>IF(競技者データ入力シート!$X38="","",(VLOOKUP($AG32&amp;$BD32,$DC$2:$DD$20,2,FALSE)))</f>
        <v/>
      </c>
      <c r="BF32" s="222" t="str">
        <f>IF(競技者データ入力シート!$X38="","",$B32)</f>
        <v/>
      </c>
      <c r="BG32" s="222" t="str">
        <f>IF(競技者データ入力シート!$X38="","",$C32&amp;$AP32)</f>
        <v/>
      </c>
      <c r="BH32" s="222"/>
      <c r="BI32" s="222" t="str">
        <f>IF(競技者データ入力シート!$X38="","",$C32&amp;$AP32)</f>
        <v/>
      </c>
      <c r="BJ32" s="222" t="str">
        <f>IF(競技者データ入力シート!$X38="","",$C32&amp;$AP32)</f>
        <v/>
      </c>
      <c r="BK32" s="222"/>
      <c r="BL32" s="222" t="str">
        <f>ASC(IF(競技者データ入力シート!$X38="","",競技者データ入力シート!$P38))</f>
        <v/>
      </c>
      <c r="BM32" s="222" t="str">
        <f>IF(競技者データ入力シート!$X38="","",COUNTIF($BE$2:BE32,BE32))</f>
        <v/>
      </c>
      <c r="BN32" s="222" t="str">
        <f>IF(競技者データ入力シート!X38="","",$E32)</f>
        <v/>
      </c>
      <c r="BO32" s="222" t="str">
        <f>IF(競技者データ入力シート!$X38="","",$J32)</f>
        <v/>
      </c>
      <c r="BP32" s="221" t="str">
        <f>IF(競技者データ入力シート!$X38="","",'NANS Data'!AG32)</f>
        <v/>
      </c>
      <c r="BQ32" s="222" t="str">
        <f>IF(競技者データ入力シート!$X38="","",競技者データ入力シート!Y38)</f>
        <v/>
      </c>
      <c r="BR32" s="220" t="str">
        <f>IF(U32="","",(VLOOKUP(U32,データ!$P$2:$Q$65,2,FALSE)))</f>
        <v/>
      </c>
      <c r="BS32" s="220" t="str">
        <f>IF(Y32="","",VLOOKUP(Y32,データ!$P$2:$Q$65,2,FALSE))</f>
        <v/>
      </c>
      <c r="BT32" s="220" t="str">
        <f>IF(AC32="","",VLOOKUP(AC32,データ!$P$2:$Q$65,2,FALSE))</f>
        <v/>
      </c>
      <c r="BU32" s="220" t="str">
        <f>IF(AG32="","",VLOOKUP(AG32,データ!$P$2:$Q$65,2,FALSE))</f>
        <v/>
      </c>
      <c r="BV32" s="220" t="s">
        <v>595</v>
      </c>
      <c r="BW32" s="220" t="s">
        <v>595</v>
      </c>
      <c r="BX32" s="220" t="s">
        <v>547</v>
      </c>
      <c r="CI32" s="220" t="s">
        <v>595</v>
      </c>
      <c r="CY32" s="220" t="str">
        <f>IF(入力注意事項!AN38="","",入力注意事項!AN38)</f>
        <v/>
      </c>
      <c r="CZ32" s="220" t="str">
        <f>IF(入力注意事項!AO38="","",入力注意事項!AO38)</f>
        <v/>
      </c>
      <c r="DA32" s="220" t="str">
        <f>IF(入力注意事項!AP38="","",入力注意事項!AP38)</f>
        <v/>
      </c>
    </row>
    <row r="33" spans="2:105" x14ac:dyDescent="0.25">
      <c r="B33" s="220" t="str">
        <f>IF(競技者データ入力シート!$S$2="","",競技者データ入力シート!$S$2)</f>
        <v/>
      </c>
      <c r="C33" s="220" t="str">
        <f>IF(競技者データ入力シート!$D39="","",競技者データ入力シート!$S$3)</f>
        <v/>
      </c>
      <c r="D33" s="220" t="str">
        <f>IF(競技者データ入力シート!D39="","",競技者データ入力シート!B39)</f>
        <v/>
      </c>
      <c r="E33" s="220" t="str">
        <f>IF(競技者データ入力シート!D39="","",C33&amp;D33)</f>
        <v/>
      </c>
      <c r="F33" s="219" t="str">
        <f>ASC(IF(競技者データ入力シート!D39="","",競技者データ入力シート!$S$2))</f>
        <v/>
      </c>
      <c r="I33" s="220" t="str">
        <f>ASC(IF(競技者データ入力シート!D39="","",競技者データ入力シート!C39))</f>
        <v/>
      </c>
      <c r="J33" s="220" t="str">
        <f>IF(競技者データ入力シート!D39="","",TRIM(競技者データ入力シート!D39)&amp;" "&amp;(TRIM(競技者データ入力シート!E39)))</f>
        <v/>
      </c>
      <c r="K33" s="220" t="str">
        <f>ASC(IF(競技者データ入力シート!F39="","",TRIM(競技者データ入力シート!F39)&amp;" "&amp;(TRIM(競技者データ入力シート!G39))))</f>
        <v/>
      </c>
      <c r="L33" s="220" t="str">
        <f t="shared" si="0"/>
        <v/>
      </c>
      <c r="M33" s="220" t="str">
        <f>ASC(IF(競技者データ入力シート!H39="","",競技者データ入力シート!H39))</f>
        <v/>
      </c>
      <c r="N33" s="220" t="str">
        <f>ASC(IF(競技者データ入力シート!$P39="","",競技者データ入力シート!$P39))</f>
        <v/>
      </c>
      <c r="O33" s="221" t="str">
        <f>IF(競技者データ入力シート!J39="","",競技者データ入力シート!J39)</f>
        <v/>
      </c>
      <c r="P33" s="221" t="str">
        <f>ASC(IF(競技者データ入力シート!K39="","",競技者データ入力シート!K39))</f>
        <v/>
      </c>
      <c r="Q33" s="220" t="str">
        <f>ASC(IF(競技者データ入力シート!L39="","",競技者データ入力シート!L39))</f>
        <v/>
      </c>
      <c r="R33" s="220" t="str">
        <f>ASC(IF(競技者データ入力シート!M39="","",競技者データ入力シート!M39))</f>
        <v/>
      </c>
      <c r="S33" s="220" t="str">
        <f>IF(競技者データ入力シート!O39="","",競技者データ入力シート!O39)</f>
        <v/>
      </c>
      <c r="T33" s="220" t="str">
        <f>ASC(IF(競技者データ入力シート!N39="","",競技者データ入力シート!N39))</f>
        <v/>
      </c>
      <c r="U33" s="221" t="str">
        <f>IF($O33="","",IF($O33="男",IFERROR(VLOOKUP(競技者データ入力シート!Q39,データ!$B$2:$C$81,2,FALSE),""),IF($O33="女",IFERROR(VLOOKUP(競技者データ入力シート!Q39,データ!$F$2:$G$80,2,FALSE),""))))</f>
        <v/>
      </c>
      <c r="V33" s="219" t="str">
        <f>ASC(IF(競技者データ入力シート!Q39="","",競技者データ入力シート!R39))</f>
        <v/>
      </c>
      <c r="Y33" s="221" t="str">
        <f>IF($O33="","",IF($O33="男",IFERROR(VLOOKUP(競技者データ入力シート!S39,データ!$B$2:$C$81,2,FALSE),""),IF($O33="女",IFERROR(VLOOKUP(競技者データ入力シート!S39,データ!$F$2:$G$80,2,FALSE),""))))</f>
        <v/>
      </c>
      <c r="Z33" s="220" t="str">
        <f>ASC(IF(競技者データ入力シート!S39="","",競技者データ入力シート!T39))</f>
        <v/>
      </c>
      <c r="AC33" s="221" t="str">
        <f>IF($O33="","",IF($O33="男",IFERROR(VLOOKUP(競技者データ入力シート!V39,データ!$B$2:$C$81,2,FALSE),""),IF($O33="女",IFERROR(VLOOKUP(競技者データ入力シート!V39,データ!$F$2:$G$80,2,FALSE),""))))</f>
        <v/>
      </c>
      <c r="AD33" s="220" t="str">
        <f>ASC(IF(競技者データ入力シート!V39="","",競技者データ入力シート!W39))</f>
        <v/>
      </c>
      <c r="AG33" s="221" t="str">
        <f>IF($O33="","",IF($O33="男",IFERROR(VLOOKUP(競技者データ入力シート!X39,データ!$B$2:$C$81,2,FALSE),""),IF($O33="女",IFERROR(VLOOKUP(競技者データ入力シート!X39,データ!$F$2:$G$80,2,FALSE),""))))</f>
        <v/>
      </c>
      <c r="AH33" s="220" t="str">
        <f>ASC(IF(競技者データ入力シート!X39="","",競技者データ入力シート!Y39))</f>
        <v/>
      </c>
      <c r="AO33" s="1" t="str">
        <f>IF(競技者データ入力シート!$I39="一般","A",(IF(競技者データ入力シート!$I39="大学","A",(IF(競技者データ入力シート!$I39="高校","A",(IF(競技者データ入力シート!$I39="中学","D","")))))))</f>
        <v/>
      </c>
      <c r="AP33" s="221" t="str">
        <f>IF(競技者データ入力シート!U39="","",競技者データ入力シート!U39)</f>
        <v/>
      </c>
      <c r="AQ33" s="222" t="str">
        <f>IF(競技者データ入力シート!$S39="","",(VLOOKUP($Y33&amp;$AP33,$DC$2:$DD$20,2,FALSE)))</f>
        <v/>
      </c>
      <c r="AR33" s="222" t="str">
        <f>IF(競技者データ入力シート!$S39="","",$B33)</f>
        <v/>
      </c>
      <c r="AS33" s="222" t="str">
        <f>IF(競技者データ入力シート!$S39="","",$C33&amp;$AP33)</f>
        <v/>
      </c>
      <c r="AT33" s="222"/>
      <c r="AU33" s="222" t="str">
        <f>IF(競技者データ入力シート!$S39="","",$C33&amp;$AP33)</f>
        <v/>
      </c>
      <c r="AV33" s="222" t="str">
        <f>IF(競技者データ入力シート!$S39="","",$C33&amp;$AP33)</f>
        <v/>
      </c>
      <c r="AW33" s="222"/>
      <c r="AX33" s="222" t="str">
        <f>ASC(IF(競技者データ入力シート!$S39="","",競技者データ入力シート!$P39))</f>
        <v/>
      </c>
      <c r="AY33" s="221" t="str">
        <f>IF(競技者データ入力シート!$S39="","",COUNTIF($AQ$2:AQ33,AQ33))</f>
        <v/>
      </c>
      <c r="AZ33" s="221" t="str">
        <f>IF(競技者データ入力シート!S39="","",$E33)</f>
        <v/>
      </c>
      <c r="BA33" s="222" t="str">
        <f>IF(競技者データ入力シート!$S39="","",$J33)</f>
        <v/>
      </c>
      <c r="BB33" s="221" t="str">
        <f>IF(競技者データ入力シート!$S39="","",'NANS Data'!Y33)</f>
        <v/>
      </c>
      <c r="BC33" s="221" t="str">
        <f>IF(競技者データ入力シート!$S39="","",競技者データ入力シート!T39)</f>
        <v/>
      </c>
      <c r="BD33" s="221" t="str">
        <f>IF(競技者データ入力シート!Z39="","",競技者データ入力シート!Z39)</f>
        <v/>
      </c>
      <c r="BE33" s="222" t="str">
        <f>IF(競技者データ入力シート!$X39="","",(VLOOKUP($AG33&amp;$BD33,$DC$2:$DD$20,2,FALSE)))</f>
        <v/>
      </c>
      <c r="BF33" s="222" t="str">
        <f>IF(競技者データ入力シート!$X39="","",$B33)</f>
        <v/>
      </c>
      <c r="BG33" s="222" t="str">
        <f>IF(競技者データ入力シート!$X39="","",$C33&amp;$AP33)</f>
        <v/>
      </c>
      <c r="BH33" s="222"/>
      <c r="BI33" s="222" t="str">
        <f>IF(競技者データ入力シート!$X39="","",$C33&amp;$AP33)</f>
        <v/>
      </c>
      <c r="BJ33" s="222" t="str">
        <f>IF(競技者データ入力シート!$X39="","",$C33&amp;$AP33)</f>
        <v/>
      </c>
      <c r="BK33" s="222"/>
      <c r="BL33" s="222" t="str">
        <f>ASC(IF(競技者データ入力シート!$X39="","",競技者データ入力シート!$P39))</f>
        <v/>
      </c>
      <c r="BM33" s="222" t="str">
        <f>IF(競技者データ入力シート!$X39="","",COUNTIF($BE$2:BE33,BE33))</f>
        <v/>
      </c>
      <c r="BN33" s="222" t="str">
        <f>IF(競技者データ入力シート!X39="","",$E33)</f>
        <v/>
      </c>
      <c r="BO33" s="222" t="str">
        <f>IF(競技者データ入力シート!$X39="","",$J33)</f>
        <v/>
      </c>
      <c r="BP33" s="221" t="str">
        <f>IF(競技者データ入力シート!$X39="","",'NANS Data'!AG33)</f>
        <v/>
      </c>
      <c r="BQ33" s="222" t="str">
        <f>IF(競技者データ入力シート!$X39="","",競技者データ入力シート!Y39)</f>
        <v/>
      </c>
      <c r="BR33" s="220" t="str">
        <f>IF(U33="","",(VLOOKUP(U33,データ!$P$2:$Q$65,2,FALSE)))</f>
        <v/>
      </c>
      <c r="BS33" s="220" t="str">
        <f>IF(Y33="","",VLOOKUP(Y33,データ!$P$2:$Q$65,2,FALSE))</f>
        <v/>
      </c>
      <c r="BT33" s="220" t="str">
        <f>IF(AC33="","",VLOOKUP(AC33,データ!$P$2:$Q$65,2,FALSE))</f>
        <v/>
      </c>
      <c r="BU33" s="220" t="str">
        <f>IF(AG33="","",VLOOKUP(AG33,データ!$P$2:$Q$65,2,FALSE))</f>
        <v/>
      </c>
      <c r="BV33" s="220" t="s">
        <v>595</v>
      </c>
      <c r="BW33" s="220" t="s">
        <v>595</v>
      </c>
      <c r="BX33" s="220" t="s">
        <v>547</v>
      </c>
      <c r="CI33" s="220" t="s">
        <v>595</v>
      </c>
      <c r="CY33" s="220" t="str">
        <f>IF(入力注意事項!AN39="","",入力注意事項!AN39)</f>
        <v/>
      </c>
      <c r="CZ33" s="220" t="str">
        <f>IF(入力注意事項!AO39="","",入力注意事項!AO39)</f>
        <v/>
      </c>
      <c r="DA33" s="220" t="str">
        <f>IF(入力注意事項!AP39="","",入力注意事項!AP39)</f>
        <v/>
      </c>
    </row>
    <row r="34" spans="2:105" x14ac:dyDescent="0.25">
      <c r="B34" s="220" t="str">
        <f>IF(競技者データ入力シート!$S$2="","",競技者データ入力シート!$S$2)</f>
        <v/>
      </c>
      <c r="C34" s="220" t="str">
        <f>IF(競技者データ入力シート!$D40="","",競技者データ入力シート!$S$3)</f>
        <v/>
      </c>
      <c r="D34" s="220" t="str">
        <f>IF(競技者データ入力シート!D40="","",競技者データ入力シート!B40)</f>
        <v/>
      </c>
      <c r="E34" s="220" t="str">
        <f>IF(競技者データ入力シート!D40="","",C34&amp;D34)</f>
        <v/>
      </c>
      <c r="F34" s="219" t="str">
        <f>ASC(IF(競技者データ入力シート!D40="","",競技者データ入力シート!$S$2))</f>
        <v/>
      </c>
      <c r="I34" s="220" t="str">
        <f>ASC(IF(競技者データ入力シート!D40="","",競技者データ入力シート!C40))</f>
        <v/>
      </c>
      <c r="J34" s="220" t="str">
        <f>IF(競技者データ入力シート!D40="","",TRIM(競技者データ入力シート!D40)&amp;" "&amp;(TRIM(競技者データ入力シート!E40)))</f>
        <v/>
      </c>
      <c r="K34" s="220" t="str">
        <f>ASC(IF(競技者データ入力シート!F40="","",TRIM(競技者データ入力シート!F40)&amp;" "&amp;(TRIM(競技者データ入力シート!G40))))</f>
        <v/>
      </c>
      <c r="L34" s="220" t="str">
        <f t="shared" si="0"/>
        <v/>
      </c>
      <c r="M34" s="220" t="str">
        <f>ASC(IF(競技者データ入力シート!H40="","",競技者データ入力シート!H40))</f>
        <v/>
      </c>
      <c r="N34" s="220" t="str">
        <f>ASC(IF(競技者データ入力シート!$P40="","",競技者データ入力シート!$P40))</f>
        <v/>
      </c>
      <c r="O34" s="221" t="str">
        <f>IF(競技者データ入力シート!J40="","",競技者データ入力シート!J40)</f>
        <v/>
      </c>
      <c r="P34" s="221" t="str">
        <f>ASC(IF(競技者データ入力シート!K40="","",競技者データ入力シート!K40))</f>
        <v/>
      </c>
      <c r="Q34" s="220" t="str">
        <f>ASC(IF(競技者データ入力シート!L40="","",競技者データ入力シート!L40))</f>
        <v/>
      </c>
      <c r="R34" s="220" t="str">
        <f>ASC(IF(競技者データ入力シート!M40="","",競技者データ入力シート!M40))</f>
        <v/>
      </c>
      <c r="S34" s="220" t="str">
        <f>IF(競技者データ入力シート!O40="","",競技者データ入力シート!O40)</f>
        <v/>
      </c>
      <c r="T34" s="220" t="str">
        <f>ASC(IF(競技者データ入力シート!N40="","",競技者データ入力シート!N40))</f>
        <v/>
      </c>
      <c r="U34" s="221" t="str">
        <f>IF($O34="","",IF($O34="男",IFERROR(VLOOKUP(競技者データ入力シート!Q40,データ!$B$2:$C$81,2,FALSE),""),IF($O34="女",IFERROR(VLOOKUP(競技者データ入力シート!Q40,データ!$F$2:$G$80,2,FALSE),""))))</f>
        <v/>
      </c>
      <c r="V34" s="219" t="str">
        <f>ASC(IF(競技者データ入力シート!Q40="","",競技者データ入力シート!R40))</f>
        <v/>
      </c>
      <c r="Y34" s="221" t="str">
        <f>IF($O34="","",IF($O34="男",IFERROR(VLOOKUP(競技者データ入力シート!S40,データ!$B$2:$C$81,2,FALSE),""),IF($O34="女",IFERROR(VLOOKUP(競技者データ入力シート!S40,データ!$F$2:$G$80,2,FALSE),""))))</f>
        <v/>
      </c>
      <c r="Z34" s="220" t="str">
        <f>ASC(IF(競技者データ入力シート!S40="","",競技者データ入力シート!T40))</f>
        <v/>
      </c>
      <c r="AC34" s="221" t="str">
        <f>IF($O34="","",IF($O34="男",IFERROR(VLOOKUP(競技者データ入力シート!V40,データ!$B$2:$C$81,2,FALSE),""),IF($O34="女",IFERROR(VLOOKUP(競技者データ入力シート!V40,データ!$F$2:$G$80,2,FALSE),""))))</f>
        <v/>
      </c>
      <c r="AD34" s="220" t="str">
        <f>ASC(IF(競技者データ入力シート!V40="","",競技者データ入力シート!W40))</f>
        <v/>
      </c>
      <c r="AG34" s="221" t="str">
        <f>IF($O34="","",IF($O34="男",IFERROR(VLOOKUP(競技者データ入力シート!X40,データ!$B$2:$C$81,2,FALSE),""),IF($O34="女",IFERROR(VLOOKUP(競技者データ入力シート!X40,データ!$F$2:$G$80,2,FALSE),""))))</f>
        <v/>
      </c>
      <c r="AH34" s="220" t="str">
        <f>ASC(IF(競技者データ入力シート!X40="","",競技者データ入力シート!Y40))</f>
        <v/>
      </c>
      <c r="AO34" s="1" t="str">
        <f>IF(競技者データ入力シート!$I40="一般","A",(IF(競技者データ入力シート!$I40="大学","A",(IF(競技者データ入力シート!$I40="高校","A",(IF(競技者データ入力シート!$I40="中学","D","")))))))</f>
        <v/>
      </c>
      <c r="AP34" s="221" t="str">
        <f>IF(競技者データ入力シート!U40="","",競技者データ入力シート!U40)</f>
        <v/>
      </c>
      <c r="AQ34" s="222" t="str">
        <f>IF(競技者データ入力シート!$S40="","",(VLOOKUP($Y34&amp;$AP34,$DC$2:$DD$20,2,FALSE)))</f>
        <v/>
      </c>
      <c r="AR34" s="222" t="str">
        <f>IF(競技者データ入力シート!$S40="","",$B34)</f>
        <v/>
      </c>
      <c r="AS34" s="222" t="str">
        <f>IF(競技者データ入力シート!$S40="","",$C34&amp;$AP34)</f>
        <v/>
      </c>
      <c r="AT34" s="222"/>
      <c r="AU34" s="222" t="str">
        <f>IF(競技者データ入力シート!$S40="","",$C34&amp;$AP34)</f>
        <v/>
      </c>
      <c r="AV34" s="222" t="str">
        <f>IF(競技者データ入力シート!$S40="","",$C34&amp;$AP34)</f>
        <v/>
      </c>
      <c r="AW34" s="222"/>
      <c r="AX34" s="222" t="str">
        <f>ASC(IF(競技者データ入力シート!$S40="","",競技者データ入力シート!$P40))</f>
        <v/>
      </c>
      <c r="AY34" s="221" t="str">
        <f>IF(競技者データ入力シート!$S40="","",COUNTIF($AQ$2:AQ34,AQ34))</f>
        <v/>
      </c>
      <c r="AZ34" s="221" t="str">
        <f>IF(競技者データ入力シート!S40="","",$E34)</f>
        <v/>
      </c>
      <c r="BA34" s="222" t="str">
        <f>IF(競技者データ入力シート!$S40="","",$J34)</f>
        <v/>
      </c>
      <c r="BB34" s="221" t="str">
        <f>IF(競技者データ入力シート!$S40="","",'NANS Data'!Y34)</f>
        <v/>
      </c>
      <c r="BC34" s="221" t="str">
        <f>IF(競技者データ入力シート!$S40="","",競技者データ入力シート!T40)</f>
        <v/>
      </c>
      <c r="BD34" s="221" t="str">
        <f>IF(競技者データ入力シート!Z40="","",競技者データ入力シート!Z40)</f>
        <v/>
      </c>
      <c r="BE34" s="222" t="str">
        <f>IF(競技者データ入力シート!$X40="","",(VLOOKUP($AG34&amp;$BD34,$DC$2:$DD$20,2,FALSE)))</f>
        <v/>
      </c>
      <c r="BF34" s="222" t="str">
        <f>IF(競技者データ入力シート!$X40="","",$B34)</f>
        <v/>
      </c>
      <c r="BG34" s="222" t="str">
        <f>IF(競技者データ入力シート!$X40="","",$C34&amp;$AP34)</f>
        <v/>
      </c>
      <c r="BH34" s="222"/>
      <c r="BI34" s="222" t="str">
        <f>IF(競技者データ入力シート!$X40="","",$C34&amp;$AP34)</f>
        <v/>
      </c>
      <c r="BJ34" s="222" t="str">
        <f>IF(競技者データ入力シート!$X40="","",$C34&amp;$AP34)</f>
        <v/>
      </c>
      <c r="BK34" s="222"/>
      <c r="BL34" s="222" t="str">
        <f>ASC(IF(競技者データ入力シート!$X40="","",競技者データ入力シート!$P40))</f>
        <v/>
      </c>
      <c r="BM34" s="222" t="str">
        <f>IF(競技者データ入力シート!$X40="","",COUNTIF($BE$2:BE34,BE34))</f>
        <v/>
      </c>
      <c r="BN34" s="222" t="str">
        <f>IF(競技者データ入力シート!X40="","",$E34)</f>
        <v/>
      </c>
      <c r="BO34" s="222" t="str">
        <f>IF(競技者データ入力シート!$X40="","",$J34)</f>
        <v/>
      </c>
      <c r="BP34" s="221" t="str">
        <f>IF(競技者データ入力シート!$X40="","",'NANS Data'!AG34)</f>
        <v/>
      </c>
      <c r="BQ34" s="222" t="str">
        <f>IF(競技者データ入力シート!$X40="","",競技者データ入力シート!Y40)</f>
        <v/>
      </c>
      <c r="BR34" s="220" t="str">
        <f>IF(U34="","",(VLOOKUP(U34,データ!$P$2:$Q$65,2,FALSE)))</f>
        <v/>
      </c>
      <c r="BS34" s="220" t="str">
        <f>IF(Y34="","",VLOOKUP(Y34,データ!$P$2:$Q$65,2,FALSE))</f>
        <v/>
      </c>
      <c r="BT34" s="220" t="str">
        <f>IF(AC34="","",VLOOKUP(AC34,データ!$P$2:$Q$65,2,FALSE))</f>
        <v/>
      </c>
      <c r="BU34" s="220" t="str">
        <f>IF(AG34="","",VLOOKUP(AG34,データ!$P$2:$Q$65,2,FALSE))</f>
        <v/>
      </c>
      <c r="BV34" s="220" t="s">
        <v>595</v>
      </c>
      <c r="BW34" s="220" t="s">
        <v>595</v>
      </c>
      <c r="BX34" s="220" t="s">
        <v>547</v>
      </c>
      <c r="CI34" s="220" t="s">
        <v>595</v>
      </c>
      <c r="CY34" s="220" t="str">
        <f>IF(入力注意事項!AN40="","",入力注意事項!AN40)</f>
        <v/>
      </c>
      <c r="CZ34" s="220" t="str">
        <f>IF(入力注意事項!AO40="","",入力注意事項!AO40)</f>
        <v/>
      </c>
      <c r="DA34" s="220" t="str">
        <f>IF(入力注意事項!AP40="","",入力注意事項!AP40)</f>
        <v/>
      </c>
    </row>
    <row r="35" spans="2:105" x14ac:dyDescent="0.25">
      <c r="B35" s="220" t="str">
        <f>IF(競技者データ入力シート!$S$2="","",競技者データ入力シート!$S$2)</f>
        <v/>
      </c>
      <c r="C35" s="220" t="str">
        <f>IF(競技者データ入力シート!$D41="","",競技者データ入力シート!$S$3)</f>
        <v/>
      </c>
      <c r="D35" s="220" t="str">
        <f>IF(競技者データ入力シート!D41="","",競技者データ入力シート!B41)</f>
        <v/>
      </c>
      <c r="E35" s="220" t="str">
        <f>IF(競技者データ入力シート!D41="","",C35&amp;D35)</f>
        <v/>
      </c>
      <c r="F35" s="219" t="str">
        <f>ASC(IF(競技者データ入力シート!D41="","",競技者データ入力シート!$S$2))</f>
        <v/>
      </c>
      <c r="I35" s="220" t="str">
        <f>ASC(IF(競技者データ入力シート!D41="","",競技者データ入力シート!C41))</f>
        <v/>
      </c>
      <c r="J35" s="220" t="str">
        <f>IF(競技者データ入力シート!D41="","",TRIM(競技者データ入力シート!D41)&amp;" "&amp;(TRIM(競技者データ入力シート!E41)))</f>
        <v/>
      </c>
      <c r="K35" s="220" t="str">
        <f>ASC(IF(競技者データ入力シート!F41="","",TRIM(競技者データ入力シート!F41)&amp;" "&amp;(TRIM(競技者データ入力シート!G41))))</f>
        <v/>
      </c>
      <c r="L35" s="220" t="str">
        <f t="shared" si="0"/>
        <v/>
      </c>
      <c r="M35" s="220" t="str">
        <f>ASC(IF(競技者データ入力シート!H41="","",競技者データ入力シート!H41))</f>
        <v/>
      </c>
      <c r="N35" s="220" t="str">
        <f>ASC(IF(競技者データ入力シート!$P41="","",競技者データ入力シート!$P41))</f>
        <v/>
      </c>
      <c r="O35" s="221" t="str">
        <f>IF(競技者データ入力シート!J41="","",競技者データ入力シート!J41)</f>
        <v/>
      </c>
      <c r="P35" s="221" t="str">
        <f>ASC(IF(競技者データ入力シート!K41="","",競技者データ入力シート!K41))</f>
        <v/>
      </c>
      <c r="Q35" s="220" t="str">
        <f>ASC(IF(競技者データ入力シート!L41="","",競技者データ入力シート!L41))</f>
        <v/>
      </c>
      <c r="R35" s="220" t="str">
        <f>ASC(IF(競技者データ入力シート!M41="","",競技者データ入力シート!M41))</f>
        <v/>
      </c>
      <c r="S35" s="220" t="str">
        <f>IF(競技者データ入力シート!O41="","",競技者データ入力シート!O41)</f>
        <v/>
      </c>
      <c r="T35" s="220" t="str">
        <f>ASC(IF(競技者データ入力シート!N41="","",競技者データ入力シート!N41))</f>
        <v/>
      </c>
      <c r="U35" s="221" t="str">
        <f>IF($O35="","",IF($O35="男",IFERROR(VLOOKUP(競技者データ入力シート!Q41,データ!$B$2:$C$81,2,FALSE),""),IF($O35="女",IFERROR(VLOOKUP(競技者データ入力シート!Q41,データ!$F$2:$G$80,2,FALSE),""))))</f>
        <v/>
      </c>
      <c r="V35" s="219" t="str">
        <f>ASC(IF(競技者データ入力シート!Q41="","",競技者データ入力シート!R41))</f>
        <v/>
      </c>
      <c r="Y35" s="221" t="str">
        <f>IF($O35="","",IF($O35="男",IFERROR(VLOOKUP(競技者データ入力シート!S41,データ!$B$2:$C$81,2,FALSE),""),IF($O35="女",IFERROR(VLOOKUP(競技者データ入力シート!S41,データ!$F$2:$G$80,2,FALSE),""))))</f>
        <v/>
      </c>
      <c r="Z35" s="220" t="str">
        <f>ASC(IF(競技者データ入力シート!S41="","",競技者データ入力シート!T41))</f>
        <v/>
      </c>
      <c r="AC35" s="221" t="str">
        <f>IF($O35="","",IF($O35="男",IFERROR(VLOOKUP(競技者データ入力シート!V41,データ!$B$2:$C$81,2,FALSE),""),IF($O35="女",IFERROR(VLOOKUP(競技者データ入力シート!V41,データ!$F$2:$G$80,2,FALSE),""))))</f>
        <v/>
      </c>
      <c r="AD35" s="220" t="str">
        <f>ASC(IF(競技者データ入力シート!V41="","",競技者データ入力シート!W41))</f>
        <v/>
      </c>
      <c r="AG35" s="221" t="str">
        <f>IF($O35="","",IF($O35="男",IFERROR(VLOOKUP(競技者データ入力シート!X41,データ!$B$2:$C$81,2,FALSE),""),IF($O35="女",IFERROR(VLOOKUP(競技者データ入力シート!X41,データ!$F$2:$G$80,2,FALSE),""))))</f>
        <v/>
      </c>
      <c r="AH35" s="220" t="str">
        <f>ASC(IF(競技者データ入力シート!X41="","",競技者データ入力シート!Y41))</f>
        <v/>
      </c>
      <c r="AO35" s="1" t="str">
        <f>IF(競技者データ入力シート!$I41="一般","A",(IF(競技者データ入力シート!$I41="大学","A",(IF(競技者データ入力シート!$I41="高校","A",(IF(競技者データ入力シート!$I41="中学","D","")))))))</f>
        <v/>
      </c>
      <c r="AP35" s="221" t="str">
        <f>IF(競技者データ入力シート!U41="","",競技者データ入力シート!U41)</f>
        <v/>
      </c>
      <c r="AQ35" s="222" t="str">
        <f>IF(競技者データ入力シート!$S41="","",(VLOOKUP($Y35&amp;$AP35,$DC$2:$DD$20,2,FALSE)))</f>
        <v/>
      </c>
      <c r="AR35" s="222" t="str">
        <f>IF(競技者データ入力シート!$S41="","",$B35)</f>
        <v/>
      </c>
      <c r="AS35" s="222" t="str">
        <f>IF(競技者データ入力シート!$S41="","",$C35&amp;$AP35)</f>
        <v/>
      </c>
      <c r="AT35" s="222"/>
      <c r="AU35" s="222" t="str">
        <f>IF(競技者データ入力シート!$S41="","",$C35&amp;$AP35)</f>
        <v/>
      </c>
      <c r="AV35" s="222" t="str">
        <f>IF(競技者データ入力シート!$S41="","",$C35&amp;$AP35)</f>
        <v/>
      </c>
      <c r="AW35" s="222"/>
      <c r="AX35" s="222" t="str">
        <f>ASC(IF(競技者データ入力シート!$S41="","",競技者データ入力シート!$P41))</f>
        <v/>
      </c>
      <c r="AY35" s="221" t="str">
        <f>IF(競技者データ入力シート!$S41="","",COUNTIF($AQ$2:AQ35,AQ35))</f>
        <v/>
      </c>
      <c r="AZ35" s="221" t="str">
        <f>IF(競技者データ入力シート!S41="","",$E35)</f>
        <v/>
      </c>
      <c r="BA35" s="222" t="str">
        <f>IF(競技者データ入力シート!$S41="","",$J35)</f>
        <v/>
      </c>
      <c r="BB35" s="221" t="str">
        <f>IF(競技者データ入力シート!$S41="","",'NANS Data'!Y35)</f>
        <v/>
      </c>
      <c r="BC35" s="221" t="str">
        <f>IF(競技者データ入力シート!$S41="","",競技者データ入力シート!T41)</f>
        <v/>
      </c>
      <c r="BD35" s="221" t="str">
        <f>IF(競技者データ入力シート!Z41="","",競技者データ入力シート!Z41)</f>
        <v/>
      </c>
      <c r="BE35" s="222" t="str">
        <f>IF(競技者データ入力シート!$X41="","",(VLOOKUP($AG35&amp;$BD35,$DC$2:$DD$20,2,FALSE)))</f>
        <v/>
      </c>
      <c r="BF35" s="222" t="str">
        <f>IF(競技者データ入力シート!$X41="","",$B35)</f>
        <v/>
      </c>
      <c r="BG35" s="222" t="str">
        <f>IF(競技者データ入力シート!$X41="","",$C35&amp;$AP35)</f>
        <v/>
      </c>
      <c r="BH35" s="222"/>
      <c r="BI35" s="222" t="str">
        <f>IF(競技者データ入力シート!$X41="","",$C35&amp;$AP35)</f>
        <v/>
      </c>
      <c r="BJ35" s="222" t="str">
        <f>IF(競技者データ入力シート!$X41="","",$C35&amp;$AP35)</f>
        <v/>
      </c>
      <c r="BK35" s="222"/>
      <c r="BL35" s="222" t="str">
        <f>ASC(IF(競技者データ入力シート!$X41="","",競技者データ入力シート!$P41))</f>
        <v/>
      </c>
      <c r="BM35" s="222" t="str">
        <f>IF(競技者データ入力シート!$X41="","",COUNTIF($BE$2:BE35,BE35))</f>
        <v/>
      </c>
      <c r="BN35" s="222" t="str">
        <f>IF(競技者データ入力シート!X41="","",$E35)</f>
        <v/>
      </c>
      <c r="BO35" s="222" t="str">
        <f>IF(競技者データ入力シート!$X41="","",$J35)</f>
        <v/>
      </c>
      <c r="BP35" s="221" t="str">
        <f>IF(競技者データ入力シート!$X41="","",'NANS Data'!AG35)</f>
        <v/>
      </c>
      <c r="BQ35" s="222" t="str">
        <f>IF(競技者データ入力シート!$X41="","",競技者データ入力シート!Y41)</f>
        <v/>
      </c>
      <c r="BR35" s="220" t="str">
        <f>IF(U35="","",(VLOOKUP(U35,データ!$P$2:$Q$65,2,FALSE)))</f>
        <v/>
      </c>
      <c r="BS35" s="220" t="str">
        <f>IF(Y35="","",VLOOKUP(Y35,データ!$P$2:$Q$65,2,FALSE))</f>
        <v/>
      </c>
      <c r="BT35" s="220" t="str">
        <f>IF(AC35="","",VLOOKUP(AC35,データ!$P$2:$Q$65,2,FALSE))</f>
        <v/>
      </c>
      <c r="BU35" s="220" t="str">
        <f>IF(AG35="","",VLOOKUP(AG35,データ!$P$2:$Q$65,2,FALSE))</f>
        <v/>
      </c>
      <c r="BV35" s="220" t="s">
        <v>595</v>
      </c>
      <c r="BW35" s="220" t="s">
        <v>595</v>
      </c>
      <c r="BX35" s="220" t="s">
        <v>547</v>
      </c>
      <c r="CI35" s="220" t="s">
        <v>595</v>
      </c>
      <c r="CY35" s="220" t="str">
        <f>IF(入力注意事項!AN41="","",入力注意事項!AN41)</f>
        <v/>
      </c>
      <c r="CZ35" s="220" t="str">
        <f>IF(入力注意事項!AO41="","",入力注意事項!AO41)</f>
        <v/>
      </c>
      <c r="DA35" s="220" t="str">
        <f>IF(入力注意事項!AP41="","",入力注意事項!AP41)</f>
        <v/>
      </c>
    </row>
    <row r="36" spans="2:105" x14ac:dyDescent="0.25">
      <c r="B36" s="220" t="str">
        <f>IF(競技者データ入力シート!$S$2="","",競技者データ入力シート!$S$2)</f>
        <v/>
      </c>
      <c r="C36" s="220" t="str">
        <f>IF(競技者データ入力シート!$D42="","",競技者データ入力シート!$S$3)</f>
        <v/>
      </c>
      <c r="D36" s="220" t="str">
        <f>IF(競技者データ入力シート!D42="","",競技者データ入力シート!B42)</f>
        <v/>
      </c>
      <c r="E36" s="220" t="str">
        <f>IF(競技者データ入力シート!D42="","",C36&amp;D36)</f>
        <v/>
      </c>
      <c r="F36" s="219" t="str">
        <f>ASC(IF(競技者データ入力シート!D42="","",競技者データ入力シート!$S$2))</f>
        <v/>
      </c>
      <c r="I36" s="220" t="str">
        <f>ASC(IF(競技者データ入力シート!D42="","",競技者データ入力シート!C42))</f>
        <v/>
      </c>
      <c r="J36" s="220" t="str">
        <f>IF(競技者データ入力シート!D42="","",TRIM(競技者データ入力シート!D42)&amp;" "&amp;(TRIM(競技者データ入力シート!E42)))</f>
        <v/>
      </c>
      <c r="K36" s="220" t="str">
        <f>ASC(IF(競技者データ入力シート!F42="","",TRIM(競技者データ入力シート!F42)&amp;" "&amp;(TRIM(競技者データ入力シート!G42))))</f>
        <v/>
      </c>
      <c r="L36" s="220" t="str">
        <f t="shared" si="0"/>
        <v/>
      </c>
      <c r="M36" s="220" t="str">
        <f>ASC(IF(競技者データ入力シート!H42="","",競技者データ入力シート!H42))</f>
        <v/>
      </c>
      <c r="N36" s="220" t="str">
        <f>ASC(IF(競技者データ入力シート!$P42="","",競技者データ入力シート!$P42))</f>
        <v/>
      </c>
      <c r="O36" s="221" t="str">
        <f>IF(競技者データ入力シート!J42="","",競技者データ入力シート!J42)</f>
        <v/>
      </c>
      <c r="P36" s="221" t="str">
        <f>ASC(IF(競技者データ入力シート!K42="","",競技者データ入力シート!K42))</f>
        <v/>
      </c>
      <c r="Q36" s="220" t="str">
        <f>ASC(IF(競技者データ入力シート!L42="","",競技者データ入力シート!L42))</f>
        <v/>
      </c>
      <c r="R36" s="220" t="str">
        <f>ASC(IF(競技者データ入力シート!M42="","",競技者データ入力シート!M42))</f>
        <v/>
      </c>
      <c r="S36" s="220" t="str">
        <f>IF(競技者データ入力シート!O42="","",競技者データ入力シート!O42)</f>
        <v/>
      </c>
      <c r="T36" s="220" t="str">
        <f>ASC(IF(競技者データ入力シート!N42="","",競技者データ入力シート!N42))</f>
        <v/>
      </c>
      <c r="U36" s="221" t="str">
        <f>IF($O36="","",IF($O36="男",IFERROR(VLOOKUP(競技者データ入力シート!Q42,データ!$B$2:$C$81,2,FALSE),""),IF($O36="女",IFERROR(VLOOKUP(競技者データ入力シート!Q42,データ!$F$2:$G$80,2,FALSE),""))))</f>
        <v/>
      </c>
      <c r="V36" s="219" t="str">
        <f>ASC(IF(競技者データ入力シート!Q42="","",競技者データ入力シート!R42))</f>
        <v/>
      </c>
      <c r="Y36" s="221" t="str">
        <f>IF($O36="","",IF($O36="男",IFERROR(VLOOKUP(競技者データ入力シート!S42,データ!$B$2:$C$81,2,FALSE),""),IF($O36="女",IFERROR(VLOOKUP(競技者データ入力シート!S42,データ!$F$2:$G$80,2,FALSE),""))))</f>
        <v/>
      </c>
      <c r="Z36" s="220" t="str">
        <f>ASC(IF(競技者データ入力シート!S42="","",競技者データ入力シート!T42))</f>
        <v/>
      </c>
      <c r="AC36" s="221" t="str">
        <f>IF($O36="","",IF($O36="男",IFERROR(VLOOKUP(競技者データ入力シート!V42,データ!$B$2:$C$81,2,FALSE),""),IF($O36="女",IFERROR(VLOOKUP(競技者データ入力シート!V42,データ!$F$2:$G$80,2,FALSE),""))))</f>
        <v/>
      </c>
      <c r="AD36" s="220" t="str">
        <f>ASC(IF(競技者データ入力シート!V42="","",競技者データ入力シート!W42))</f>
        <v/>
      </c>
      <c r="AG36" s="221" t="str">
        <f>IF($O36="","",IF($O36="男",IFERROR(VLOOKUP(競技者データ入力シート!X42,データ!$B$2:$C$81,2,FALSE),""),IF($O36="女",IFERROR(VLOOKUP(競技者データ入力シート!X42,データ!$F$2:$G$80,2,FALSE),""))))</f>
        <v/>
      </c>
      <c r="AH36" s="220" t="str">
        <f>ASC(IF(競技者データ入力シート!X42="","",競技者データ入力シート!Y42))</f>
        <v/>
      </c>
      <c r="AO36" s="1" t="str">
        <f>IF(競技者データ入力シート!$I42="一般","A",(IF(競技者データ入力シート!$I42="大学","A",(IF(競技者データ入力シート!$I42="高校","A",(IF(競技者データ入力シート!$I42="中学","D","")))))))</f>
        <v/>
      </c>
      <c r="AP36" s="221" t="str">
        <f>IF(競技者データ入力シート!U42="","",競技者データ入力シート!U42)</f>
        <v/>
      </c>
      <c r="AQ36" s="222" t="str">
        <f>IF(競技者データ入力シート!$S42="","",(VLOOKUP($Y36&amp;$AP36,$DC$2:$DD$20,2,FALSE)))</f>
        <v/>
      </c>
      <c r="AR36" s="222" t="str">
        <f>IF(競技者データ入力シート!$S42="","",$B36)</f>
        <v/>
      </c>
      <c r="AS36" s="222" t="str">
        <f>IF(競技者データ入力シート!$S42="","",$C36&amp;$AP36)</f>
        <v/>
      </c>
      <c r="AT36" s="222"/>
      <c r="AU36" s="222" t="str">
        <f>IF(競技者データ入力シート!$S42="","",$C36&amp;$AP36)</f>
        <v/>
      </c>
      <c r="AV36" s="222" t="str">
        <f>IF(競技者データ入力シート!$S42="","",$C36&amp;$AP36)</f>
        <v/>
      </c>
      <c r="AW36" s="222"/>
      <c r="AX36" s="222" t="str">
        <f>ASC(IF(競技者データ入力シート!$S42="","",競技者データ入力シート!$P42))</f>
        <v/>
      </c>
      <c r="AY36" s="221" t="str">
        <f>IF(競技者データ入力シート!$S42="","",COUNTIF($AQ$2:AQ36,AQ36))</f>
        <v/>
      </c>
      <c r="AZ36" s="221" t="str">
        <f>IF(競技者データ入力シート!S42="","",$E36)</f>
        <v/>
      </c>
      <c r="BA36" s="222" t="str">
        <f>IF(競技者データ入力シート!$S42="","",$J36)</f>
        <v/>
      </c>
      <c r="BB36" s="221" t="str">
        <f>IF(競技者データ入力シート!$S42="","",'NANS Data'!Y36)</f>
        <v/>
      </c>
      <c r="BC36" s="221" t="str">
        <f>IF(競技者データ入力シート!$S42="","",競技者データ入力シート!T42)</f>
        <v/>
      </c>
      <c r="BD36" s="221" t="str">
        <f>IF(競技者データ入力シート!Z42="","",競技者データ入力シート!Z42)</f>
        <v/>
      </c>
      <c r="BE36" s="222" t="str">
        <f>IF(競技者データ入力シート!$X42="","",(VLOOKUP($AG36&amp;$BD36,$DC$2:$DD$20,2,FALSE)))</f>
        <v/>
      </c>
      <c r="BF36" s="222" t="str">
        <f>IF(競技者データ入力シート!$X42="","",$B36)</f>
        <v/>
      </c>
      <c r="BG36" s="222" t="str">
        <f>IF(競技者データ入力シート!$X42="","",$C36&amp;$AP36)</f>
        <v/>
      </c>
      <c r="BH36" s="222"/>
      <c r="BI36" s="222" t="str">
        <f>IF(競技者データ入力シート!$X42="","",$C36&amp;$AP36)</f>
        <v/>
      </c>
      <c r="BJ36" s="222" t="str">
        <f>IF(競技者データ入力シート!$X42="","",$C36&amp;$AP36)</f>
        <v/>
      </c>
      <c r="BK36" s="222"/>
      <c r="BL36" s="222" t="str">
        <f>ASC(IF(競技者データ入力シート!$X42="","",競技者データ入力シート!$P42))</f>
        <v/>
      </c>
      <c r="BM36" s="222" t="str">
        <f>IF(競技者データ入力シート!$X42="","",COUNTIF($BE$2:BE36,BE36))</f>
        <v/>
      </c>
      <c r="BN36" s="222" t="str">
        <f>IF(競技者データ入力シート!X42="","",$E36)</f>
        <v/>
      </c>
      <c r="BO36" s="222" t="str">
        <f>IF(競技者データ入力シート!$X42="","",$J36)</f>
        <v/>
      </c>
      <c r="BP36" s="221" t="str">
        <f>IF(競技者データ入力シート!$X42="","",'NANS Data'!AG36)</f>
        <v/>
      </c>
      <c r="BQ36" s="222" t="str">
        <f>IF(競技者データ入力シート!$X42="","",競技者データ入力シート!Y42)</f>
        <v/>
      </c>
      <c r="BR36" s="220" t="str">
        <f>IF(U36="","",(VLOOKUP(U36,データ!$P$2:$Q$65,2,FALSE)))</f>
        <v/>
      </c>
      <c r="BS36" s="220" t="str">
        <f>IF(Y36="","",VLOOKUP(Y36,データ!$P$2:$Q$65,2,FALSE))</f>
        <v/>
      </c>
      <c r="BT36" s="220" t="str">
        <f>IF(AC36="","",VLOOKUP(AC36,データ!$P$2:$Q$65,2,FALSE))</f>
        <v/>
      </c>
      <c r="BU36" s="220" t="str">
        <f>IF(AG36="","",VLOOKUP(AG36,データ!$P$2:$Q$65,2,FALSE))</f>
        <v/>
      </c>
      <c r="BV36" s="220" t="s">
        <v>595</v>
      </c>
      <c r="BW36" s="220" t="s">
        <v>595</v>
      </c>
      <c r="BX36" s="220" t="s">
        <v>547</v>
      </c>
      <c r="CI36" s="220" t="s">
        <v>595</v>
      </c>
    </row>
    <row r="37" spans="2:105" x14ac:dyDescent="0.25">
      <c r="B37" s="220" t="str">
        <f>IF(競技者データ入力シート!$S$2="","",競技者データ入力シート!$S$2)</f>
        <v/>
      </c>
      <c r="C37" s="220" t="str">
        <f>IF(競技者データ入力シート!$D43="","",競技者データ入力シート!$S$3)</f>
        <v/>
      </c>
      <c r="D37" s="220" t="str">
        <f>IF(競技者データ入力シート!D43="","",競技者データ入力シート!B43)</f>
        <v/>
      </c>
      <c r="E37" s="220" t="str">
        <f>IF(競技者データ入力シート!D43="","",C37&amp;D37)</f>
        <v/>
      </c>
      <c r="F37" s="219" t="str">
        <f>ASC(IF(競技者データ入力シート!D43="","",競技者データ入力シート!$S$2))</f>
        <v/>
      </c>
      <c r="I37" s="220" t="str">
        <f>ASC(IF(競技者データ入力シート!D43="","",競技者データ入力シート!C43))</f>
        <v/>
      </c>
      <c r="J37" s="220" t="str">
        <f>IF(競技者データ入力シート!D43="","",TRIM(競技者データ入力シート!D43)&amp;" "&amp;(TRIM(競技者データ入力シート!E43)))</f>
        <v/>
      </c>
      <c r="K37" s="220" t="str">
        <f>ASC(IF(競技者データ入力シート!F43="","",TRIM(競技者データ入力シート!F43)&amp;" "&amp;(TRIM(競技者データ入力シート!G43))))</f>
        <v/>
      </c>
      <c r="L37" s="220" t="str">
        <f t="shared" si="0"/>
        <v/>
      </c>
      <c r="M37" s="220" t="str">
        <f>ASC(IF(競技者データ入力シート!H43="","",競技者データ入力シート!H43))</f>
        <v/>
      </c>
      <c r="N37" s="220" t="str">
        <f>ASC(IF(競技者データ入力シート!$P43="","",競技者データ入力シート!$P43))</f>
        <v/>
      </c>
      <c r="O37" s="221" t="str">
        <f>IF(競技者データ入力シート!J43="","",競技者データ入力シート!J43)</f>
        <v/>
      </c>
      <c r="P37" s="221" t="str">
        <f>ASC(IF(競技者データ入力シート!K43="","",競技者データ入力シート!K43))</f>
        <v/>
      </c>
      <c r="Q37" s="220" t="str">
        <f>ASC(IF(競技者データ入力シート!L43="","",競技者データ入力シート!L43))</f>
        <v/>
      </c>
      <c r="R37" s="220" t="str">
        <f>ASC(IF(競技者データ入力シート!M43="","",競技者データ入力シート!M43))</f>
        <v/>
      </c>
      <c r="S37" s="220" t="str">
        <f>IF(競技者データ入力シート!O43="","",競技者データ入力シート!O43)</f>
        <v/>
      </c>
      <c r="T37" s="220" t="str">
        <f>ASC(IF(競技者データ入力シート!N43="","",競技者データ入力シート!N43))</f>
        <v/>
      </c>
      <c r="U37" s="221" t="str">
        <f>IF($O37="","",IF($O37="男",IFERROR(VLOOKUP(競技者データ入力シート!Q43,データ!$B$2:$C$81,2,FALSE),""),IF($O37="女",IFERROR(VLOOKUP(競技者データ入力シート!Q43,データ!$F$2:$G$80,2,FALSE),""))))</f>
        <v/>
      </c>
      <c r="V37" s="219" t="str">
        <f>ASC(IF(競技者データ入力シート!Q43="","",競技者データ入力シート!R43))</f>
        <v/>
      </c>
      <c r="Y37" s="221" t="str">
        <f>IF($O37="","",IF($O37="男",IFERROR(VLOOKUP(競技者データ入力シート!S43,データ!$B$2:$C$81,2,FALSE),""),IF($O37="女",IFERROR(VLOOKUP(競技者データ入力シート!S43,データ!$F$2:$G$80,2,FALSE),""))))</f>
        <v/>
      </c>
      <c r="Z37" s="220" t="str">
        <f>ASC(IF(競技者データ入力シート!S43="","",競技者データ入力シート!T43))</f>
        <v/>
      </c>
      <c r="AC37" s="221" t="str">
        <f>IF($O37="","",IF($O37="男",IFERROR(VLOOKUP(競技者データ入力シート!V43,データ!$B$2:$C$81,2,FALSE),""),IF($O37="女",IFERROR(VLOOKUP(競技者データ入力シート!V43,データ!$F$2:$G$80,2,FALSE),""))))</f>
        <v/>
      </c>
      <c r="AD37" s="220" t="str">
        <f>ASC(IF(競技者データ入力シート!V43="","",競技者データ入力シート!W43))</f>
        <v/>
      </c>
      <c r="AG37" s="221" t="str">
        <f>IF($O37="","",IF($O37="男",IFERROR(VLOOKUP(競技者データ入力シート!X43,データ!$B$2:$C$81,2,FALSE),""),IF($O37="女",IFERROR(VLOOKUP(競技者データ入力シート!X43,データ!$F$2:$G$80,2,FALSE),""))))</f>
        <v/>
      </c>
      <c r="AH37" s="220" t="str">
        <f>ASC(IF(競技者データ入力シート!X43="","",競技者データ入力シート!Y43))</f>
        <v/>
      </c>
      <c r="AO37" s="1" t="str">
        <f>IF(競技者データ入力シート!$I43="一般","A",(IF(競技者データ入力シート!$I43="大学","A",(IF(競技者データ入力シート!$I43="高校","A",(IF(競技者データ入力シート!$I43="中学","D","")))))))</f>
        <v/>
      </c>
      <c r="AP37" s="221" t="str">
        <f>IF(競技者データ入力シート!U43="","",競技者データ入力シート!U43)</f>
        <v/>
      </c>
      <c r="AQ37" s="222" t="str">
        <f>IF(競技者データ入力シート!$S43="","",(VLOOKUP($Y37&amp;$AP37,$DC$2:$DD$20,2,FALSE)))</f>
        <v/>
      </c>
      <c r="AR37" s="222" t="str">
        <f>IF(競技者データ入力シート!$S43="","",$B37)</f>
        <v/>
      </c>
      <c r="AS37" s="222" t="str">
        <f>IF(競技者データ入力シート!$S43="","",$C37&amp;$AP37)</f>
        <v/>
      </c>
      <c r="AT37" s="222"/>
      <c r="AU37" s="222" t="str">
        <f>IF(競技者データ入力シート!$S43="","",$C37&amp;$AP37)</f>
        <v/>
      </c>
      <c r="AV37" s="222" t="str">
        <f>IF(競技者データ入力シート!$S43="","",$C37&amp;$AP37)</f>
        <v/>
      </c>
      <c r="AW37" s="222"/>
      <c r="AX37" s="222" t="str">
        <f>ASC(IF(競技者データ入力シート!$S43="","",競技者データ入力シート!$P43))</f>
        <v/>
      </c>
      <c r="AY37" s="221" t="str">
        <f>IF(競技者データ入力シート!$S43="","",COUNTIF($AQ$2:AQ37,AQ37))</f>
        <v/>
      </c>
      <c r="AZ37" s="221" t="str">
        <f>IF(競技者データ入力シート!S43="","",$E37)</f>
        <v/>
      </c>
      <c r="BA37" s="222" t="str">
        <f>IF(競技者データ入力シート!$S43="","",$J37)</f>
        <v/>
      </c>
      <c r="BB37" s="221" t="str">
        <f>IF(競技者データ入力シート!$S43="","",'NANS Data'!Y37)</f>
        <v/>
      </c>
      <c r="BC37" s="221" t="str">
        <f>IF(競技者データ入力シート!$S43="","",競技者データ入力シート!T43)</f>
        <v/>
      </c>
      <c r="BD37" s="221" t="str">
        <f>IF(競技者データ入力シート!Z43="","",競技者データ入力シート!Z43)</f>
        <v/>
      </c>
      <c r="BE37" s="222" t="str">
        <f>IF(競技者データ入力シート!$X43="","",(VLOOKUP($AG37&amp;$BD37,$DC$2:$DD$20,2,FALSE)))</f>
        <v/>
      </c>
      <c r="BF37" s="222" t="str">
        <f>IF(競技者データ入力シート!$X43="","",$B37)</f>
        <v/>
      </c>
      <c r="BG37" s="222" t="str">
        <f>IF(競技者データ入力シート!$X43="","",$C37&amp;$AP37)</f>
        <v/>
      </c>
      <c r="BH37" s="222"/>
      <c r="BI37" s="222" t="str">
        <f>IF(競技者データ入力シート!$X43="","",$C37&amp;$AP37)</f>
        <v/>
      </c>
      <c r="BJ37" s="222" t="str">
        <f>IF(競技者データ入力シート!$X43="","",$C37&amp;$AP37)</f>
        <v/>
      </c>
      <c r="BK37" s="222"/>
      <c r="BL37" s="222" t="str">
        <f>ASC(IF(競技者データ入力シート!$X43="","",競技者データ入力シート!$P43))</f>
        <v/>
      </c>
      <c r="BM37" s="222" t="str">
        <f>IF(競技者データ入力シート!$X43="","",COUNTIF($BE$2:BE37,BE37))</f>
        <v/>
      </c>
      <c r="BN37" s="222" t="str">
        <f>IF(競技者データ入力シート!X43="","",$E37)</f>
        <v/>
      </c>
      <c r="BO37" s="222" t="str">
        <f>IF(競技者データ入力シート!$X43="","",$J37)</f>
        <v/>
      </c>
      <c r="BP37" s="221" t="str">
        <f>IF(競技者データ入力シート!$X43="","",'NANS Data'!AG37)</f>
        <v/>
      </c>
      <c r="BQ37" s="222" t="str">
        <f>IF(競技者データ入力シート!$X43="","",競技者データ入力シート!Y43)</f>
        <v/>
      </c>
      <c r="BR37" s="220" t="str">
        <f>IF(U37="","",(VLOOKUP(U37,データ!$P$2:$Q$65,2,FALSE)))</f>
        <v/>
      </c>
      <c r="BS37" s="220" t="str">
        <f>IF(Y37="","",VLOOKUP(Y37,データ!$P$2:$Q$65,2,FALSE))</f>
        <v/>
      </c>
      <c r="BT37" s="220" t="str">
        <f>IF(AC37="","",VLOOKUP(AC37,データ!$P$2:$Q$65,2,FALSE))</f>
        <v/>
      </c>
      <c r="BU37" s="220" t="str">
        <f>IF(AG37="","",VLOOKUP(AG37,データ!$P$2:$Q$65,2,FALSE))</f>
        <v/>
      </c>
      <c r="BV37" s="220" t="s">
        <v>595</v>
      </c>
      <c r="BW37" s="220" t="s">
        <v>595</v>
      </c>
      <c r="BX37" s="220" t="s">
        <v>547</v>
      </c>
      <c r="CI37" s="220" t="s">
        <v>595</v>
      </c>
    </row>
    <row r="38" spans="2:105" x14ac:dyDescent="0.25">
      <c r="B38" s="220" t="str">
        <f>IF(競技者データ入力シート!$S$2="","",競技者データ入力シート!$S$2)</f>
        <v/>
      </c>
      <c r="C38" s="220" t="str">
        <f>IF(競技者データ入力シート!$D44="","",競技者データ入力シート!$S$3)</f>
        <v/>
      </c>
      <c r="D38" s="220" t="str">
        <f>IF(競技者データ入力シート!D44="","",競技者データ入力シート!B44)</f>
        <v/>
      </c>
      <c r="E38" s="220" t="str">
        <f>IF(競技者データ入力シート!D44="","",C38&amp;D38)</f>
        <v/>
      </c>
      <c r="F38" s="219" t="str">
        <f>ASC(IF(競技者データ入力シート!D44="","",競技者データ入力シート!$S$2))</f>
        <v/>
      </c>
      <c r="I38" s="220" t="str">
        <f>ASC(IF(競技者データ入力シート!D44="","",競技者データ入力シート!C44))</f>
        <v/>
      </c>
      <c r="J38" s="220" t="str">
        <f>IF(競技者データ入力シート!D44="","",TRIM(競技者データ入力シート!D44)&amp;" "&amp;(TRIM(競技者データ入力シート!E44)))</f>
        <v/>
      </c>
      <c r="K38" s="220" t="str">
        <f>ASC(IF(競技者データ入力シート!F44="","",TRIM(競技者データ入力シート!F44)&amp;" "&amp;(TRIM(競技者データ入力シート!G44))))</f>
        <v/>
      </c>
      <c r="L38" s="220" t="str">
        <f t="shared" si="0"/>
        <v/>
      </c>
      <c r="M38" s="220" t="str">
        <f>ASC(IF(競技者データ入力シート!H44="","",競技者データ入力シート!H44))</f>
        <v/>
      </c>
      <c r="N38" s="220" t="str">
        <f>ASC(IF(競技者データ入力シート!$P44="","",競技者データ入力シート!$P44))</f>
        <v/>
      </c>
      <c r="O38" s="221" t="str">
        <f>IF(競技者データ入力シート!J44="","",競技者データ入力シート!J44)</f>
        <v/>
      </c>
      <c r="P38" s="221" t="str">
        <f>ASC(IF(競技者データ入力シート!K44="","",競技者データ入力シート!K44))</f>
        <v/>
      </c>
      <c r="Q38" s="220" t="str">
        <f>ASC(IF(競技者データ入力シート!L44="","",競技者データ入力シート!L44))</f>
        <v/>
      </c>
      <c r="R38" s="220" t="str">
        <f>ASC(IF(競技者データ入力シート!M44="","",競技者データ入力シート!M44))</f>
        <v/>
      </c>
      <c r="S38" s="220" t="str">
        <f>IF(競技者データ入力シート!O44="","",競技者データ入力シート!O44)</f>
        <v/>
      </c>
      <c r="T38" s="220" t="str">
        <f>ASC(IF(競技者データ入力シート!N44="","",競技者データ入力シート!N44))</f>
        <v/>
      </c>
      <c r="U38" s="221" t="str">
        <f>IF($O38="","",IF($O38="男",IFERROR(VLOOKUP(競技者データ入力シート!Q44,データ!$B$2:$C$81,2,FALSE),""),IF($O38="女",IFERROR(VLOOKUP(競技者データ入力シート!Q44,データ!$F$2:$G$80,2,FALSE),""))))</f>
        <v/>
      </c>
      <c r="V38" s="219" t="str">
        <f>ASC(IF(競技者データ入力シート!Q44="","",競技者データ入力シート!R44))</f>
        <v/>
      </c>
      <c r="Y38" s="221" t="str">
        <f>IF($O38="","",IF($O38="男",IFERROR(VLOOKUP(競技者データ入力シート!S44,データ!$B$2:$C$81,2,FALSE),""),IF($O38="女",IFERROR(VLOOKUP(競技者データ入力シート!S44,データ!$F$2:$G$80,2,FALSE),""))))</f>
        <v/>
      </c>
      <c r="Z38" s="220" t="str">
        <f>ASC(IF(競技者データ入力シート!S44="","",競技者データ入力シート!T44))</f>
        <v/>
      </c>
      <c r="AC38" s="221" t="str">
        <f>IF($O38="","",IF($O38="男",IFERROR(VLOOKUP(競技者データ入力シート!V44,データ!$B$2:$C$81,2,FALSE),""),IF($O38="女",IFERROR(VLOOKUP(競技者データ入力シート!V44,データ!$F$2:$G$80,2,FALSE),""))))</f>
        <v/>
      </c>
      <c r="AD38" s="220" t="str">
        <f>ASC(IF(競技者データ入力シート!V44="","",競技者データ入力シート!W44))</f>
        <v/>
      </c>
      <c r="AG38" s="221" t="str">
        <f>IF($O38="","",IF($O38="男",IFERROR(VLOOKUP(競技者データ入力シート!X44,データ!$B$2:$C$81,2,FALSE),""),IF($O38="女",IFERROR(VLOOKUP(競技者データ入力シート!X44,データ!$F$2:$G$80,2,FALSE),""))))</f>
        <v/>
      </c>
      <c r="AH38" s="220" t="str">
        <f>ASC(IF(競技者データ入力シート!X44="","",競技者データ入力シート!Y44))</f>
        <v/>
      </c>
      <c r="AO38" s="1" t="str">
        <f>IF(競技者データ入力シート!$I44="一般","A",(IF(競技者データ入力シート!$I44="大学","A",(IF(競技者データ入力シート!$I44="高校","A",(IF(競技者データ入力シート!$I44="中学","D","")))))))</f>
        <v/>
      </c>
      <c r="AP38" s="221" t="str">
        <f>IF(競技者データ入力シート!U44="","",競技者データ入力シート!U44)</f>
        <v/>
      </c>
      <c r="AQ38" s="222" t="str">
        <f>IF(競技者データ入力シート!$S44="","",(VLOOKUP($Y38&amp;$AP38,$DC$2:$DD$20,2,FALSE)))</f>
        <v/>
      </c>
      <c r="AR38" s="222" t="str">
        <f>IF(競技者データ入力シート!$S44="","",$B38)</f>
        <v/>
      </c>
      <c r="AS38" s="222" t="str">
        <f>IF(競技者データ入力シート!$S44="","",$C38&amp;$AP38)</f>
        <v/>
      </c>
      <c r="AT38" s="222"/>
      <c r="AU38" s="222" t="str">
        <f>IF(競技者データ入力シート!$S44="","",$C38&amp;$AP38)</f>
        <v/>
      </c>
      <c r="AV38" s="222" t="str">
        <f>IF(競技者データ入力シート!$S44="","",$C38&amp;$AP38)</f>
        <v/>
      </c>
      <c r="AW38" s="222"/>
      <c r="AX38" s="222" t="str">
        <f>ASC(IF(競技者データ入力シート!$S44="","",競技者データ入力シート!$P44))</f>
        <v/>
      </c>
      <c r="AY38" s="221" t="str">
        <f>IF(競技者データ入力シート!$S44="","",COUNTIF($AQ$2:AQ38,AQ38))</f>
        <v/>
      </c>
      <c r="AZ38" s="221" t="str">
        <f>IF(競技者データ入力シート!S44="","",$E38)</f>
        <v/>
      </c>
      <c r="BA38" s="222" t="str">
        <f>IF(競技者データ入力シート!$S44="","",$J38)</f>
        <v/>
      </c>
      <c r="BB38" s="221" t="str">
        <f>IF(競技者データ入力シート!$S44="","",'NANS Data'!Y38)</f>
        <v/>
      </c>
      <c r="BC38" s="221" t="str">
        <f>IF(競技者データ入力シート!$S44="","",競技者データ入力シート!T44)</f>
        <v/>
      </c>
      <c r="BD38" s="221" t="str">
        <f>IF(競技者データ入力シート!Z44="","",競技者データ入力シート!Z44)</f>
        <v/>
      </c>
      <c r="BE38" s="222" t="str">
        <f>IF(競技者データ入力シート!$X44="","",(VLOOKUP($AG38&amp;$BD38,$DC$2:$DD$20,2,FALSE)))</f>
        <v/>
      </c>
      <c r="BF38" s="222" t="str">
        <f>IF(競技者データ入力シート!$X44="","",$B38)</f>
        <v/>
      </c>
      <c r="BG38" s="222" t="str">
        <f>IF(競技者データ入力シート!$X44="","",$C38&amp;$AP38)</f>
        <v/>
      </c>
      <c r="BH38" s="222"/>
      <c r="BI38" s="222" t="str">
        <f>IF(競技者データ入力シート!$X44="","",$C38&amp;$AP38)</f>
        <v/>
      </c>
      <c r="BJ38" s="222" t="str">
        <f>IF(競技者データ入力シート!$X44="","",$C38&amp;$AP38)</f>
        <v/>
      </c>
      <c r="BK38" s="222"/>
      <c r="BL38" s="222" t="str">
        <f>ASC(IF(競技者データ入力シート!$X44="","",競技者データ入力シート!$P44))</f>
        <v/>
      </c>
      <c r="BM38" s="222" t="str">
        <f>IF(競技者データ入力シート!$X44="","",COUNTIF($BE$2:BE38,BE38))</f>
        <v/>
      </c>
      <c r="BN38" s="222" t="str">
        <f>IF(競技者データ入力シート!X44="","",$E38)</f>
        <v/>
      </c>
      <c r="BO38" s="222" t="str">
        <f>IF(競技者データ入力シート!$X44="","",$J38)</f>
        <v/>
      </c>
      <c r="BP38" s="221" t="str">
        <f>IF(競技者データ入力シート!$X44="","",'NANS Data'!AG38)</f>
        <v/>
      </c>
      <c r="BQ38" s="222" t="str">
        <f>IF(競技者データ入力シート!$X44="","",競技者データ入力シート!Y44)</f>
        <v/>
      </c>
      <c r="BR38" s="220" t="str">
        <f>IF(U38="","",(VLOOKUP(U38,データ!$P$2:$Q$65,2,FALSE)))</f>
        <v/>
      </c>
      <c r="BS38" s="220" t="str">
        <f>IF(Y38="","",VLOOKUP(Y38,データ!$P$2:$Q$65,2,FALSE))</f>
        <v/>
      </c>
      <c r="BT38" s="220" t="str">
        <f>IF(AC38="","",VLOOKUP(AC38,データ!$P$2:$Q$65,2,FALSE))</f>
        <v/>
      </c>
      <c r="BU38" s="220" t="str">
        <f>IF(AG38="","",VLOOKUP(AG38,データ!$P$2:$Q$65,2,FALSE))</f>
        <v/>
      </c>
      <c r="BV38" s="220" t="s">
        <v>595</v>
      </c>
      <c r="BW38" s="220" t="s">
        <v>595</v>
      </c>
      <c r="BX38" s="220" t="s">
        <v>547</v>
      </c>
      <c r="CI38" s="220" t="s">
        <v>595</v>
      </c>
    </row>
    <row r="39" spans="2:105" x14ac:dyDescent="0.25">
      <c r="B39" s="220" t="str">
        <f>IF(競技者データ入力シート!$S$2="","",競技者データ入力シート!$S$2)</f>
        <v/>
      </c>
      <c r="C39" s="220" t="str">
        <f>IF(競技者データ入力シート!$D45="","",競技者データ入力シート!$S$3)</f>
        <v/>
      </c>
      <c r="D39" s="220" t="str">
        <f>IF(競技者データ入力シート!D45="","",競技者データ入力シート!B45)</f>
        <v/>
      </c>
      <c r="E39" s="220" t="str">
        <f>IF(競技者データ入力シート!D45="","",C39&amp;D39)</f>
        <v/>
      </c>
      <c r="F39" s="219" t="str">
        <f>ASC(IF(競技者データ入力シート!D45="","",競技者データ入力シート!$S$2))</f>
        <v/>
      </c>
      <c r="I39" s="220" t="str">
        <f>ASC(IF(競技者データ入力シート!D45="","",競技者データ入力シート!C45))</f>
        <v/>
      </c>
      <c r="J39" s="220" t="str">
        <f>IF(競技者データ入力シート!D45="","",TRIM(競技者データ入力シート!D45)&amp;" "&amp;(TRIM(競技者データ入力シート!E45)))</f>
        <v/>
      </c>
      <c r="K39" s="220" t="str">
        <f>ASC(IF(競技者データ入力シート!F45="","",TRIM(競技者データ入力シート!F45)&amp;" "&amp;(TRIM(競技者データ入力シート!G45))))</f>
        <v/>
      </c>
      <c r="L39" s="220" t="str">
        <f t="shared" si="0"/>
        <v/>
      </c>
      <c r="M39" s="220" t="str">
        <f>ASC(IF(競技者データ入力シート!H45="","",競技者データ入力シート!H45))</f>
        <v/>
      </c>
      <c r="N39" s="220" t="str">
        <f>ASC(IF(競技者データ入力シート!$P45="","",競技者データ入力シート!$P45))</f>
        <v/>
      </c>
      <c r="O39" s="221" t="str">
        <f>IF(競技者データ入力シート!J45="","",競技者データ入力シート!J45)</f>
        <v/>
      </c>
      <c r="P39" s="221" t="str">
        <f>ASC(IF(競技者データ入力シート!K45="","",競技者データ入力シート!K45))</f>
        <v/>
      </c>
      <c r="Q39" s="220" t="str">
        <f>ASC(IF(競技者データ入力シート!L45="","",競技者データ入力シート!L45))</f>
        <v/>
      </c>
      <c r="R39" s="220" t="str">
        <f>ASC(IF(競技者データ入力シート!M45="","",競技者データ入力シート!M45))</f>
        <v/>
      </c>
      <c r="S39" s="220" t="str">
        <f>IF(競技者データ入力シート!O45="","",競技者データ入力シート!O45)</f>
        <v/>
      </c>
      <c r="T39" s="220" t="str">
        <f>ASC(IF(競技者データ入力シート!N45="","",競技者データ入力シート!N45))</f>
        <v/>
      </c>
      <c r="U39" s="221" t="str">
        <f>IF($O39="","",IF($O39="男",IFERROR(VLOOKUP(競技者データ入力シート!Q45,データ!$B$2:$C$81,2,FALSE),""),IF($O39="女",IFERROR(VLOOKUP(競技者データ入力シート!Q45,データ!$F$2:$G$80,2,FALSE),""))))</f>
        <v/>
      </c>
      <c r="V39" s="219" t="str">
        <f>ASC(IF(競技者データ入力シート!Q45="","",競技者データ入力シート!R45))</f>
        <v/>
      </c>
      <c r="Y39" s="221" t="str">
        <f>IF($O39="","",IF($O39="男",IFERROR(VLOOKUP(競技者データ入力シート!S45,データ!$B$2:$C$81,2,FALSE),""),IF($O39="女",IFERROR(VLOOKUP(競技者データ入力シート!S45,データ!$F$2:$G$80,2,FALSE),""))))</f>
        <v/>
      </c>
      <c r="Z39" s="220" t="str">
        <f>ASC(IF(競技者データ入力シート!S45="","",競技者データ入力シート!T45))</f>
        <v/>
      </c>
      <c r="AC39" s="221" t="str">
        <f>IF($O39="","",IF($O39="男",IFERROR(VLOOKUP(競技者データ入力シート!V45,データ!$B$2:$C$81,2,FALSE),""),IF($O39="女",IFERROR(VLOOKUP(競技者データ入力シート!V45,データ!$F$2:$G$80,2,FALSE),""))))</f>
        <v/>
      </c>
      <c r="AD39" s="220" t="str">
        <f>ASC(IF(競技者データ入力シート!V45="","",競技者データ入力シート!W45))</f>
        <v/>
      </c>
      <c r="AG39" s="221" t="str">
        <f>IF($O39="","",IF($O39="男",IFERROR(VLOOKUP(競技者データ入力シート!X45,データ!$B$2:$C$81,2,FALSE),""),IF($O39="女",IFERROR(VLOOKUP(競技者データ入力シート!X45,データ!$F$2:$G$80,2,FALSE),""))))</f>
        <v/>
      </c>
      <c r="AH39" s="220" t="str">
        <f>ASC(IF(競技者データ入力シート!X45="","",競技者データ入力シート!Y45))</f>
        <v/>
      </c>
      <c r="AO39" s="1" t="str">
        <f>IF(競技者データ入力シート!$I45="一般","A",(IF(競技者データ入力シート!$I45="大学","A",(IF(競技者データ入力シート!$I45="高校","A",(IF(競技者データ入力シート!$I45="中学","D","")))))))</f>
        <v/>
      </c>
      <c r="AP39" s="221" t="str">
        <f>IF(競技者データ入力シート!U45="","",競技者データ入力シート!U45)</f>
        <v/>
      </c>
      <c r="AQ39" s="222" t="str">
        <f>IF(競技者データ入力シート!$S45="","",(VLOOKUP($Y39&amp;$AP39,$DC$2:$DD$20,2,FALSE)))</f>
        <v/>
      </c>
      <c r="AR39" s="222" t="str">
        <f>IF(競技者データ入力シート!$S45="","",$B39)</f>
        <v/>
      </c>
      <c r="AS39" s="222" t="str">
        <f>IF(競技者データ入力シート!$S45="","",$C39&amp;$AP39)</f>
        <v/>
      </c>
      <c r="AT39" s="222"/>
      <c r="AU39" s="222" t="str">
        <f>IF(競技者データ入力シート!$S45="","",$C39&amp;$AP39)</f>
        <v/>
      </c>
      <c r="AV39" s="222" t="str">
        <f>IF(競技者データ入力シート!$S45="","",$C39&amp;$AP39)</f>
        <v/>
      </c>
      <c r="AW39" s="222"/>
      <c r="AX39" s="222" t="str">
        <f>ASC(IF(競技者データ入力シート!$S45="","",競技者データ入力シート!$P45))</f>
        <v/>
      </c>
      <c r="AY39" s="221" t="str">
        <f>IF(競技者データ入力シート!$S45="","",COUNTIF($AQ$2:AQ39,AQ39))</f>
        <v/>
      </c>
      <c r="AZ39" s="221" t="str">
        <f>IF(競技者データ入力シート!S45="","",$E39)</f>
        <v/>
      </c>
      <c r="BA39" s="222" t="str">
        <f>IF(競技者データ入力シート!$S45="","",$J39)</f>
        <v/>
      </c>
      <c r="BB39" s="221" t="str">
        <f>IF(競技者データ入力シート!$S45="","",'NANS Data'!Y39)</f>
        <v/>
      </c>
      <c r="BC39" s="221" t="str">
        <f>IF(競技者データ入力シート!$S45="","",競技者データ入力シート!T45)</f>
        <v/>
      </c>
      <c r="BD39" s="221" t="str">
        <f>IF(競技者データ入力シート!Z45="","",競技者データ入力シート!Z45)</f>
        <v/>
      </c>
      <c r="BE39" s="222" t="str">
        <f>IF(競技者データ入力シート!$X45="","",(VLOOKUP($AG39&amp;$BD39,$DC$2:$DD$20,2,FALSE)))</f>
        <v/>
      </c>
      <c r="BF39" s="222" t="str">
        <f>IF(競技者データ入力シート!$X45="","",$B39)</f>
        <v/>
      </c>
      <c r="BG39" s="222" t="str">
        <f>IF(競技者データ入力シート!$X45="","",$C39&amp;$AP39)</f>
        <v/>
      </c>
      <c r="BH39" s="222"/>
      <c r="BI39" s="222" t="str">
        <f>IF(競技者データ入力シート!$X45="","",$C39&amp;$AP39)</f>
        <v/>
      </c>
      <c r="BJ39" s="222" t="str">
        <f>IF(競技者データ入力シート!$X45="","",$C39&amp;$AP39)</f>
        <v/>
      </c>
      <c r="BK39" s="222"/>
      <c r="BL39" s="222" t="str">
        <f>ASC(IF(競技者データ入力シート!$X45="","",競技者データ入力シート!$P45))</f>
        <v/>
      </c>
      <c r="BM39" s="222" t="str">
        <f>IF(競技者データ入力シート!$X45="","",COUNTIF($BE$2:BE39,BE39))</f>
        <v/>
      </c>
      <c r="BN39" s="222" t="str">
        <f>IF(競技者データ入力シート!X45="","",$E39)</f>
        <v/>
      </c>
      <c r="BO39" s="222" t="str">
        <f>IF(競技者データ入力シート!$X45="","",$J39)</f>
        <v/>
      </c>
      <c r="BP39" s="221" t="str">
        <f>IF(競技者データ入力シート!$X45="","",'NANS Data'!AG39)</f>
        <v/>
      </c>
      <c r="BQ39" s="222" t="str">
        <f>IF(競技者データ入力シート!$X45="","",競技者データ入力シート!Y45)</f>
        <v/>
      </c>
      <c r="BR39" s="220" t="str">
        <f>IF(U39="","",(VLOOKUP(U39,データ!$P$2:$Q$65,2,FALSE)))</f>
        <v/>
      </c>
      <c r="BS39" s="220" t="str">
        <f>IF(Y39="","",VLOOKUP(Y39,データ!$P$2:$Q$65,2,FALSE))</f>
        <v/>
      </c>
      <c r="BT39" s="220" t="str">
        <f>IF(AC39="","",VLOOKUP(AC39,データ!$P$2:$Q$65,2,FALSE))</f>
        <v/>
      </c>
      <c r="BU39" s="220" t="str">
        <f>IF(AG39="","",VLOOKUP(AG39,データ!$P$2:$Q$65,2,FALSE))</f>
        <v/>
      </c>
      <c r="BV39" s="220" t="s">
        <v>595</v>
      </c>
      <c r="BW39" s="220" t="s">
        <v>595</v>
      </c>
      <c r="BX39" s="220" t="s">
        <v>547</v>
      </c>
      <c r="CI39" s="220" t="s">
        <v>595</v>
      </c>
    </row>
    <row r="40" spans="2:105" x14ac:dyDescent="0.25">
      <c r="B40" s="220" t="str">
        <f>IF(競技者データ入力シート!$S$2="","",競技者データ入力シート!$S$2)</f>
        <v/>
      </c>
      <c r="C40" s="220" t="str">
        <f>IF(競技者データ入力シート!$D46="","",競技者データ入力シート!$S$3)</f>
        <v/>
      </c>
      <c r="D40" s="220" t="str">
        <f>IF(競技者データ入力シート!D46="","",競技者データ入力シート!B46)</f>
        <v/>
      </c>
      <c r="E40" s="220" t="str">
        <f>IF(競技者データ入力シート!D46="","",C40&amp;D40)</f>
        <v/>
      </c>
      <c r="F40" s="219" t="str">
        <f>ASC(IF(競技者データ入力シート!D46="","",競技者データ入力シート!$S$2))</f>
        <v/>
      </c>
      <c r="I40" s="220" t="str">
        <f>ASC(IF(競技者データ入力シート!D46="","",競技者データ入力シート!C46))</f>
        <v/>
      </c>
      <c r="J40" s="220" t="str">
        <f>IF(競技者データ入力シート!D46="","",TRIM(競技者データ入力シート!D46)&amp;" "&amp;(TRIM(競技者データ入力シート!E46)))</f>
        <v/>
      </c>
      <c r="K40" s="220" t="str">
        <f>ASC(IF(競技者データ入力シート!F46="","",TRIM(競技者データ入力シート!F46)&amp;" "&amp;(TRIM(競技者データ入力シート!G46))))</f>
        <v/>
      </c>
      <c r="L40" s="220" t="str">
        <f t="shared" si="0"/>
        <v/>
      </c>
      <c r="M40" s="220" t="str">
        <f>ASC(IF(競技者データ入力シート!H46="","",競技者データ入力シート!H46))</f>
        <v/>
      </c>
      <c r="N40" s="220" t="str">
        <f>ASC(IF(競技者データ入力シート!$P46="","",競技者データ入力シート!$P46))</f>
        <v/>
      </c>
      <c r="O40" s="221" t="str">
        <f>IF(競技者データ入力シート!J46="","",競技者データ入力シート!J46)</f>
        <v/>
      </c>
      <c r="P40" s="221" t="str">
        <f>ASC(IF(競技者データ入力シート!K46="","",競技者データ入力シート!K46))</f>
        <v/>
      </c>
      <c r="Q40" s="220" t="str">
        <f>ASC(IF(競技者データ入力シート!L46="","",競技者データ入力シート!L46))</f>
        <v/>
      </c>
      <c r="R40" s="220" t="str">
        <f>ASC(IF(競技者データ入力シート!M46="","",競技者データ入力シート!M46))</f>
        <v/>
      </c>
      <c r="S40" s="220" t="str">
        <f>IF(競技者データ入力シート!O46="","",競技者データ入力シート!O46)</f>
        <v/>
      </c>
      <c r="T40" s="220" t="str">
        <f>ASC(IF(競技者データ入力シート!N46="","",競技者データ入力シート!N46))</f>
        <v/>
      </c>
      <c r="U40" s="221" t="str">
        <f>IF($O40="","",IF($O40="男",IFERROR(VLOOKUP(競技者データ入力シート!Q46,データ!$B$2:$C$81,2,FALSE),""),IF($O40="女",IFERROR(VLOOKUP(競技者データ入力シート!Q46,データ!$F$2:$G$80,2,FALSE),""))))</f>
        <v/>
      </c>
      <c r="V40" s="219" t="str">
        <f>ASC(IF(競技者データ入力シート!Q46="","",競技者データ入力シート!R46))</f>
        <v/>
      </c>
      <c r="Y40" s="221" t="str">
        <f>IF($O40="","",IF($O40="男",IFERROR(VLOOKUP(競技者データ入力シート!S46,データ!$B$2:$C$81,2,FALSE),""),IF($O40="女",IFERROR(VLOOKUP(競技者データ入力シート!S46,データ!$F$2:$G$80,2,FALSE),""))))</f>
        <v/>
      </c>
      <c r="Z40" s="220" t="str">
        <f>ASC(IF(競技者データ入力シート!S46="","",競技者データ入力シート!T46))</f>
        <v/>
      </c>
      <c r="AC40" s="221" t="str">
        <f>IF($O40="","",IF($O40="男",IFERROR(VLOOKUP(競技者データ入力シート!V46,データ!$B$2:$C$81,2,FALSE),""),IF($O40="女",IFERROR(VLOOKUP(競技者データ入力シート!V46,データ!$F$2:$G$80,2,FALSE),""))))</f>
        <v/>
      </c>
      <c r="AD40" s="220" t="str">
        <f>ASC(IF(競技者データ入力シート!V46="","",競技者データ入力シート!W46))</f>
        <v/>
      </c>
      <c r="AG40" s="221" t="str">
        <f>IF($O40="","",IF($O40="男",IFERROR(VLOOKUP(競技者データ入力シート!X46,データ!$B$2:$C$81,2,FALSE),""),IF($O40="女",IFERROR(VLOOKUP(競技者データ入力シート!X46,データ!$F$2:$G$80,2,FALSE),""))))</f>
        <v/>
      </c>
      <c r="AH40" s="220" t="str">
        <f>ASC(IF(競技者データ入力シート!X46="","",競技者データ入力シート!Y46))</f>
        <v/>
      </c>
      <c r="AO40" s="1" t="str">
        <f>IF(競技者データ入力シート!$I46="一般","A",(IF(競技者データ入力シート!$I46="大学","A",(IF(競技者データ入力シート!$I46="高校","A",(IF(競技者データ入力シート!$I46="中学","D","")))))))</f>
        <v/>
      </c>
      <c r="AP40" s="221" t="str">
        <f>IF(競技者データ入力シート!U46="","",競技者データ入力シート!U46)</f>
        <v/>
      </c>
      <c r="AQ40" s="222" t="str">
        <f>IF(競技者データ入力シート!$S46="","",(VLOOKUP($Y40&amp;$AP40,$DC$2:$DD$20,2,FALSE)))</f>
        <v/>
      </c>
      <c r="AR40" s="222" t="str">
        <f>IF(競技者データ入力シート!$S46="","",$B40)</f>
        <v/>
      </c>
      <c r="AS40" s="222" t="str">
        <f>IF(競技者データ入力シート!$S46="","",$C40&amp;$AP40)</f>
        <v/>
      </c>
      <c r="AT40" s="222"/>
      <c r="AU40" s="222" t="str">
        <f>IF(競技者データ入力シート!$S46="","",$C40&amp;$AP40)</f>
        <v/>
      </c>
      <c r="AV40" s="222" t="str">
        <f>IF(競技者データ入力シート!$S46="","",$C40&amp;$AP40)</f>
        <v/>
      </c>
      <c r="AW40" s="222"/>
      <c r="AX40" s="222" t="str">
        <f>ASC(IF(競技者データ入力シート!$S46="","",競技者データ入力シート!$P46))</f>
        <v/>
      </c>
      <c r="AY40" s="221" t="str">
        <f>IF(競技者データ入力シート!$S46="","",COUNTIF($AQ$2:AQ40,AQ40))</f>
        <v/>
      </c>
      <c r="AZ40" s="221" t="str">
        <f>IF(競技者データ入力シート!S46="","",$E40)</f>
        <v/>
      </c>
      <c r="BA40" s="222" t="str">
        <f>IF(競技者データ入力シート!$S46="","",$J40)</f>
        <v/>
      </c>
      <c r="BB40" s="221" t="str">
        <f>IF(競技者データ入力シート!$S46="","",'NANS Data'!Y40)</f>
        <v/>
      </c>
      <c r="BC40" s="221" t="str">
        <f>IF(競技者データ入力シート!$S46="","",競技者データ入力シート!T46)</f>
        <v/>
      </c>
      <c r="BD40" s="221" t="str">
        <f>IF(競技者データ入力シート!Z46="","",競技者データ入力シート!Z46)</f>
        <v/>
      </c>
      <c r="BE40" s="222" t="str">
        <f>IF(競技者データ入力シート!$X46="","",(VLOOKUP($AG40&amp;$BD40,$DC$2:$DD$20,2,FALSE)))</f>
        <v/>
      </c>
      <c r="BF40" s="222" t="str">
        <f>IF(競技者データ入力シート!$X46="","",$B40)</f>
        <v/>
      </c>
      <c r="BG40" s="222" t="str">
        <f>IF(競技者データ入力シート!$X46="","",$C40&amp;$AP40)</f>
        <v/>
      </c>
      <c r="BH40" s="222"/>
      <c r="BI40" s="222" t="str">
        <f>IF(競技者データ入力シート!$X46="","",$C40&amp;$AP40)</f>
        <v/>
      </c>
      <c r="BJ40" s="222" t="str">
        <f>IF(競技者データ入力シート!$X46="","",$C40&amp;$AP40)</f>
        <v/>
      </c>
      <c r="BK40" s="222"/>
      <c r="BL40" s="222" t="str">
        <f>ASC(IF(競技者データ入力シート!$X46="","",競技者データ入力シート!$P46))</f>
        <v/>
      </c>
      <c r="BM40" s="222" t="str">
        <f>IF(競技者データ入力シート!$X46="","",COUNTIF($BE$2:BE40,BE40))</f>
        <v/>
      </c>
      <c r="BN40" s="222" t="str">
        <f>IF(競技者データ入力シート!X46="","",$E40)</f>
        <v/>
      </c>
      <c r="BO40" s="222" t="str">
        <f>IF(競技者データ入力シート!$X46="","",$J40)</f>
        <v/>
      </c>
      <c r="BP40" s="221" t="str">
        <f>IF(競技者データ入力シート!$X46="","",'NANS Data'!AG40)</f>
        <v/>
      </c>
      <c r="BQ40" s="222" t="str">
        <f>IF(競技者データ入力シート!$X46="","",競技者データ入力シート!Y46)</f>
        <v/>
      </c>
      <c r="BR40" s="220" t="str">
        <f>IF(U40="","",(VLOOKUP(U40,データ!$P$2:$Q$65,2,FALSE)))</f>
        <v/>
      </c>
      <c r="BS40" s="220" t="str">
        <f>IF(Y40="","",VLOOKUP(Y40,データ!$P$2:$Q$65,2,FALSE))</f>
        <v/>
      </c>
      <c r="BT40" s="220" t="str">
        <f>IF(AC40="","",VLOOKUP(AC40,データ!$P$2:$Q$65,2,FALSE))</f>
        <v/>
      </c>
      <c r="BU40" s="220" t="str">
        <f>IF(AG40="","",VLOOKUP(AG40,データ!$P$2:$Q$65,2,FALSE))</f>
        <v/>
      </c>
      <c r="BV40" s="220" t="s">
        <v>595</v>
      </c>
      <c r="BW40" s="220" t="s">
        <v>595</v>
      </c>
      <c r="BX40" s="220" t="s">
        <v>547</v>
      </c>
      <c r="CI40" s="220" t="s">
        <v>595</v>
      </c>
    </row>
    <row r="41" spans="2:105" x14ac:dyDescent="0.25">
      <c r="B41" s="220" t="str">
        <f>IF(競技者データ入力シート!$S$2="","",競技者データ入力シート!$S$2)</f>
        <v/>
      </c>
      <c r="C41" s="220" t="str">
        <f>IF(競技者データ入力シート!$D47="","",競技者データ入力シート!$S$3)</f>
        <v/>
      </c>
      <c r="D41" s="220" t="str">
        <f>IF(競技者データ入力シート!D47="","",競技者データ入力シート!B47)</f>
        <v/>
      </c>
      <c r="E41" s="220" t="str">
        <f>IF(競技者データ入力シート!D47="","",C41&amp;D41)</f>
        <v/>
      </c>
      <c r="F41" s="219" t="str">
        <f>ASC(IF(競技者データ入力シート!D47="","",競技者データ入力シート!$S$2))</f>
        <v/>
      </c>
      <c r="I41" s="220" t="str">
        <f>ASC(IF(競技者データ入力シート!D47="","",競技者データ入力シート!C47))</f>
        <v/>
      </c>
      <c r="J41" s="220" t="str">
        <f>IF(競技者データ入力シート!D47="","",TRIM(競技者データ入力シート!D47)&amp;" "&amp;(TRIM(競技者データ入力シート!E47)))</f>
        <v/>
      </c>
      <c r="K41" s="220" t="str">
        <f>ASC(IF(競技者データ入力シート!F47="","",TRIM(競技者データ入力シート!F47)&amp;" "&amp;(TRIM(競技者データ入力シート!G47))))</f>
        <v/>
      </c>
      <c r="L41" s="220" t="str">
        <f t="shared" si="0"/>
        <v/>
      </c>
      <c r="M41" s="220" t="str">
        <f>ASC(IF(競技者データ入力シート!H47="","",競技者データ入力シート!H47))</f>
        <v/>
      </c>
      <c r="N41" s="220" t="str">
        <f>ASC(IF(競技者データ入力シート!$P47="","",競技者データ入力シート!$P47))</f>
        <v/>
      </c>
      <c r="O41" s="221" t="str">
        <f>IF(競技者データ入力シート!J47="","",競技者データ入力シート!J47)</f>
        <v/>
      </c>
      <c r="P41" s="221" t="str">
        <f>ASC(IF(競技者データ入力シート!K47="","",競技者データ入力シート!K47))</f>
        <v/>
      </c>
      <c r="Q41" s="220" t="str">
        <f>ASC(IF(競技者データ入力シート!L47="","",競技者データ入力シート!L47))</f>
        <v/>
      </c>
      <c r="R41" s="220" t="str">
        <f>ASC(IF(競技者データ入力シート!M47="","",競技者データ入力シート!M47))</f>
        <v/>
      </c>
      <c r="S41" s="220" t="str">
        <f>IF(競技者データ入力シート!O47="","",競技者データ入力シート!O47)</f>
        <v/>
      </c>
      <c r="T41" s="220" t="str">
        <f>ASC(IF(競技者データ入力シート!N47="","",競技者データ入力シート!N47))</f>
        <v/>
      </c>
      <c r="U41" s="221" t="str">
        <f>IF($O41="","",IF($O41="男",IFERROR(VLOOKUP(競技者データ入力シート!Q47,データ!$B$2:$C$81,2,FALSE),""),IF($O41="女",IFERROR(VLOOKUP(競技者データ入力シート!Q47,データ!$F$2:$G$80,2,FALSE),""))))</f>
        <v/>
      </c>
      <c r="V41" s="219" t="str">
        <f>ASC(IF(競技者データ入力シート!Q47="","",競技者データ入力シート!R47))</f>
        <v/>
      </c>
      <c r="Y41" s="221" t="str">
        <f>IF($O41="","",IF($O41="男",IFERROR(VLOOKUP(競技者データ入力シート!S47,データ!$B$2:$C$81,2,FALSE),""),IF($O41="女",IFERROR(VLOOKUP(競技者データ入力シート!S47,データ!$F$2:$G$80,2,FALSE),""))))</f>
        <v/>
      </c>
      <c r="Z41" s="220" t="str">
        <f>ASC(IF(競技者データ入力シート!S47="","",競技者データ入力シート!T47))</f>
        <v/>
      </c>
      <c r="AC41" s="221" t="str">
        <f>IF($O41="","",IF($O41="男",IFERROR(VLOOKUP(競技者データ入力シート!V47,データ!$B$2:$C$81,2,FALSE),""),IF($O41="女",IFERROR(VLOOKUP(競技者データ入力シート!V47,データ!$F$2:$G$80,2,FALSE),""))))</f>
        <v/>
      </c>
      <c r="AD41" s="220" t="str">
        <f>ASC(IF(競技者データ入力シート!V47="","",競技者データ入力シート!W47))</f>
        <v/>
      </c>
      <c r="AG41" s="221" t="str">
        <f>IF($O41="","",IF($O41="男",IFERROR(VLOOKUP(競技者データ入力シート!X47,データ!$B$2:$C$81,2,FALSE),""),IF($O41="女",IFERROR(VLOOKUP(競技者データ入力シート!X47,データ!$F$2:$G$80,2,FALSE),""))))</f>
        <v/>
      </c>
      <c r="AH41" s="220" t="str">
        <f>ASC(IF(競技者データ入力シート!X47="","",競技者データ入力シート!Y47))</f>
        <v/>
      </c>
      <c r="AO41" s="1" t="str">
        <f>IF(競技者データ入力シート!$I47="一般","A",(IF(競技者データ入力シート!$I47="大学","A",(IF(競技者データ入力シート!$I47="高校","A",(IF(競技者データ入力シート!$I47="中学","D","")))))))</f>
        <v/>
      </c>
      <c r="AP41" s="221" t="str">
        <f>IF(競技者データ入力シート!U47="","",競技者データ入力シート!U47)</f>
        <v/>
      </c>
      <c r="AQ41" s="222" t="str">
        <f>IF(競技者データ入力シート!$S47="","",(VLOOKUP($Y41&amp;$AP41,$DC$2:$DD$20,2,FALSE)))</f>
        <v/>
      </c>
      <c r="AR41" s="222" t="str">
        <f>IF(競技者データ入力シート!$S47="","",$B41)</f>
        <v/>
      </c>
      <c r="AS41" s="222" t="str">
        <f>IF(競技者データ入力シート!$S47="","",$C41&amp;$AP41)</f>
        <v/>
      </c>
      <c r="AT41" s="222"/>
      <c r="AU41" s="222" t="str">
        <f>IF(競技者データ入力シート!$S47="","",$C41&amp;$AP41)</f>
        <v/>
      </c>
      <c r="AV41" s="222" t="str">
        <f>IF(競技者データ入力シート!$S47="","",$C41&amp;$AP41)</f>
        <v/>
      </c>
      <c r="AW41" s="222"/>
      <c r="AX41" s="222" t="str">
        <f>ASC(IF(競技者データ入力シート!$S47="","",競技者データ入力シート!$P47))</f>
        <v/>
      </c>
      <c r="AY41" s="221" t="str">
        <f>IF(競技者データ入力シート!$S47="","",COUNTIF($AQ$2:AQ41,AQ41))</f>
        <v/>
      </c>
      <c r="AZ41" s="221" t="str">
        <f>IF(競技者データ入力シート!S47="","",$E41)</f>
        <v/>
      </c>
      <c r="BA41" s="222" t="str">
        <f>IF(競技者データ入力シート!$S47="","",$J41)</f>
        <v/>
      </c>
      <c r="BB41" s="221" t="str">
        <f>IF(競技者データ入力シート!$S47="","",'NANS Data'!Y41)</f>
        <v/>
      </c>
      <c r="BC41" s="221" t="str">
        <f>IF(競技者データ入力シート!$S47="","",競技者データ入力シート!T47)</f>
        <v/>
      </c>
      <c r="BD41" s="221" t="str">
        <f>IF(競技者データ入力シート!Z47="","",競技者データ入力シート!Z47)</f>
        <v/>
      </c>
      <c r="BE41" s="222" t="str">
        <f>IF(競技者データ入力シート!$X47="","",(VLOOKUP($AG41&amp;$BD41,$DC$2:$DD$20,2,FALSE)))</f>
        <v/>
      </c>
      <c r="BF41" s="222" t="str">
        <f>IF(競技者データ入力シート!$X47="","",$B41)</f>
        <v/>
      </c>
      <c r="BG41" s="222" t="str">
        <f>IF(競技者データ入力シート!$X47="","",$C41&amp;$AP41)</f>
        <v/>
      </c>
      <c r="BH41" s="222"/>
      <c r="BI41" s="222" t="str">
        <f>IF(競技者データ入力シート!$X47="","",$C41&amp;$AP41)</f>
        <v/>
      </c>
      <c r="BJ41" s="222" t="str">
        <f>IF(競技者データ入力シート!$X47="","",$C41&amp;$AP41)</f>
        <v/>
      </c>
      <c r="BK41" s="222"/>
      <c r="BL41" s="222" t="str">
        <f>ASC(IF(競技者データ入力シート!$X47="","",競技者データ入力シート!$P47))</f>
        <v/>
      </c>
      <c r="BM41" s="222" t="str">
        <f>IF(競技者データ入力シート!$X47="","",COUNTIF($BE$2:BE41,BE41))</f>
        <v/>
      </c>
      <c r="BN41" s="222" t="str">
        <f>IF(競技者データ入力シート!X47="","",$E41)</f>
        <v/>
      </c>
      <c r="BO41" s="222" t="str">
        <f>IF(競技者データ入力シート!$X47="","",$J41)</f>
        <v/>
      </c>
      <c r="BP41" s="221" t="str">
        <f>IF(競技者データ入力シート!$X47="","",'NANS Data'!AG41)</f>
        <v/>
      </c>
      <c r="BQ41" s="222" t="str">
        <f>IF(競技者データ入力シート!$X47="","",競技者データ入力シート!Y47)</f>
        <v/>
      </c>
      <c r="BR41" s="220" t="str">
        <f>IF(U41="","",(VLOOKUP(U41,データ!$P$2:$Q$65,2,FALSE)))</f>
        <v/>
      </c>
      <c r="BS41" s="220" t="str">
        <f>IF(Y41="","",VLOOKUP(Y41,データ!$P$2:$Q$65,2,FALSE))</f>
        <v/>
      </c>
      <c r="BT41" s="220" t="str">
        <f>IF(AC41="","",VLOOKUP(AC41,データ!$P$2:$Q$65,2,FALSE))</f>
        <v/>
      </c>
      <c r="BU41" s="220" t="str">
        <f>IF(AG41="","",VLOOKUP(AG41,データ!$P$2:$Q$65,2,FALSE))</f>
        <v/>
      </c>
      <c r="BV41" s="220" t="s">
        <v>595</v>
      </c>
      <c r="BW41" s="220" t="s">
        <v>595</v>
      </c>
      <c r="BX41" s="220" t="s">
        <v>547</v>
      </c>
      <c r="CI41" s="220" t="s">
        <v>595</v>
      </c>
    </row>
    <row r="42" spans="2:105" x14ac:dyDescent="0.25">
      <c r="B42" s="220" t="str">
        <f>IF(競技者データ入力シート!$S$2="","",競技者データ入力シート!$S$2)</f>
        <v/>
      </c>
      <c r="C42" s="220" t="str">
        <f>IF(競技者データ入力シート!$D48="","",競技者データ入力シート!$S$3)</f>
        <v/>
      </c>
      <c r="D42" s="220" t="str">
        <f>IF(競技者データ入力シート!D48="","",競技者データ入力シート!B48)</f>
        <v/>
      </c>
      <c r="E42" s="220" t="str">
        <f>IF(競技者データ入力シート!D48="","",C42&amp;D42)</f>
        <v/>
      </c>
      <c r="F42" s="219" t="str">
        <f>ASC(IF(競技者データ入力シート!D48="","",競技者データ入力シート!$S$2))</f>
        <v/>
      </c>
      <c r="I42" s="220" t="str">
        <f>ASC(IF(競技者データ入力シート!D48="","",競技者データ入力シート!C48))</f>
        <v/>
      </c>
      <c r="J42" s="220" t="str">
        <f>IF(競技者データ入力シート!D48="","",TRIM(競技者データ入力シート!D48)&amp;" "&amp;(TRIM(競技者データ入力シート!E48)))</f>
        <v/>
      </c>
      <c r="K42" s="220" t="str">
        <f>ASC(IF(競技者データ入力シート!F48="","",TRIM(競技者データ入力シート!F48)&amp;" "&amp;(TRIM(競技者データ入力シート!G48))))</f>
        <v/>
      </c>
      <c r="L42" s="220" t="str">
        <f t="shared" si="0"/>
        <v/>
      </c>
      <c r="M42" s="220" t="str">
        <f>ASC(IF(競技者データ入力シート!H48="","",競技者データ入力シート!H48))</f>
        <v/>
      </c>
      <c r="N42" s="220" t="str">
        <f>ASC(IF(競技者データ入力シート!$P48="","",競技者データ入力シート!$P48))</f>
        <v/>
      </c>
      <c r="O42" s="221" t="str">
        <f>IF(競技者データ入力シート!J48="","",競技者データ入力シート!J48)</f>
        <v/>
      </c>
      <c r="P42" s="221" t="str">
        <f>ASC(IF(競技者データ入力シート!K48="","",競技者データ入力シート!K48))</f>
        <v/>
      </c>
      <c r="Q42" s="220" t="str">
        <f>ASC(IF(競技者データ入力シート!L48="","",競技者データ入力シート!L48))</f>
        <v/>
      </c>
      <c r="R42" s="220" t="str">
        <f>ASC(IF(競技者データ入力シート!M48="","",競技者データ入力シート!M48))</f>
        <v/>
      </c>
      <c r="S42" s="220" t="str">
        <f>IF(競技者データ入力シート!O48="","",競技者データ入力シート!O48)</f>
        <v/>
      </c>
      <c r="T42" s="220" t="str">
        <f>ASC(IF(競技者データ入力シート!N48="","",競技者データ入力シート!N48))</f>
        <v/>
      </c>
      <c r="U42" s="221" t="str">
        <f>IF($O42="","",IF($O42="男",IFERROR(VLOOKUP(競技者データ入力シート!Q48,データ!$B$2:$C$81,2,FALSE),""),IF($O42="女",IFERROR(VLOOKUP(競技者データ入力シート!Q48,データ!$F$2:$G$80,2,FALSE),""))))</f>
        <v/>
      </c>
      <c r="V42" s="219" t="str">
        <f>ASC(IF(競技者データ入力シート!Q48="","",競技者データ入力シート!R48))</f>
        <v/>
      </c>
      <c r="Y42" s="221" t="str">
        <f>IF($O42="","",IF($O42="男",IFERROR(VLOOKUP(競技者データ入力シート!S48,データ!$B$2:$C$81,2,FALSE),""),IF($O42="女",IFERROR(VLOOKUP(競技者データ入力シート!S48,データ!$F$2:$G$80,2,FALSE),""))))</f>
        <v/>
      </c>
      <c r="Z42" s="220" t="str">
        <f>ASC(IF(競技者データ入力シート!S48="","",競技者データ入力シート!T48))</f>
        <v/>
      </c>
      <c r="AC42" s="221" t="str">
        <f>IF($O42="","",IF($O42="男",IFERROR(VLOOKUP(競技者データ入力シート!V48,データ!$B$2:$C$81,2,FALSE),""),IF($O42="女",IFERROR(VLOOKUP(競技者データ入力シート!V48,データ!$F$2:$G$80,2,FALSE),""))))</f>
        <v/>
      </c>
      <c r="AD42" s="220" t="str">
        <f>ASC(IF(競技者データ入力シート!V48="","",競技者データ入力シート!W48))</f>
        <v/>
      </c>
      <c r="AG42" s="221" t="str">
        <f>IF($O42="","",IF($O42="男",IFERROR(VLOOKUP(競技者データ入力シート!X48,データ!$B$2:$C$81,2,FALSE),""),IF($O42="女",IFERROR(VLOOKUP(競技者データ入力シート!X48,データ!$F$2:$G$80,2,FALSE),""))))</f>
        <v/>
      </c>
      <c r="AH42" s="220" t="str">
        <f>ASC(IF(競技者データ入力シート!X48="","",競技者データ入力シート!Y48))</f>
        <v/>
      </c>
      <c r="AO42" s="1" t="str">
        <f>IF(競技者データ入力シート!$I48="一般","A",(IF(競技者データ入力シート!$I48="大学","A",(IF(競技者データ入力シート!$I48="高校","A",(IF(競技者データ入力シート!$I48="中学","D","")))))))</f>
        <v/>
      </c>
      <c r="AP42" s="221" t="str">
        <f>IF(競技者データ入力シート!U48="","",競技者データ入力シート!U48)</f>
        <v/>
      </c>
      <c r="AQ42" s="222" t="str">
        <f>IF(競技者データ入力シート!$S48="","",(VLOOKUP($Y42&amp;$AP42,$DC$2:$DD$20,2,FALSE)))</f>
        <v/>
      </c>
      <c r="AR42" s="222" t="str">
        <f>IF(競技者データ入力シート!$S48="","",$B42)</f>
        <v/>
      </c>
      <c r="AS42" s="222" t="str">
        <f>IF(競技者データ入力シート!$S48="","",$C42&amp;$AP42)</f>
        <v/>
      </c>
      <c r="AT42" s="222"/>
      <c r="AU42" s="222" t="str">
        <f>IF(競技者データ入力シート!$S48="","",$C42&amp;$AP42)</f>
        <v/>
      </c>
      <c r="AV42" s="222" t="str">
        <f>IF(競技者データ入力シート!$S48="","",$C42&amp;$AP42)</f>
        <v/>
      </c>
      <c r="AW42" s="222"/>
      <c r="AX42" s="222" t="str">
        <f>ASC(IF(競技者データ入力シート!$S48="","",競技者データ入力シート!$P48))</f>
        <v/>
      </c>
      <c r="AY42" s="221" t="str">
        <f>IF(競技者データ入力シート!$S48="","",COUNTIF($AQ$2:AQ42,AQ42))</f>
        <v/>
      </c>
      <c r="AZ42" s="221" t="str">
        <f>IF(競技者データ入力シート!S48="","",$E42)</f>
        <v/>
      </c>
      <c r="BA42" s="222" t="str">
        <f>IF(競技者データ入力シート!$S48="","",$J42)</f>
        <v/>
      </c>
      <c r="BB42" s="221" t="str">
        <f>IF(競技者データ入力シート!$S48="","",'NANS Data'!Y42)</f>
        <v/>
      </c>
      <c r="BC42" s="221" t="str">
        <f>IF(競技者データ入力シート!$S48="","",競技者データ入力シート!T48)</f>
        <v/>
      </c>
      <c r="BD42" s="221" t="str">
        <f>IF(競技者データ入力シート!Z48="","",競技者データ入力シート!Z48)</f>
        <v/>
      </c>
      <c r="BE42" s="222" t="str">
        <f>IF(競技者データ入力シート!$X48="","",(VLOOKUP($AG42&amp;$BD42,$DC$2:$DD$20,2,FALSE)))</f>
        <v/>
      </c>
      <c r="BF42" s="222" t="str">
        <f>IF(競技者データ入力シート!$X48="","",$B42)</f>
        <v/>
      </c>
      <c r="BG42" s="222" t="str">
        <f>IF(競技者データ入力シート!$X48="","",$C42&amp;$AP42)</f>
        <v/>
      </c>
      <c r="BH42" s="222"/>
      <c r="BI42" s="222" t="str">
        <f>IF(競技者データ入力シート!$X48="","",$C42&amp;$AP42)</f>
        <v/>
      </c>
      <c r="BJ42" s="222" t="str">
        <f>IF(競技者データ入力シート!$X48="","",$C42&amp;$AP42)</f>
        <v/>
      </c>
      <c r="BK42" s="222"/>
      <c r="BL42" s="222" t="str">
        <f>ASC(IF(競技者データ入力シート!$X48="","",競技者データ入力シート!$P48))</f>
        <v/>
      </c>
      <c r="BM42" s="222" t="str">
        <f>IF(競技者データ入力シート!$X48="","",COUNTIF($BE$2:BE42,BE42))</f>
        <v/>
      </c>
      <c r="BN42" s="222" t="str">
        <f>IF(競技者データ入力シート!X48="","",$E42)</f>
        <v/>
      </c>
      <c r="BO42" s="222" t="str">
        <f>IF(競技者データ入力シート!$X48="","",$J42)</f>
        <v/>
      </c>
      <c r="BP42" s="221" t="str">
        <f>IF(競技者データ入力シート!$X48="","",'NANS Data'!AG42)</f>
        <v/>
      </c>
      <c r="BQ42" s="222" t="str">
        <f>IF(競技者データ入力シート!$X48="","",競技者データ入力シート!Y48)</f>
        <v/>
      </c>
      <c r="BR42" s="220" t="str">
        <f>IF(U42="","",(VLOOKUP(U42,データ!$P$2:$Q$65,2,FALSE)))</f>
        <v/>
      </c>
      <c r="BS42" s="220" t="str">
        <f>IF(Y42="","",VLOOKUP(Y42,データ!$P$2:$Q$65,2,FALSE))</f>
        <v/>
      </c>
      <c r="BT42" s="220" t="str">
        <f>IF(AC42="","",VLOOKUP(AC42,データ!$P$2:$Q$65,2,FALSE))</f>
        <v/>
      </c>
      <c r="BU42" s="220" t="str">
        <f>IF(AG42="","",VLOOKUP(AG42,データ!$P$2:$Q$65,2,FALSE))</f>
        <v/>
      </c>
      <c r="BV42" s="220" t="s">
        <v>595</v>
      </c>
      <c r="BW42" s="220" t="s">
        <v>595</v>
      </c>
      <c r="BX42" s="220" t="s">
        <v>547</v>
      </c>
      <c r="CI42" s="220" t="s">
        <v>595</v>
      </c>
    </row>
    <row r="43" spans="2:105" x14ac:dyDescent="0.25">
      <c r="B43" s="220" t="str">
        <f>IF(競技者データ入力シート!$S$2="","",競技者データ入力シート!$S$2)</f>
        <v/>
      </c>
      <c r="C43" s="220" t="str">
        <f>IF(競技者データ入力シート!$D49="","",競技者データ入力シート!$S$3)</f>
        <v/>
      </c>
      <c r="D43" s="220" t="str">
        <f>IF(競技者データ入力シート!D49="","",競技者データ入力シート!B49)</f>
        <v/>
      </c>
      <c r="E43" s="220" t="str">
        <f>IF(競技者データ入力シート!D49="","",C43&amp;D43)</f>
        <v/>
      </c>
      <c r="F43" s="219" t="str">
        <f>ASC(IF(競技者データ入力シート!D49="","",競技者データ入力シート!$S$2))</f>
        <v/>
      </c>
      <c r="I43" s="220" t="str">
        <f>ASC(IF(競技者データ入力シート!D49="","",競技者データ入力シート!C49))</f>
        <v/>
      </c>
      <c r="J43" s="220" t="str">
        <f>IF(競技者データ入力シート!D49="","",TRIM(競技者データ入力シート!D49)&amp;" "&amp;(TRIM(競技者データ入力シート!E49)))</f>
        <v/>
      </c>
      <c r="K43" s="220" t="str">
        <f>ASC(IF(競技者データ入力シート!F49="","",TRIM(競技者データ入力シート!F49)&amp;" "&amp;(TRIM(競技者データ入力シート!G49))))</f>
        <v/>
      </c>
      <c r="L43" s="220" t="str">
        <f t="shared" si="0"/>
        <v/>
      </c>
      <c r="M43" s="220" t="str">
        <f>ASC(IF(競技者データ入力シート!H49="","",競技者データ入力シート!H49))</f>
        <v/>
      </c>
      <c r="N43" s="220" t="str">
        <f>ASC(IF(競技者データ入力シート!$P49="","",競技者データ入力シート!$P49))</f>
        <v/>
      </c>
      <c r="O43" s="221" t="str">
        <f>IF(競技者データ入力シート!J49="","",競技者データ入力シート!J49)</f>
        <v/>
      </c>
      <c r="P43" s="221" t="str">
        <f>ASC(IF(競技者データ入力シート!K49="","",競技者データ入力シート!K49))</f>
        <v/>
      </c>
      <c r="Q43" s="220" t="str">
        <f>ASC(IF(競技者データ入力シート!L49="","",競技者データ入力シート!L49))</f>
        <v/>
      </c>
      <c r="R43" s="220" t="str">
        <f>ASC(IF(競技者データ入力シート!M49="","",競技者データ入力シート!M49))</f>
        <v/>
      </c>
      <c r="S43" s="220" t="str">
        <f>IF(競技者データ入力シート!O49="","",競技者データ入力シート!O49)</f>
        <v/>
      </c>
      <c r="T43" s="220" t="str">
        <f>ASC(IF(競技者データ入力シート!N49="","",競技者データ入力シート!N49))</f>
        <v/>
      </c>
      <c r="U43" s="221" t="str">
        <f>IF($O43="","",IF($O43="男",IFERROR(VLOOKUP(競技者データ入力シート!Q49,データ!$B$2:$C$81,2,FALSE),""),IF($O43="女",IFERROR(VLOOKUP(競技者データ入力シート!Q49,データ!$F$2:$G$80,2,FALSE),""))))</f>
        <v/>
      </c>
      <c r="V43" s="219" t="str">
        <f>ASC(IF(競技者データ入力シート!Q49="","",競技者データ入力シート!R49))</f>
        <v/>
      </c>
      <c r="Y43" s="221" t="str">
        <f>IF($O43="","",IF($O43="男",IFERROR(VLOOKUP(競技者データ入力シート!S49,データ!$B$2:$C$81,2,FALSE),""),IF($O43="女",IFERROR(VLOOKUP(競技者データ入力シート!S49,データ!$F$2:$G$80,2,FALSE),""))))</f>
        <v/>
      </c>
      <c r="Z43" s="220" t="str">
        <f>ASC(IF(競技者データ入力シート!S49="","",競技者データ入力シート!T49))</f>
        <v/>
      </c>
      <c r="AC43" s="221" t="str">
        <f>IF($O43="","",IF($O43="男",IFERROR(VLOOKUP(競技者データ入力シート!V49,データ!$B$2:$C$81,2,FALSE),""),IF($O43="女",IFERROR(VLOOKUP(競技者データ入力シート!V49,データ!$F$2:$G$80,2,FALSE),""))))</f>
        <v/>
      </c>
      <c r="AD43" s="220" t="str">
        <f>ASC(IF(競技者データ入力シート!V49="","",競技者データ入力シート!W49))</f>
        <v/>
      </c>
      <c r="AG43" s="221" t="str">
        <f>IF($O43="","",IF($O43="男",IFERROR(VLOOKUP(競技者データ入力シート!X49,データ!$B$2:$C$81,2,FALSE),""),IF($O43="女",IFERROR(VLOOKUP(競技者データ入力シート!X49,データ!$F$2:$G$80,2,FALSE),""))))</f>
        <v/>
      </c>
      <c r="AH43" s="220" t="str">
        <f>ASC(IF(競技者データ入力シート!X49="","",競技者データ入力シート!Y49))</f>
        <v/>
      </c>
      <c r="AO43" s="1" t="str">
        <f>IF(競技者データ入力シート!$I49="一般","A",(IF(競技者データ入力シート!$I49="大学","A",(IF(競技者データ入力シート!$I49="高校","A",(IF(競技者データ入力シート!$I49="中学","D","")))))))</f>
        <v/>
      </c>
      <c r="AP43" s="221" t="str">
        <f>IF(競技者データ入力シート!U49="","",競技者データ入力シート!U49)</f>
        <v/>
      </c>
      <c r="AQ43" s="222" t="str">
        <f>IF(競技者データ入力シート!$S49="","",(VLOOKUP($Y43&amp;$AP43,$DC$2:$DD$20,2,FALSE)))</f>
        <v/>
      </c>
      <c r="AR43" s="222" t="str">
        <f>IF(競技者データ入力シート!$S49="","",$B43)</f>
        <v/>
      </c>
      <c r="AS43" s="222" t="str">
        <f>IF(競技者データ入力シート!$S49="","",$C43&amp;$AP43)</f>
        <v/>
      </c>
      <c r="AT43" s="222"/>
      <c r="AU43" s="222" t="str">
        <f>IF(競技者データ入力シート!$S49="","",$C43&amp;$AP43)</f>
        <v/>
      </c>
      <c r="AV43" s="222" t="str">
        <f>IF(競技者データ入力シート!$S49="","",$C43&amp;$AP43)</f>
        <v/>
      </c>
      <c r="AW43" s="222"/>
      <c r="AX43" s="222" t="str">
        <f>ASC(IF(競技者データ入力シート!$S49="","",競技者データ入力シート!$P49))</f>
        <v/>
      </c>
      <c r="AY43" s="221" t="str">
        <f>IF(競技者データ入力シート!$S49="","",COUNTIF($AQ$2:AQ43,AQ43))</f>
        <v/>
      </c>
      <c r="AZ43" s="221" t="str">
        <f>IF(競技者データ入力シート!S49="","",$E43)</f>
        <v/>
      </c>
      <c r="BA43" s="222" t="str">
        <f>IF(競技者データ入力シート!$S49="","",$J43)</f>
        <v/>
      </c>
      <c r="BB43" s="221" t="str">
        <f>IF(競技者データ入力シート!$S49="","",'NANS Data'!Y43)</f>
        <v/>
      </c>
      <c r="BC43" s="221" t="str">
        <f>IF(競技者データ入力シート!$S49="","",競技者データ入力シート!T49)</f>
        <v/>
      </c>
      <c r="BD43" s="221" t="str">
        <f>IF(競技者データ入力シート!Z49="","",競技者データ入力シート!Z49)</f>
        <v/>
      </c>
      <c r="BE43" s="222" t="str">
        <f>IF(競技者データ入力シート!$X49="","",(VLOOKUP($AG43&amp;$BD43,$DC$2:$DD$20,2,FALSE)))</f>
        <v/>
      </c>
      <c r="BF43" s="222" t="str">
        <f>IF(競技者データ入力シート!$X49="","",$B43)</f>
        <v/>
      </c>
      <c r="BG43" s="222" t="str">
        <f>IF(競技者データ入力シート!$X49="","",$C43&amp;$AP43)</f>
        <v/>
      </c>
      <c r="BH43" s="222"/>
      <c r="BI43" s="222" t="str">
        <f>IF(競技者データ入力シート!$X49="","",$C43&amp;$AP43)</f>
        <v/>
      </c>
      <c r="BJ43" s="222" t="str">
        <f>IF(競技者データ入力シート!$X49="","",$C43&amp;$AP43)</f>
        <v/>
      </c>
      <c r="BK43" s="222"/>
      <c r="BL43" s="222" t="str">
        <f>ASC(IF(競技者データ入力シート!$X49="","",競技者データ入力シート!$P49))</f>
        <v/>
      </c>
      <c r="BM43" s="222" t="str">
        <f>IF(競技者データ入力シート!$X49="","",COUNTIF($BE$2:BE43,BE43))</f>
        <v/>
      </c>
      <c r="BN43" s="222" t="str">
        <f>IF(競技者データ入力シート!X49="","",$E43)</f>
        <v/>
      </c>
      <c r="BO43" s="222" t="str">
        <f>IF(競技者データ入力シート!$X49="","",$J43)</f>
        <v/>
      </c>
      <c r="BP43" s="221" t="str">
        <f>IF(競技者データ入力シート!$X49="","",'NANS Data'!AG43)</f>
        <v/>
      </c>
      <c r="BQ43" s="222" t="str">
        <f>IF(競技者データ入力シート!$X49="","",競技者データ入力シート!Y49)</f>
        <v/>
      </c>
      <c r="BR43" s="220" t="str">
        <f>IF(U43="","",(VLOOKUP(U43,データ!$P$2:$Q$65,2,FALSE)))</f>
        <v/>
      </c>
      <c r="BS43" s="220" t="str">
        <f>IF(Y43="","",VLOOKUP(Y43,データ!$P$2:$Q$65,2,FALSE))</f>
        <v/>
      </c>
      <c r="BT43" s="220" t="str">
        <f>IF(AC43="","",VLOOKUP(AC43,データ!$P$2:$Q$65,2,FALSE))</f>
        <v/>
      </c>
      <c r="BU43" s="220" t="str">
        <f>IF(AG43="","",VLOOKUP(AG43,データ!$P$2:$Q$65,2,FALSE))</f>
        <v/>
      </c>
      <c r="BV43" s="220" t="s">
        <v>595</v>
      </c>
      <c r="BW43" s="220" t="s">
        <v>595</v>
      </c>
      <c r="BX43" s="220" t="s">
        <v>547</v>
      </c>
      <c r="CI43" s="220" t="s">
        <v>595</v>
      </c>
    </row>
    <row r="44" spans="2:105" x14ac:dyDescent="0.25">
      <c r="B44" s="220" t="str">
        <f>IF(競技者データ入力シート!$S$2="","",競技者データ入力シート!$S$2)</f>
        <v/>
      </c>
      <c r="C44" s="220" t="str">
        <f>IF(競技者データ入力シート!$D50="","",競技者データ入力シート!$S$3)</f>
        <v/>
      </c>
      <c r="D44" s="220" t="str">
        <f>IF(競技者データ入力シート!D50="","",競技者データ入力シート!B50)</f>
        <v/>
      </c>
      <c r="E44" s="220" t="str">
        <f>IF(競技者データ入力シート!D50="","",C44&amp;D44)</f>
        <v/>
      </c>
      <c r="F44" s="219" t="str">
        <f>ASC(IF(競技者データ入力シート!D50="","",競技者データ入力シート!$S$2))</f>
        <v/>
      </c>
      <c r="I44" s="220" t="str">
        <f>ASC(IF(競技者データ入力シート!D50="","",競技者データ入力シート!C50))</f>
        <v/>
      </c>
      <c r="J44" s="220" t="str">
        <f>IF(競技者データ入力シート!D50="","",TRIM(競技者データ入力シート!D50)&amp;" "&amp;(TRIM(競技者データ入力シート!E50)))</f>
        <v/>
      </c>
      <c r="K44" s="220" t="str">
        <f>ASC(IF(競技者データ入力シート!F50="","",TRIM(競技者データ入力シート!F50)&amp;" "&amp;(TRIM(競技者データ入力シート!G50))))</f>
        <v/>
      </c>
      <c r="L44" s="220" t="str">
        <f t="shared" si="0"/>
        <v/>
      </c>
      <c r="M44" s="220" t="str">
        <f>ASC(IF(競技者データ入力シート!H50="","",競技者データ入力シート!H50))</f>
        <v/>
      </c>
      <c r="N44" s="220" t="str">
        <f>ASC(IF(競技者データ入力シート!$P50="","",競技者データ入力シート!$P50))</f>
        <v/>
      </c>
      <c r="O44" s="221" t="str">
        <f>IF(競技者データ入力シート!J50="","",競技者データ入力シート!J50)</f>
        <v/>
      </c>
      <c r="P44" s="221" t="str">
        <f>ASC(IF(競技者データ入力シート!K50="","",競技者データ入力シート!K50))</f>
        <v/>
      </c>
      <c r="Q44" s="220" t="str">
        <f>ASC(IF(競技者データ入力シート!L50="","",競技者データ入力シート!L50))</f>
        <v/>
      </c>
      <c r="R44" s="220" t="str">
        <f>ASC(IF(競技者データ入力シート!M50="","",競技者データ入力シート!M50))</f>
        <v/>
      </c>
      <c r="S44" s="220" t="str">
        <f>IF(競技者データ入力シート!O50="","",競技者データ入力シート!O50)</f>
        <v/>
      </c>
      <c r="T44" s="220" t="str">
        <f>ASC(IF(競技者データ入力シート!N50="","",競技者データ入力シート!N50))</f>
        <v/>
      </c>
      <c r="U44" s="221" t="str">
        <f>IF($O44="","",IF($O44="男",IFERROR(VLOOKUP(競技者データ入力シート!Q50,データ!$B$2:$C$81,2,FALSE),""),IF($O44="女",IFERROR(VLOOKUP(競技者データ入力シート!Q50,データ!$F$2:$G$80,2,FALSE),""))))</f>
        <v/>
      </c>
      <c r="V44" s="219" t="str">
        <f>ASC(IF(競技者データ入力シート!Q50="","",競技者データ入力シート!R50))</f>
        <v/>
      </c>
      <c r="Y44" s="221" t="str">
        <f>IF($O44="","",IF($O44="男",IFERROR(VLOOKUP(競技者データ入力シート!S50,データ!$B$2:$C$81,2,FALSE),""),IF($O44="女",IFERROR(VLOOKUP(競技者データ入力シート!S50,データ!$F$2:$G$80,2,FALSE),""))))</f>
        <v/>
      </c>
      <c r="Z44" s="220" t="str">
        <f>ASC(IF(競技者データ入力シート!S50="","",競技者データ入力シート!T50))</f>
        <v/>
      </c>
      <c r="AC44" s="221" t="str">
        <f>IF($O44="","",IF($O44="男",IFERROR(VLOOKUP(競技者データ入力シート!V50,データ!$B$2:$C$81,2,FALSE),""),IF($O44="女",IFERROR(VLOOKUP(競技者データ入力シート!V50,データ!$F$2:$G$80,2,FALSE),""))))</f>
        <v/>
      </c>
      <c r="AD44" s="220" t="str">
        <f>ASC(IF(競技者データ入力シート!V50="","",競技者データ入力シート!W50))</f>
        <v/>
      </c>
      <c r="AG44" s="221" t="str">
        <f>IF($O44="","",IF($O44="男",IFERROR(VLOOKUP(競技者データ入力シート!X50,データ!$B$2:$C$81,2,FALSE),""),IF($O44="女",IFERROR(VLOOKUP(競技者データ入力シート!X50,データ!$F$2:$G$80,2,FALSE),""))))</f>
        <v/>
      </c>
      <c r="AH44" s="220" t="str">
        <f>ASC(IF(競技者データ入力シート!X50="","",競技者データ入力シート!Y50))</f>
        <v/>
      </c>
      <c r="AO44" s="1" t="str">
        <f>IF(競技者データ入力シート!$I50="一般","A",(IF(競技者データ入力シート!$I50="大学","A",(IF(競技者データ入力シート!$I50="高校","A",(IF(競技者データ入力シート!$I50="中学","D","")))))))</f>
        <v/>
      </c>
      <c r="AP44" s="221" t="str">
        <f>IF(競技者データ入力シート!U50="","",競技者データ入力シート!U50)</f>
        <v/>
      </c>
      <c r="AQ44" s="222" t="str">
        <f>IF(競技者データ入力シート!$S50="","",(VLOOKUP($Y44&amp;$AP44,$DC$2:$DD$20,2,FALSE)))</f>
        <v/>
      </c>
      <c r="AR44" s="222" t="str">
        <f>IF(競技者データ入力シート!$S50="","",$B44)</f>
        <v/>
      </c>
      <c r="AS44" s="222" t="str">
        <f>IF(競技者データ入力シート!$S50="","",$C44&amp;$AP44)</f>
        <v/>
      </c>
      <c r="AT44" s="222"/>
      <c r="AU44" s="222" t="str">
        <f>IF(競技者データ入力シート!$S50="","",$C44&amp;$AP44)</f>
        <v/>
      </c>
      <c r="AV44" s="222" t="str">
        <f>IF(競技者データ入力シート!$S50="","",$C44&amp;$AP44)</f>
        <v/>
      </c>
      <c r="AW44" s="222"/>
      <c r="AX44" s="222" t="str">
        <f>ASC(IF(競技者データ入力シート!$S50="","",競技者データ入力シート!$P50))</f>
        <v/>
      </c>
      <c r="AY44" s="221" t="str">
        <f>IF(競技者データ入力シート!$S50="","",COUNTIF($AQ$2:AQ44,AQ44))</f>
        <v/>
      </c>
      <c r="AZ44" s="221" t="str">
        <f>IF(競技者データ入力シート!S50="","",$E44)</f>
        <v/>
      </c>
      <c r="BA44" s="222" t="str">
        <f>IF(競技者データ入力シート!$S50="","",$J44)</f>
        <v/>
      </c>
      <c r="BB44" s="221" t="str">
        <f>IF(競技者データ入力シート!$S50="","",'NANS Data'!Y44)</f>
        <v/>
      </c>
      <c r="BC44" s="221" t="str">
        <f>IF(競技者データ入力シート!$S50="","",競技者データ入力シート!T50)</f>
        <v/>
      </c>
      <c r="BD44" s="221" t="str">
        <f>IF(競技者データ入力シート!Z50="","",競技者データ入力シート!Z50)</f>
        <v/>
      </c>
      <c r="BE44" s="222" t="str">
        <f>IF(競技者データ入力シート!$X50="","",(VLOOKUP($AG44&amp;$BD44,$DC$2:$DD$20,2,FALSE)))</f>
        <v/>
      </c>
      <c r="BF44" s="222" t="str">
        <f>IF(競技者データ入力シート!$X50="","",$B44)</f>
        <v/>
      </c>
      <c r="BG44" s="222" t="str">
        <f>IF(競技者データ入力シート!$X50="","",$C44&amp;$AP44)</f>
        <v/>
      </c>
      <c r="BH44" s="222"/>
      <c r="BI44" s="222" t="str">
        <f>IF(競技者データ入力シート!$X50="","",$C44&amp;$AP44)</f>
        <v/>
      </c>
      <c r="BJ44" s="222" t="str">
        <f>IF(競技者データ入力シート!$X50="","",$C44&amp;$AP44)</f>
        <v/>
      </c>
      <c r="BK44" s="222"/>
      <c r="BL44" s="222" t="str">
        <f>ASC(IF(競技者データ入力シート!$X50="","",競技者データ入力シート!$P50))</f>
        <v/>
      </c>
      <c r="BM44" s="222" t="str">
        <f>IF(競技者データ入力シート!$X50="","",COUNTIF($BE$2:BE44,BE44))</f>
        <v/>
      </c>
      <c r="BN44" s="222" t="str">
        <f>IF(競技者データ入力シート!X50="","",$E44)</f>
        <v/>
      </c>
      <c r="BO44" s="222" t="str">
        <f>IF(競技者データ入力シート!$X50="","",$J44)</f>
        <v/>
      </c>
      <c r="BP44" s="221" t="str">
        <f>IF(競技者データ入力シート!$X50="","",'NANS Data'!AG44)</f>
        <v/>
      </c>
      <c r="BQ44" s="222" t="str">
        <f>IF(競技者データ入力シート!$X50="","",競技者データ入力シート!Y50)</f>
        <v/>
      </c>
      <c r="BR44" s="220" t="str">
        <f>IF(U44="","",(VLOOKUP(U44,データ!$P$2:$Q$65,2,FALSE)))</f>
        <v/>
      </c>
      <c r="BS44" s="220" t="str">
        <f>IF(Y44="","",VLOOKUP(Y44,データ!$P$2:$Q$65,2,FALSE))</f>
        <v/>
      </c>
      <c r="BT44" s="220" t="str">
        <f>IF(AC44="","",VLOOKUP(AC44,データ!$P$2:$Q$65,2,FALSE))</f>
        <v/>
      </c>
      <c r="BU44" s="220" t="str">
        <f>IF(AG44="","",VLOOKUP(AG44,データ!$P$2:$Q$65,2,FALSE))</f>
        <v/>
      </c>
      <c r="BV44" s="220" t="s">
        <v>595</v>
      </c>
      <c r="BW44" s="220" t="s">
        <v>595</v>
      </c>
      <c r="BX44" s="220" t="s">
        <v>547</v>
      </c>
      <c r="CI44" s="220" t="s">
        <v>595</v>
      </c>
    </row>
    <row r="45" spans="2:105" x14ac:dyDescent="0.25">
      <c r="B45" s="220" t="str">
        <f>IF(競技者データ入力シート!$S$2="","",競技者データ入力シート!$S$2)</f>
        <v/>
      </c>
      <c r="C45" s="220" t="str">
        <f>IF(競技者データ入力シート!$D51="","",競技者データ入力シート!$S$3)</f>
        <v/>
      </c>
      <c r="D45" s="220" t="str">
        <f>IF(競技者データ入力シート!D51="","",競技者データ入力シート!B51)</f>
        <v/>
      </c>
      <c r="E45" s="220" t="str">
        <f>IF(競技者データ入力シート!D51="","",C45&amp;D45)</f>
        <v/>
      </c>
      <c r="F45" s="219" t="str">
        <f>ASC(IF(競技者データ入力シート!D51="","",競技者データ入力シート!$S$2))</f>
        <v/>
      </c>
      <c r="I45" s="220" t="str">
        <f>ASC(IF(競技者データ入力シート!D51="","",競技者データ入力シート!C51))</f>
        <v/>
      </c>
      <c r="J45" s="220" t="str">
        <f>IF(競技者データ入力シート!D51="","",TRIM(競技者データ入力シート!D51)&amp;" "&amp;(TRIM(競技者データ入力シート!E51)))</f>
        <v/>
      </c>
      <c r="K45" s="220" t="str">
        <f>ASC(IF(競技者データ入力シート!F51="","",TRIM(競技者データ入力シート!F51)&amp;" "&amp;(TRIM(競技者データ入力シート!G51))))</f>
        <v/>
      </c>
      <c r="L45" s="220" t="str">
        <f t="shared" si="0"/>
        <v/>
      </c>
      <c r="M45" s="220" t="str">
        <f>ASC(IF(競技者データ入力シート!H51="","",競技者データ入力シート!H51))</f>
        <v/>
      </c>
      <c r="N45" s="220" t="str">
        <f>ASC(IF(競技者データ入力シート!$P51="","",競技者データ入力シート!$P51))</f>
        <v/>
      </c>
      <c r="O45" s="221" t="str">
        <f>IF(競技者データ入力シート!J51="","",競技者データ入力シート!J51)</f>
        <v/>
      </c>
      <c r="P45" s="221" t="str">
        <f>ASC(IF(競技者データ入力シート!K51="","",競技者データ入力シート!K51))</f>
        <v/>
      </c>
      <c r="Q45" s="220" t="str">
        <f>ASC(IF(競技者データ入力シート!L51="","",競技者データ入力シート!L51))</f>
        <v/>
      </c>
      <c r="R45" s="220" t="str">
        <f>ASC(IF(競技者データ入力シート!M51="","",競技者データ入力シート!M51))</f>
        <v/>
      </c>
      <c r="S45" s="220" t="str">
        <f>IF(競技者データ入力シート!O51="","",競技者データ入力シート!O51)</f>
        <v/>
      </c>
      <c r="T45" s="220" t="str">
        <f>ASC(IF(競技者データ入力シート!N51="","",競技者データ入力シート!N51))</f>
        <v/>
      </c>
      <c r="U45" s="221" t="str">
        <f>IF($O45="","",IF($O45="男",IFERROR(VLOOKUP(競技者データ入力シート!Q51,データ!$B$2:$C$81,2,FALSE),""),IF($O45="女",IFERROR(VLOOKUP(競技者データ入力シート!Q51,データ!$F$2:$G$80,2,FALSE),""))))</f>
        <v/>
      </c>
      <c r="V45" s="219" t="str">
        <f>ASC(IF(競技者データ入力シート!Q51="","",競技者データ入力シート!R51))</f>
        <v/>
      </c>
      <c r="Y45" s="221" t="str">
        <f>IF($O45="","",IF($O45="男",IFERROR(VLOOKUP(競技者データ入力シート!S51,データ!$B$2:$C$81,2,FALSE),""),IF($O45="女",IFERROR(VLOOKUP(競技者データ入力シート!S51,データ!$F$2:$G$80,2,FALSE),""))))</f>
        <v/>
      </c>
      <c r="Z45" s="220" t="str">
        <f>ASC(IF(競技者データ入力シート!S51="","",競技者データ入力シート!T51))</f>
        <v/>
      </c>
      <c r="AC45" s="221" t="str">
        <f>IF($O45="","",IF($O45="男",IFERROR(VLOOKUP(競技者データ入力シート!V51,データ!$B$2:$C$81,2,FALSE),""),IF($O45="女",IFERROR(VLOOKUP(競技者データ入力シート!V51,データ!$F$2:$G$80,2,FALSE),""))))</f>
        <v/>
      </c>
      <c r="AD45" s="220" t="str">
        <f>ASC(IF(競技者データ入力シート!V51="","",競技者データ入力シート!W51))</f>
        <v/>
      </c>
      <c r="AG45" s="221" t="str">
        <f>IF($O45="","",IF($O45="男",IFERROR(VLOOKUP(競技者データ入力シート!X51,データ!$B$2:$C$81,2,FALSE),""),IF($O45="女",IFERROR(VLOOKUP(競技者データ入力シート!X51,データ!$F$2:$G$80,2,FALSE),""))))</f>
        <v/>
      </c>
      <c r="AH45" s="220" t="str">
        <f>ASC(IF(競技者データ入力シート!X51="","",競技者データ入力シート!Y51))</f>
        <v/>
      </c>
      <c r="AO45" s="1" t="str">
        <f>IF(競技者データ入力シート!$I51="一般","A",(IF(競技者データ入力シート!$I51="大学","A",(IF(競技者データ入力シート!$I51="高校","A",(IF(競技者データ入力シート!$I51="中学","D","")))))))</f>
        <v/>
      </c>
      <c r="AP45" s="221" t="str">
        <f>IF(競技者データ入力シート!U51="","",競技者データ入力シート!U51)</f>
        <v/>
      </c>
      <c r="AQ45" s="222" t="str">
        <f>IF(競技者データ入力シート!$S51="","",(VLOOKUP($Y45&amp;$AP45,$DC$2:$DD$20,2,FALSE)))</f>
        <v/>
      </c>
      <c r="AR45" s="222" t="str">
        <f>IF(競技者データ入力シート!$S51="","",$B45)</f>
        <v/>
      </c>
      <c r="AS45" s="222" t="str">
        <f>IF(競技者データ入力シート!$S51="","",$C45&amp;$AP45)</f>
        <v/>
      </c>
      <c r="AT45" s="222"/>
      <c r="AU45" s="222" t="str">
        <f>IF(競技者データ入力シート!$S51="","",$C45&amp;$AP45)</f>
        <v/>
      </c>
      <c r="AV45" s="222" t="str">
        <f>IF(競技者データ入力シート!$S51="","",$C45&amp;$AP45)</f>
        <v/>
      </c>
      <c r="AW45" s="222"/>
      <c r="AX45" s="222" t="str">
        <f>ASC(IF(競技者データ入力シート!$S51="","",競技者データ入力シート!$P51))</f>
        <v/>
      </c>
      <c r="AY45" s="221" t="str">
        <f>IF(競技者データ入力シート!$S51="","",COUNTIF($AQ$2:AQ45,AQ45))</f>
        <v/>
      </c>
      <c r="AZ45" s="221" t="str">
        <f>IF(競技者データ入力シート!S51="","",$E45)</f>
        <v/>
      </c>
      <c r="BA45" s="222" t="str">
        <f>IF(競技者データ入力シート!$S51="","",$J45)</f>
        <v/>
      </c>
      <c r="BB45" s="221" t="str">
        <f>IF(競技者データ入力シート!$S51="","",'NANS Data'!Y45)</f>
        <v/>
      </c>
      <c r="BC45" s="221" t="str">
        <f>IF(競技者データ入力シート!$S51="","",競技者データ入力シート!T51)</f>
        <v/>
      </c>
      <c r="BD45" s="221" t="str">
        <f>IF(競技者データ入力シート!Z51="","",競技者データ入力シート!Z51)</f>
        <v/>
      </c>
      <c r="BE45" s="222" t="str">
        <f>IF(競技者データ入力シート!$X51="","",(VLOOKUP($AG45&amp;$BD45,$DC$2:$DD$20,2,FALSE)))</f>
        <v/>
      </c>
      <c r="BF45" s="222" t="str">
        <f>IF(競技者データ入力シート!$X51="","",$B45)</f>
        <v/>
      </c>
      <c r="BG45" s="222" t="str">
        <f>IF(競技者データ入力シート!$X51="","",$C45&amp;$AP45)</f>
        <v/>
      </c>
      <c r="BH45" s="222"/>
      <c r="BI45" s="222" t="str">
        <f>IF(競技者データ入力シート!$X51="","",$C45&amp;$AP45)</f>
        <v/>
      </c>
      <c r="BJ45" s="222" t="str">
        <f>IF(競技者データ入力シート!$X51="","",$C45&amp;$AP45)</f>
        <v/>
      </c>
      <c r="BK45" s="222"/>
      <c r="BL45" s="222" t="str">
        <f>ASC(IF(競技者データ入力シート!$X51="","",競技者データ入力シート!$P51))</f>
        <v/>
      </c>
      <c r="BM45" s="222" t="str">
        <f>IF(競技者データ入力シート!$X51="","",COUNTIF($BE$2:BE45,BE45))</f>
        <v/>
      </c>
      <c r="BN45" s="222" t="str">
        <f>IF(競技者データ入力シート!X51="","",$E45)</f>
        <v/>
      </c>
      <c r="BO45" s="222" t="str">
        <f>IF(競技者データ入力シート!$X51="","",$J45)</f>
        <v/>
      </c>
      <c r="BP45" s="221" t="str">
        <f>IF(競技者データ入力シート!$X51="","",'NANS Data'!AG45)</f>
        <v/>
      </c>
      <c r="BQ45" s="222" t="str">
        <f>IF(競技者データ入力シート!$X51="","",競技者データ入力シート!Y51)</f>
        <v/>
      </c>
      <c r="BR45" s="220" t="str">
        <f>IF(U45="","",(VLOOKUP(U45,データ!$P$2:$Q$65,2,FALSE)))</f>
        <v/>
      </c>
      <c r="BS45" s="220" t="str">
        <f>IF(Y45="","",VLOOKUP(Y45,データ!$P$2:$Q$65,2,FALSE))</f>
        <v/>
      </c>
      <c r="BT45" s="220" t="str">
        <f>IF(AC45="","",VLOOKUP(AC45,データ!$P$2:$Q$65,2,FALSE))</f>
        <v/>
      </c>
      <c r="BU45" s="220" t="str">
        <f>IF(AG45="","",VLOOKUP(AG45,データ!$P$2:$Q$65,2,FALSE))</f>
        <v/>
      </c>
      <c r="BV45" s="220" t="s">
        <v>595</v>
      </c>
      <c r="BW45" s="220" t="s">
        <v>595</v>
      </c>
      <c r="BX45" s="220" t="s">
        <v>547</v>
      </c>
      <c r="CI45" s="220" t="s">
        <v>595</v>
      </c>
    </row>
    <row r="46" spans="2:105" x14ac:dyDescent="0.25">
      <c r="B46" s="220" t="str">
        <f>IF(競技者データ入力シート!$S$2="","",競技者データ入力シート!$S$2)</f>
        <v/>
      </c>
      <c r="C46" s="220" t="str">
        <f>IF(競技者データ入力シート!$D52="","",競技者データ入力シート!$S$3)</f>
        <v/>
      </c>
      <c r="D46" s="220" t="str">
        <f>IF(競技者データ入力シート!D52="","",競技者データ入力シート!B52)</f>
        <v/>
      </c>
      <c r="E46" s="220" t="str">
        <f>IF(競技者データ入力シート!D52="","",C46&amp;D46)</f>
        <v/>
      </c>
      <c r="F46" s="219" t="str">
        <f>ASC(IF(競技者データ入力シート!D52="","",競技者データ入力シート!$S$2))</f>
        <v/>
      </c>
      <c r="I46" s="220" t="str">
        <f>ASC(IF(競技者データ入力シート!D52="","",競技者データ入力シート!C52))</f>
        <v/>
      </c>
      <c r="J46" s="220" t="str">
        <f>IF(競技者データ入力シート!D52="","",TRIM(競技者データ入力シート!D52)&amp;" "&amp;(TRIM(競技者データ入力シート!E52)))</f>
        <v/>
      </c>
      <c r="K46" s="220" t="str">
        <f>ASC(IF(競技者データ入力シート!F52="","",TRIM(競技者データ入力シート!F52)&amp;" "&amp;(TRIM(競技者データ入力シート!G52))))</f>
        <v/>
      </c>
      <c r="L46" s="220" t="str">
        <f t="shared" si="0"/>
        <v/>
      </c>
      <c r="M46" s="220" t="str">
        <f>ASC(IF(競技者データ入力シート!H52="","",競技者データ入力シート!H52))</f>
        <v/>
      </c>
      <c r="N46" s="220" t="str">
        <f>ASC(IF(競技者データ入力シート!$P52="","",競技者データ入力シート!$P52))</f>
        <v/>
      </c>
      <c r="O46" s="221" t="str">
        <f>IF(競技者データ入力シート!J52="","",競技者データ入力シート!J52)</f>
        <v/>
      </c>
      <c r="P46" s="221" t="str">
        <f>ASC(IF(競技者データ入力シート!K52="","",競技者データ入力シート!K52))</f>
        <v/>
      </c>
      <c r="Q46" s="220" t="str">
        <f>ASC(IF(競技者データ入力シート!L52="","",競技者データ入力シート!L52))</f>
        <v/>
      </c>
      <c r="R46" s="220" t="str">
        <f>ASC(IF(競技者データ入力シート!M52="","",競技者データ入力シート!M52))</f>
        <v/>
      </c>
      <c r="S46" s="220" t="str">
        <f>IF(競技者データ入力シート!O52="","",競技者データ入力シート!O52)</f>
        <v/>
      </c>
      <c r="T46" s="220" t="str">
        <f>ASC(IF(競技者データ入力シート!N52="","",競技者データ入力シート!N52))</f>
        <v/>
      </c>
      <c r="U46" s="221" t="str">
        <f>IF($O46="","",IF($O46="男",IFERROR(VLOOKUP(競技者データ入力シート!Q52,データ!$B$2:$C$81,2,FALSE),""),IF($O46="女",IFERROR(VLOOKUP(競技者データ入力シート!Q52,データ!$F$2:$G$80,2,FALSE),""))))</f>
        <v/>
      </c>
      <c r="V46" s="219" t="str">
        <f>ASC(IF(競技者データ入力シート!Q52="","",競技者データ入力シート!R52))</f>
        <v/>
      </c>
      <c r="Y46" s="221" t="str">
        <f>IF($O46="","",IF($O46="男",IFERROR(VLOOKUP(競技者データ入力シート!S52,データ!$B$2:$C$81,2,FALSE),""),IF($O46="女",IFERROR(VLOOKUP(競技者データ入力シート!S52,データ!$F$2:$G$80,2,FALSE),""))))</f>
        <v/>
      </c>
      <c r="Z46" s="220" t="str">
        <f>ASC(IF(競技者データ入力シート!S52="","",競技者データ入力シート!T52))</f>
        <v/>
      </c>
      <c r="AC46" s="221" t="str">
        <f>IF($O46="","",IF($O46="男",IFERROR(VLOOKUP(競技者データ入力シート!V52,データ!$B$2:$C$81,2,FALSE),""),IF($O46="女",IFERROR(VLOOKUP(競技者データ入力シート!V52,データ!$F$2:$G$80,2,FALSE),""))))</f>
        <v/>
      </c>
      <c r="AD46" s="220" t="str">
        <f>ASC(IF(競技者データ入力シート!V52="","",競技者データ入力シート!W52))</f>
        <v/>
      </c>
      <c r="AG46" s="221" t="str">
        <f>IF($O46="","",IF($O46="男",IFERROR(VLOOKUP(競技者データ入力シート!X52,データ!$B$2:$C$81,2,FALSE),""),IF($O46="女",IFERROR(VLOOKUP(競技者データ入力シート!X52,データ!$F$2:$G$80,2,FALSE),""))))</f>
        <v/>
      </c>
      <c r="AH46" s="220" t="str">
        <f>ASC(IF(競技者データ入力シート!X52="","",競技者データ入力シート!Y52))</f>
        <v/>
      </c>
      <c r="AO46" s="1" t="str">
        <f>IF(競技者データ入力シート!$I52="一般","A",(IF(競技者データ入力シート!$I52="大学","A",(IF(競技者データ入力シート!$I52="高校","A",(IF(競技者データ入力シート!$I52="中学","D","")))))))</f>
        <v/>
      </c>
      <c r="AP46" s="221" t="str">
        <f>IF(競技者データ入力シート!U52="","",競技者データ入力シート!U52)</f>
        <v/>
      </c>
      <c r="AQ46" s="222" t="str">
        <f>IF(競技者データ入力シート!$S52="","",(VLOOKUP($Y46&amp;$AP46,$DC$2:$DD$20,2,FALSE)))</f>
        <v/>
      </c>
      <c r="AR46" s="222" t="str">
        <f>IF(競技者データ入力シート!$S52="","",$B46)</f>
        <v/>
      </c>
      <c r="AS46" s="222" t="str">
        <f>IF(競技者データ入力シート!$S52="","",$C46&amp;$AP46)</f>
        <v/>
      </c>
      <c r="AT46" s="222"/>
      <c r="AU46" s="222" t="str">
        <f>IF(競技者データ入力シート!$S52="","",$C46&amp;$AP46)</f>
        <v/>
      </c>
      <c r="AV46" s="222" t="str">
        <f>IF(競技者データ入力シート!$S52="","",$C46&amp;$AP46)</f>
        <v/>
      </c>
      <c r="AW46" s="222"/>
      <c r="AX46" s="222" t="str">
        <f>ASC(IF(競技者データ入力シート!$S52="","",競技者データ入力シート!$P52))</f>
        <v/>
      </c>
      <c r="AY46" s="221" t="str">
        <f>IF(競技者データ入力シート!$S52="","",COUNTIF($AQ$2:AQ46,AQ46))</f>
        <v/>
      </c>
      <c r="AZ46" s="221" t="str">
        <f>IF(競技者データ入力シート!S52="","",$E46)</f>
        <v/>
      </c>
      <c r="BA46" s="222" t="str">
        <f>IF(競技者データ入力シート!$S52="","",$J46)</f>
        <v/>
      </c>
      <c r="BB46" s="221" t="str">
        <f>IF(競技者データ入力シート!$S52="","",'NANS Data'!Y46)</f>
        <v/>
      </c>
      <c r="BC46" s="221" t="str">
        <f>IF(競技者データ入力シート!$S52="","",競技者データ入力シート!T52)</f>
        <v/>
      </c>
      <c r="BD46" s="221" t="str">
        <f>IF(競技者データ入力シート!Z52="","",競技者データ入力シート!Z52)</f>
        <v/>
      </c>
      <c r="BE46" s="222" t="str">
        <f>IF(競技者データ入力シート!$X52="","",(VLOOKUP($AG46&amp;$BD46,$DC$2:$DD$20,2,FALSE)))</f>
        <v/>
      </c>
      <c r="BF46" s="222" t="str">
        <f>IF(競技者データ入力シート!$X52="","",$B46)</f>
        <v/>
      </c>
      <c r="BG46" s="222" t="str">
        <f>IF(競技者データ入力シート!$X52="","",$C46&amp;$AP46)</f>
        <v/>
      </c>
      <c r="BH46" s="222"/>
      <c r="BI46" s="222" t="str">
        <f>IF(競技者データ入力シート!$X52="","",$C46&amp;$AP46)</f>
        <v/>
      </c>
      <c r="BJ46" s="222" t="str">
        <f>IF(競技者データ入力シート!$X52="","",$C46&amp;$AP46)</f>
        <v/>
      </c>
      <c r="BK46" s="222"/>
      <c r="BL46" s="222" t="str">
        <f>ASC(IF(競技者データ入力シート!$X52="","",競技者データ入力シート!$P52))</f>
        <v/>
      </c>
      <c r="BM46" s="222" t="str">
        <f>IF(競技者データ入力シート!$X52="","",COUNTIF($BE$2:BE46,BE46))</f>
        <v/>
      </c>
      <c r="BN46" s="222" t="str">
        <f>IF(競技者データ入力シート!X52="","",$E46)</f>
        <v/>
      </c>
      <c r="BO46" s="222" t="str">
        <f>IF(競技者データ入力シート!$X52="","",$J46)</f>
        <v/>
      </c>
      <c r="BP46" s="221" t="str">
        <f>IF(競技者データ入力シート!$X52="","",'NANS Data'!AG46)</f>
        <v/>
      </c>
      <c r="BQ46" s="222" t="str">
        <f>IF(競技者データ入力シート!$X52="","",競技者データ入力シート!Y52)</f>
        <v/>
      </c>
      <c r="BR46" s="220" t="str">
        <f>IF(U46="","",(VLOOKUP(U46,データ!$P$2:$Q$65,2,FALSE)))</f>
        <v/>
      </c>
      <c r="BS46" s="220" t="str">
        <f>IF(Y46="","",VLOOKUP(Y46,データ!$P$2:$Q$65,2,FALSE))</f>
        <v/>
      </c>
      <c r="BT46" s="220" t="str">
        <f>IF(AC46="","",VLOOKUP(AC46,データ!$P$2:$Q$65,2,FALSE))</f>
        <v/>
      </c>
      <c r="BU46" s="220" t="str">
        <f>IF(AG46="","",VLOOKUP(AG46,データ!$P$2:$Q$65,2,FALSE))</f>
        <v/>
      </c>
      <c r="BV46" s="220" t="s">
        <v>595</v>
      </c>
      <c r="BW46" s="220" t="s">
        <v>595</v>
      </c>
      <c r="BX46" s="220" t="s">
        <v>547</v>
      </c>
      <c r="CI46" s="220" t="s">
        <v>595</v>
      </c>
    </row>
    <row r="47" spans="2:105" x14ac:dyDescent="0.25">
      <c r="B47" s="220" t="str">
        <f>IF(競技者データ入力シート!$S$2="","",競技者データ入力シート!$S$2)</f>
        <v/>
      </c>
      <c r="C47" s="220" t="str">
        <f>IF(競技者データ入力シート!$D53="","",競技者データ入力シート!$S$3)</f>
        <v/>
      </c>
      <c r="D47" s="220" t="str">
        <f>IF(競技者データ入力シート!D53="","",競技者データ入力シート!B53)</f>
        <v/>
      </c>
      <c r="E47" s="220" t="str">
        <f>IF(競技者データ入力シート!D53="","",C47&amp;D47)</f>
        <v/>
      </c>
      <c r="F47" s="219" t="str">
        <f>ASC(IF(競技者データ入力シート!D53="","",競技者データ入力シート!$S$2))</f>
        <v/>
      </c>
      <c r="I47" s="220" t="str">
        <f>ASC(IF(競技者データ入力シート!D53="","",競技者データ入力シート!C53))</f>
        <v/>
      </c>
      <c r="J47" s="220" t="str">
        <f>IF(競技者データ入力シート!D53="","",TRIM(競技者データ入力シート!D53)&amp;" "&amp;(TRIM(競技者データ入力シート!E53)))</f>
        <v/>
      </c>
      <c r="K47" s="220" t="str">
        <f>ASC(IF(競技者データ入力シート!F53="","",TRIM(競技者データ入力シート!F53)&amp;" "&amp;(TRIM(競技者データ入力シート!G53))))</f>
        <v/>
      </c>
      <c r="L47" s="220" t="str">
        <f t="shared" si="0"/>
        <v/>
      </c>
      <c r="M47" s="220" t="str">
        <f>ASC(IF(競技者データ入力シート!H53="","",競技者データ入力シート!H53))</f>
        <v/>
      </c>
      <c r="N47" s="220" t="str">
        <f>ASC(IF(競技者データ入力シート!$P53="","",競技者データ入力シート!$P53))</f>
        <v/>
      </c>
      <c r="O47" s="221" t="str">
        <f>IF(競技者データ入力シート!J53="","",競技者データ入力シート!J53)</f>
        <v/>
      </c>
      <c r="P47" s="221" t="str">
        <f>ASC(IF(競技者データ入力シート!K53="","",競技者データ入力シート!K53))</f>
        <v/>
      </c>
      <c r="Q47" s="220" t="str">
        <f>ASC(IF(競技者データ入力シート!L53="","",競技者データ入力シート!L53))</f>
        <v/>
      </c>
      <c r="R47" s="220" t="str">
        <f>ASC(IF(競技者データ入力シート!M53="","",競技者データ入力シート!M53))</f>
        <v/>
      </c>
      <c r="S47" s="220" t="str">
        <f>IF(競技者データ入力シート!O53="","",競技者データ入力シート!O53)</f>
        <v/>
      </c>
      <c r="T47" s="220" t="str">
        <f>ASC(IF(競技者データ入力シート!N53="","",競技者データ入力シート!N53))</f>
        <v/>
      </c>
      <c r="U47" s="221" t="str">
        <f>IF($O47="","",IF($O47="男",IFERROR(VLOOKUP(競技者データ入力シート!Q53,データ!$B$2:$C$81,2,FALSE),""),IF($O47="女",IFERROR(VLOOKUP(競技者データ入力シート!Q53,データ!$F$2:$G$80,2,FALSE),""))))</f>
        <v/>
      </c>
      <c r="V47" s="219" t="str">
        <f>ASC(IF(競技者データ入力シート!Q53="","",競技者データ入力シート!R53))</f>
        <v/>
      </c>
      <c r="Y47" s="221" t="str">
        <f>IF($O47="","",IF($O47="男",IFERROR(VLOOKUP(競技者データ入力シート!S53,データ!$B$2:$C$81,2,FALSE),""),IF($O47="女",IFERROR(VLOOKUP(競技者データ入力シート!S53,データ!$F$2:$G$80,2,FALSE),""))))</f>
        <v/>
      </c>
      <c r="Z47" s="220" t="str">
        <f>ASC(IF(競技者データ入力シート!S53="","",競技者データ入力シート!T53))</f>
        <v/>
      </c>
      <c r="AC47" s="221" t="str">
        <f>IF($O47="","",IF($O47="男",IFERROR(VLOOKUP(競技者データ入力シート!V53,データ!$B$2:$C$81,2,FALSE),""),IF($O47="女",IFERROR(VLOOKUP(競技者データ入力シート!V53,データ!$F$2:$G$80,2,FALSE),""))))</f>
        <v/>
      </c>
      <c r="AD47" s="220" t="str">
        <f>ASC(IF(競技者データ入力シート!V53="","",競技者データ入力シート!W53))</f>
        <v/>
      </c>
      <c r="AG47" s="221" t="str">
        <f>IF($O47="","",IF($O47="男",IFERROR(VLOOKUP(競技者データ入力シート!X53,データ!$B$2:$C$81,2,FALSE),""),IF($O47="女",IFERROR(VLOOKUP(競技者データ入力シート!X53,データ!$F$2:$G$80,2,FALSE),""))))</f>
        <v/>
      </c>
      <c r="AH47" s="220" t="str">
        <f>ASC(IF(競技者データ入力シート!X53="","",競技者データ入力シート!Y53))</f>
        <v/>
      </c>
      <c r="AO47" s="1" t="str">
        <f>IF(競技者データ入力シート!$I53="一般","A",(IF(競技者データ入力シート!$I53="大学","A",(IF(競技者データ入力シート!$I53="高校","A",(IF(競技者データ入力シート!$I53="中学","D","")))))))</f>
        <v/>
      </c>
      <c r="AP47" s="221" t="str">
        <f>IF(競技者データ入力シート!U53="","",競技者データ入力シート!U53)</f>
        <v/>
      </c>
      <c r="AQ47" s="222" t="str">
        <f>IF(競技者データ入力シート!$S53="","",(VLOOKUP($Y47&amp;$AP47,$DC$2:$DD$20,2,FALSE)))</f>
        <v/>
      </c>
      <c r="AR47" s="222" t="str">
        <f>IF(競技者データ入力シート!$S53="","",$B47)</f>
        <v/>
      </c>
      <c r="AS47" s="222" t="str">
        <f>IF(競技者データ入力シート!$S53="","",$C47&amp;$AP47)</f>
        <v/>
      </c>
      <c r="AT47" s="222"/>
      <c r="AU47" s="222" t="str">
        <f>IF(競技者データ入力シート!$S53="","",$C47&amp;$AP47)</f>
        <v/>
      </c>
      <c r="AV47" s="222" t="str">
        <f>IF(競技者データ入力シート!$S53="","",$C47&amp;$AP47)</f>
        <v/>
      </c>
      <c r="AW47" s="222"/>
      <c r="AX47" s="222" t="str">
        <f>ASC(IF(競技者データ入力シート!$S53="","",競技者データ入力シート!$P53))</f>
        <v/>
      </c>
      <c r="AY47" s="221" t="str">
        <f>IF(競技者データ入力シート!$S53="","",COUNTIF($AQ$2:AQ47,AQ47))</f>
        <v/>
      </c>
      <c r="AZ47" s="221" t="str">
        <f>IF(競技者データ入力シート!S53="","",$E47)</f>
        <v/>
      </c>
      <c r="BA47" s="222" t="str">
        <f>IF(競技者データ入力シート!$S53="","",$J47)</f>
        <v/>
      </c>
      <c r="BB47" s="221" t="str">
        <f>IF(競技者データ入力シート!$S53="","",'NANS Data'!Y47)</f>
        <v/>
      </c>
      <c r="BC47" s="221" t="str">
        <f>IF(競技者データ入力シート!$S53="","",競技者データ入力シート!T53)</f>
        <v/>
      </c>
      <c r="BD47" s="221" t="str">
        <f>IF(競技者データ入力シート!Z53="","",競技者データ入力シート!Z53)</f>
        <v/>
      </c>
      <c r="BE47" s="222" t="str">
        <f>IF(競技者データ入力シート!$X53="","",(VLOOKUP($AG47&amp;$BD47,$DC$2:$DD$20,2,FALSE)))</f>
        <v/>
      </c>
      <c r="BF47" s="222" t="str">
        <f>IF(競技者データ入力シート!$X53="","",$B47)</f>
        <v/>
      </c>
      <c r="BG47" s="222" t="str">
        <f>IF(競技者データ入力シート!$X53="","",$C47&amp;$AP47)</f>
        <v/>
      </c>
      <c r="BH47" s="222"/>
      <c r="BI47" s="222" t="str">
        <f>IF(競技者データ入力シート!$X53="","",$C47&amp;$AP47)</f>
        <v/>
      </c>
      <c r="BJ47" s="222" t="str">
        <f>IF(競技者データ入力シート!$X53="","",$C47&amp;$AP47)</f>
        <v/>
      </c>
      <c r="BK47" s="222"/>
      <c r="BL47" s="222" t="str">
        <f>ASC(IF(競技者データ入力シート!$X53="","",競技者データ入力シート!$P53))</f>
        <v/>
      </c>
      <c r="BM47" s="222" t="str">
        <f>IF(競技者データ入力シート!$X53="","",COUNTIF($BE$2:BE47,BE47))</f>
        <v/>
      </c>
      <c r="BN47" s="222" t="str">
        <f>IF(競技者データ入力シート!X53="","",$E47)</f>
        <v/>
      </c>
      <c r="BO47" s="222" t="str">
        <f>IF(競技者データ入力シート!$X53="","",$J47)</f>
        <v/>
      </c>
      <c r="BP47" s="221" t="str">
        <f>IF(競技者データ入力シート!$X53="","",'NANS Data'!AG47)</f>
        <v/>
      </c>
      <c r="BQ47" s="222" t="str">
        <f>IF(競技者データ入力シート!$X53="","",競技者データ入力シート!Y53)</f>
        <v/>
      </c>
      <c r="BR47" s="220" t="str">
        <f>IF(U47="","",(VLOOKUP(U47,データ!$P$2:$Q$65,2,FALSE)))</f>
        <v/>
      </c>
      <c r="BS47" s="220" t="str">
        <f>IF(Y47="","",VLOOKUP(Y47,データ!$P$2:$Q$65,2,FALSE))</f>
        <v/>
      </c>
      <c r="BT47" s="220" t="str">
        <f>IF(AC47="","",VLOOKUP(AC47,データ!$P$2:$Q$65,2,FALSE))</f>
        <v/>
      </c>
      <c r="BU47" s="220" t="str">
        <f>IF(AG47="","",VLOOKUP(AG47,データ!$P$2:$Q$65,2,FALSE))</f>
        <v/>
      </c>
      <c r="BV47" s="220" t="s">
        <v>595</v>
      </c>
      <c r="BW47" s="220" t="s">
        <v>595</v>
      </c>
      <c r="BX47" s="220" t="s">
        <v>547</v>
      </c>
      <c r="CI47" s="220" t="s">
        <v>595</v>
      </c>
    </row>
    <row r="48" spans="2:105" x14ac:dyDescent="0.25">
      <c r="B48" s="220" t="str">
        <f>IF(競技者データ入力シート!$S$2="","",競技者データ入力シート!$S$2)</f>
        <v/>
      </c>
      <c r="C48" s="220" t="str">
        <f>IF(競技者データ入力シート!$D54="","",競技者データ入力シート!$S$3)</f>
        <v/>
      </c>
      <c r="D48" s="220" t="str">
        <f>IF(競技者データ入力シート!D54="","",競技者データ入力シート!B54)</f>
        <v/>
      </c>
      <c r="E48" s="220" t="str">
        <f>IF(競技者データ入力シート!D54="","",C48&amp;D48)</f>
        <v/>
      </c>
      <c r="F48" s="219" t="str">
        <f>ASC(IF(競技者データ入力シート!D54="","",競技者データ入力シート!$S$2))</f>
        <v/>
      </c>
      <c r="I48" s="220" t="str">
        <f>ASC(IF(競技者データ入力シート!D54="","",競技者データ入力シート!C54))</f>
        <v/>
      </c>
      <c r="J48" s="220" t="str">
        <f>IF(競技者データ入力シート!D54="","",TRIM(競技者データ入力シート!D54)&amp;" "&amp;(TRIM(競技者データ入力シート!E54)))</f>
        <v/>
      </c>
      <c r="K48" s="220" t="str">
        <f>ASC(IF(競技者データ入力シート!F54="","",TRIM(競技者データ入力シート!F54)&amp;" "&amp;(TRIM(競技者データ入力シート!G54))))</f>
        <v/>
      </c>
      <c r="L48" s="220" t="str">
        <f t="shared" si="0"/>
        <v/>
      </c>
      <c r="M48" s="220" t="str">
        <f>ASC(IF(競技者データ入力シート!H54="","",競技者データ入力シート!H54))</f>
        <v/>
      </c>
      <c r="N48" s="220" t="str">
        <f>ASC(IF(競技者データ入力シート!$P54="","",競技者データ入力シート!$P54))</f>
        <v/>
      </c>
      <c r="O48" s="221" t="str">
        <f>IF(競技者データ入力シート!J54="","",競技者データ入力シート!J54)</f>
        <v/>
      </c>
      <c r="P48" s="221" t="str">
        <f>ASC(IF(競技者データ入力シート!K54="","",競技者データ入力シート!K54))</f>
        <v/>
      </c>
      <c r="Q48" s="220" t="str">
        <f>ASC(IF(競技者データ入力シート!L54="","",競技者データ入力シート!L54))</f>
        <v/>
      </c>
      <c r="R48" s="220" t="str">
        <f>ASC(IF(競技者データ入力シート!M54="","",競技者データ入力シート!M54))</f>
        <v/>
      </c>
      <c r="S48" s="220" t="str">
        <f>IF(競技者データ入力シート!O54="","",競技者データ入力シート!O54)</f>
        <v/>
      </c>
      <c r="T48" s="220" t="str">
        <f>ASC(IF(競技者データ入力シート!N54="","",競技者データ入力シート!N54))</f>
        <v/>
      </c>
      <c r="U48" s="221" t="str">
        <f>IF($O48="","",IF($O48="男",IFERROR(VLOOKUP(競技者データ入力シート!Q54,データ!$B$2:$C$81,2,FALSE),""),IF($O48="女",IFERROR(VLOOKUP(競技者データ入力シート!Q54,データ!$F$2:$G$80,2,FALSE),""))))</f>
        <v/>
      </c>
      <c r="V48" s="219" t="str">
        <f>ASC(IF(競技者データ入力シート!Q54="","",競技者データ入力シート!R54))</f>
        <v/>
      </c>
      <c r="Y48" s="221" t="str">
        <f>IF($O48="","",IF($O48="男",IFERROR(VLOOKUP(競技者データ入力シート!S54,データ!$B$2:$C$81,2,FALSE),""),IF($O48="女",IFERROR(VLOOKUP(競技者データ入力シート!S54,データ!$F$2:$G$80,2,FALSE),""))))</f>
        <v/>
      </c>
      <c r="Z48" s="220" t="str">
        <f>ASC(IF(競技者データ入力シート!S54="","",競技者データ入力シート!T54))</f>
        <v/>
      </c>
      <c r="AC48" s="221" t="str">
        <f>IF($O48="","",IF($O48="男",IFERROR(VLOOKUP(競技者データ入力シート!V54,データ!$B$2:$C$81,2,FALSE),""),IF($O48="女",IFERROR(VLOOKUP(競技者データ入力シート!V54,データ!$F$2:$G$80,2,FALSE),""))))</f>
        <v/>
      </c>
      <c r="AD48" s="220" t="str">
        <f>ASC(IF(競技者データ入力シート!V54="","",競技者データ入力シート!W54))</f>
        <v/>
      </c>
      <c r="AG48" s="221" t="str">
        <f>IF($O48="","",IF($O48="男",IFERROR(VLOOKUP(競技者データ入力シート!X54,データ!$B$2:$C$81,2,FALSE),""),IF($O48="女",IFERROR(VLOOKUP(競技者データ入力シート!X54,データ!$F$2:$G$80,2,FALSE),""))))</f>
        <v/>
      </c>
      <c r="AH48" s="220" t="str">
        <f>ASC(IF(競技者データ入力シート!X54="","",競技者データ入力シート!Y54))</f>
        <v/>
      </c>
      <c r="AO48" s="1" t="str">
        <f>IF(競技者データ入力シート!$I54="一般","A",(IF(競技者データ入力シート!$I54="大学","A",(IF(競技者データ入力シート!$I54="高校","A",(IF(競技者データ入力シート!$I54="中学","D","")))))))</f>
        <v/>
      </c>
      <c r="AP48" s="221" t="str">
        <f>IF(競技者データ入力シート!U54="","",競技者データ入力シート!U54)</f>
        <v/>
      </c>
      <c r="AQ48" s="222" t="str">
        <f>IF(競技者データ入力シート!$S54="","",(VLOOKUP($Y48&amp;$AP48,$DC$2:$DD$20,2,FALSE)))</f>
        <v/>
      </c>
      <c r="AR48" s="222" t="str">
        <f>IF(競技者データ入力シート!$S54="","",$B48)</f>
        <v/>
      </c>
      <c r="AS48" s="222" t="str">
        <f>IF(競技者データ入力シート!$S54="","",$C48&amp;$AP48)</f>
        <v/>
      </c>
      <c r="AT48" s="222"/>
      <c r="AU48" s="222" t="str">
        <f>IF(競技者データ入力シート!$S54="","",$C48&amp;$AP48)</f>
        <v/>
      </c>
      <c r="AV48" s="222" t="str">
        <f>IF(競技者データ入力シート!$S54="","",$C48&amp;$AP48)</f>
        <v/>
      </c>
      <c r="AW48" s="222"/>
      <c r="AX48" s="222" t="str">
        <f>ASC(IF(競技者データ入力シート!$S54="","",競技者データ入力シート!$P54))</f>
        <v/>
      </c>
      <c r="AY48" s="221" t="str">
        <f>IF(競技者データ入力シート!$S54="","",COUNTIF($AQ$2:AQ48,AQ48))</f>
        <v/>
      </c>
      <c r="AZ48" s="221" t="str">
        <f>IF(競技者データ入力シート!S54="","",$E48)</f>
        <v/>
      </c>
      <c r="BA48" s="222" t="str">
        <f>IF(競技者データ入力シート!$S54="","",$J48)</f>
        <v/>
      </c>
      <c r="BB48" s="221" t="str">
        <f>IF(競技者データ入力シート!$S54="","",'NANS Data'!Y48)</f>
        <v/>
      </c>
      <c r="BC48" s="221" t="str">
        <f>IF(競技者データ入力シート!$S54="","",競技者データ入力シート!T54)</f>
        <v/>
      </c>
      <c r="BD48" s="221" t="str">
        <f>IF(競技者データ入力シート!Z54="","",競技者データ入力シート!Z54)</f>
        <v/>
      </c>
      <c r="BE48" s="222" t="str">
        <f>IF(競技者データ入力シート!$X54="","",(VLOOKUP($AG48&amp;$BD48,$DC$2:$DD$20,2,FALSE)))</f>
        <v/>
      </c>
      <c r="BF48" s="222" t="str">
        <f>IF(競技者データ入力シート!$X54="","",$B48)</f>
        <v/>
      </c>
      <c r="BG48" s="222" t="str">
        <f>IF(競技者データ入力シート!$X54="","",$C48&amp;$AP48)</f>
        <v/>
      </c>
      <c r="BH48" s="222"/>
      <c r="BI48" s="222" t="str">
        <f>IF(競技者データ入力シート!$X54="","",$C48&amp;$AP48)</f>
        <v/>
      </c>
      <c r="BJ48" s="222" t="str">
        <f>IF(競技者データ入力シート!$X54="","",$C48&amp;$AP48)</f>
        <v/>
      </c>
      <c r="BK48" s="222"/>
      <c r="BL48" s="222" t="str">
        <f>ASC(IF(競技者データ入力シート!$X54="","",競技者データ入力シート!$P54))</f>
        <v/>
      </c>
      <c r="BM48" s="222" t="str">
        <f>IF(競技者データ入力シート!$X54="","",COUNTIF($BE$2:BE48,BE48))</f>
        <v/>
      </c>
      <c r="BN48" s="222" t="str">
        <f>IF(競技者データ入力シート!X54="","",$E48)</f>
        <v/>
      </c>
      <c r="BO48" s="222" t="str">
        <f>IF(競技者データ入力シート!$X54="","",$J48)</f>
        <v/>
      </c>
      <c r="BP48" s="221" t="str">
        <f>IF(競技者データ入力シート!$X54="","",'NANS Data'!AG48)</f>
        <v/>
      </c>
      <c r="BQ48" s="222" t="str">
        <f>IF(競技者データ入力シート!$X54="","",競技者データ入力シート!Y54)</f>
        <v/>
      </c>
      <c r="BR48" s="220" t="str">
        <f>IF(U48="","",(VLOOKUP(U48,データ!$P$2:$Q$65,2,FALSE)))</f>
        <v/>
      </c>
      <c r="BS48" s="220" t="str">
        <f>IF(Y48="","",VLOOKUP(Y48,データ!$P$2:$Q$65,2,FALSE))</f>
        <v/>
      </c>
      <c r="BT48" s="220" t="str">
        <f>IF(AC48="","",VLOOKUP(AC48,データ!$P$2:$Q$65,2,FALSE))</f>
        <v/>
      </c>
      <c r="BU48" s="220" t="str">
        <f>IF(AG48="","",VLOOKUP(AG48,データ!$P$2:$Q$65,2,FALSE))</f>
        <v/>
      </c>
      <c r="BV48" s="220" t="s">
        <v>595</v>
      </c>
      <c r="BW48" s="220" t="s">
        <v>595</v>
      </c>
      <c r="BX48" s="220" t="s">
        <v>547</v>
      </c>
      <c r="CI48" s="220" t="s">
        <v>595</v>
      </c>
    </row>
    <row r="49" spans="2:106" x14ac:dyDescent="0.25">
      <c r="B49" s="220" t="str">
        <f>IF(競技者データ入力シート!$S$2="","",競技者データ入力シート!$S$2)</f>
        <v/>
      </c>
      <c r="C49" s="220" t="str">
        <f>IF(競技者データ入力シート!$D55="","",競技者データ入力シート!$S$3)</f>
        <v/>
      </c>
      <c r="D49" s="220" t="str">
        <f>IF(競技者データ入力シート!D55="","",競技者データ入力シート!B55)</f>
        <v/>
      </c>
      <c r="E49" s="220" t="str">
        <f>IF(競技者データ入力シート!D55="","",C49&amp;D49)</f>
        <v/>
      </c>
      <c r="F49" s="219" t="str">
        <f>ASC(IF(競技者データ入力シート!D55="","",競技者データ入力シート!$S$2))</f>
        <v/>
      </c>
      <c r="I49" s="220" t="str">
        <f>ASC(IF(競技者データ入力シート!D55="","",競技者データ入力シート!C55))</f>
        <v/>
      </c>
      <c r="J49" s="220" t="str">
        <f>IF(競技者データ入力シート!D55="","",TRIM(競技者データ入力シート!D55)&amp;" "&amp;(TRIM(競技者データ入力シート!E55)))</f>
        <v/>
      </c>
      <c r="K49" s="220" t="str">
        <f>ASC(IF(競技者データ入力シート!F55="","",TRIM(競技者データ入力シート!F55)&amp;" "&amp;(TRIM(競技者データ入力シート!G55))))</f>
        <v/>
      </c>
      <c r="L49" s="220" t="str">
        <f t="shared" si="0"/>
        <v/>
      </c>
      <c r="M49" s="220" t="str">
        <f>ASC(IF(競技者データ入力シート!H55="","",競技者データ入力シート!H55))</f>
        <v/>
      </c>
      <c r="N49" s="220" t="str">
        <f>ASC(IF(競技者データ入力シート!$P55="","",競技者データ入力シート!$P55))</f>
        <v/>
      </c>
      <c r="O49" s="221" t="str">
        <f>IF(競技者データ入力シート!J55="","",競技者データ入力シート!J55)</f>
        <v/>
      </c>
      <c r="P49" s="221" t="str">
        <f>ASC(IF(競技者データ入力シート!K55="","",競技者データ入力シート!K55))</f>
        <v/>
      </c>
      <c r="Q49" s="220" t="str">
        <f>ASC(IF(競技者データ入力シート!L55="","",競技者データ入力シート!L55))</f>
        <v/>
      </c>
      <c r="R49" s="220" t="str">
        <f>ASC(IF(競技者データ入力シート!M55="","",競技者データ入力シート!M55))</f>
        <v/>
      </c>
      <c r="S49" s="220" t="str">
        <f>IF(競技者データ入力シート!O55="","",競技者データ入力シート!O55)</f>
        <v/>
      </c>
      <c r="T49" s="220" t="str">
        <f>ASC(IF(競技者データ入力シート!N55="","",競技者データ入力シート!N55))</f>
        <v/>
      </c>
      <c r="U49" s="221" t="str">
        <f>IF($O49="","",IF($O49="男",IFERROR(VLOOKUP(競技者データ入力シート!Q55,データ!$B$2:$C$81,2,FALSE),""),IF($O49="女",IFERROR(VLOOKUP(競技者データ入力シート!Q55,データ!$F$2:$G$80,2,FALSE),""))))</f>
        <v/>
      </c>
      <c r="V49" s="219" t="str">
        <f>ASC(IF(競技者データ入力シート!Q55="","",競技者データ入力シート!R55))</f>
        <v/>
      </c>
      <c r="Y49" s="221" t="str">
        <f>IF($O49="","",IF($O49="男",IFERROR(VLOOKUP(競技者データ入力シート!S55,データ!$B$2:$C$81,2,FALSE),""),IF($O49="女",IFERROR(VLOOKUP(競技者データ入力シート!S55,データ!$F$2:$G$80,2,FALSE),""))))</f>
        <v/>
      </c>
      <c r="Z49" s="220" t="str">
        <f>ASC(IF(競技者データ入力シート!S55="","",競技者データ入力シート!T55))</f>
        <v/>
      </c>
      <c r="AC49" s="221" t="str">
        <f>IF($O49="","",IF($O49="男",IFERROR(VLOOKUP(競技者データ入力シート!V55,データ!$B$2:$C$81,2,FALSE),""),IF($O49="女",IFERROR(VLOOKUP(競技者データ入力シート!V55,データ!$F$2:$G$80,2,FALSE),""))))</f>
        <v/>
      </c>
      <c r="AD49" s="220" t="str">
        <f>ASC(IF(競技者データ入力シート!V55="","",競技者データ入力シート!W55))</f>
        <v/>
      </c>
      <c r="AG49" s="221" t="str">
        <f>IF($O49="","",IF($O49="男",IFERROR(VLOOKUP(競技者データ入力シート!X55,データ!$B$2:$C$81,2,FALSE),""),IF($O49="女",IFERROR(VLOOKUP(競技者データ入力シート!X55,データ!$F$2:$G$80,2,FALSE),""))))</f>
        <v/>
      </c>
      <c r="AH49" s="220" t="str">
        <f>ASC(IF(競技者データ入力シート!X55="","",競技者データ入力シート!Y55))</f>
        <v/>
      </c>
      <c r="AO49" s="1" t="str">
        <f>IF(競技者データ入力シート!$I55="一般","A",(IF(競技者データ入力シート!$I55="大学","A",(IF(競技者データ入力シート!$I55="高校","A",(IF(競技者データ入力シート!$I55="中学","D","")))))))</f>
        <v/>
      </c>
      <c r="AP49" s="221" t="str">
        <f>IF(競技者データ入力シート!U55="","",競技者データ入力シート!U55)</f>
        <v/>
      </c>
      <c r="AQ49" s="222" t="str">
        <f>IF(競技者データ入力シート!$S55="","",(VLOOKUP($Y49&amp;$AP49,$DC$2:$DD$20,2,FALSE)))</f>
        <v/>
      </c>
      <c r="AR49" s="222" t="str">
        <f>IF(競技者データ入力シート!$S55="","",$B49)</f>
        <v/>
      </c>
      <c r="AS49" s="222" t="str">
        <f>IF(競技者データ入力シート!$S55="","",$C49&amp;$AP49)</f>
        <v/>
      </c>
      <c r="AT49" s="222"/>
      <c r="AU49" s="222" t="str">
        <f>IF(競技者データ入力シート!$S55="","",$C49&amp;$AP49)</f>
        <v/>
      </c>
      <c r="AV49" s="222" t="str">
        <f>IF(競技者データ入力シート!$S55="","",$C49&amp;$AP49)</f>
        <v/>
      </c>
      <c r="AW49" s="222"/>
      <c r="AX49" s="222" t="str">
        <f>ASC(IF(競技者データ入力シート!$S55="","",競技者データ入力シート!$P55))</f>
        <v/>
      </c>
      <c r="AY49" s="221" t="str">
        <f>IF(競技者データ入力シート!$S55="","",COUNTIF($AQ$2:AQ49,AQ49))</f>
        <v/>
      </c>
      <c r="AZ49" s="221" t="str">
        <f>IF(競技者データ入力シート!S55="","",$E49)</f>
        <v/>
      </c>
      <c r="BA49" s="222" t="str">
        <f>IF(競技者データ入力シート!$S55="","",$J49)</f>
        <v/>
      </c>
      <c r="BB49" s="221" t="str">
        <f>IF(競技者データ入力シート!$S55="","",'NANS Data'!Y49)</f>
        <v/>
      </c>
      <c r="BC49" s="221" t="str">
        <f>IF(競技者データ入力シート!$S55="","",競技者データ入力シート!T55)</f>
        <v/>
      </c>
      <c r="BD49" s="221" t="str">
        <f>IF(競技者データ入力シート!Z55="","",競技者データ入力シート!Z55)</f>
        <v/>
      </c>
      <c r="BE49" s="222" t="str">
        <f>IF(競技者データ入力シート!$X55="","",(VLOOKUP($AG49&amp;$BD49,$DC$2:$DD$20,2,FALSE)))</f>
        <v/>
      </c>
      <c r="BF49" s="222" t="str">
        <f>IF(競技者データ入力シート!$X55="","",$B49)</f>
        <v/>
      </c>
      <c r="BG49" s="222" t="str">
        <f>IF(競技者データ入力シート!$X55="","",$C49&amp;$AP49)</f>
        <v/>
      </c>
      <c r="BH49" s="222"/>
      <c r="BI49" s="222" t="str">
        <f>IF(競技者データ入力シート!$X55="","",$C49&amp;$AP49)</f>
        <v/>
      </c>
      <c r="BJ49" s="222" t="str">
        <f>IF(競技者データ入力シート!$X55="","",$C49&amp;$AP49)</f>
        <v/>
      </c>
      <c r="BK49" s="222"/>
      <c r="BL49" s="222" t="str">
        <f>ASC(IF(競技者データ入力シート!$X55="","",競技者データ入力シート!$P55))</f>
        <v/>
      </c>
      <c r="BM49" s="222" t="str">
        <f>IF(競技者データ入力シート!$X55="","",COUNTIF($BE$2:BE49,BE49))</f>
        <v/>
      </c>
      <c r="BN49" s="222" t="str">
        <f>IF(競技者データ入力シート!X55="","",$E49)</f>
        <v/>
      </c>
      <c r="BO49" s="222" t="str">
        <f>IF(競技者データ入力シート!$X55="","",$J49)</f>
        <v/>
      </c>
      <c r="BP49" s="221" t="str">
        <f>IF(競技者データ入力シート!$X55="","",'NANS Data'!AG49)</f>
        <v/>
      </c>
      <c r="BQ49" s="222" t="str">
        <f>IF(競技者データ入力シート!$X55="","",競技者データ入力シート!Y55)</f>
        <v/>
      </c>
      <c r="BR49" s="220" t="str">
        <f>IF(U49="","",(VLOOKUP(U49,データ!$P$2:$Q$65,2,FALSE)))</f>
        <v/>
      </c>
      <c r="BS49" s="220" t="str">
        <f>IF(Y49="","",VLOOKUP(Y49,データ!$P$2:$Q$65,2,FALSE))</f>
        <v/>
      </c>
      <c r="BT49" s="220" t="str">
        <f>IF(AC49="","",VLOOKUP(AC49,データ!$P$2:$Q$65,2,FALSE))</f>
        <v/>
      </c>
      <c r="BU49" s="220" t="str">
        <f>IF(AG49="","",VLOOKUP(AG49,データ!$P$2:$Q$65,2,FALSE))</f>
        <v/>
      </c>
      <c r="BV49" s="220" t="s">
        <v>595</v>
      </c>
      <c r="BW49" s="220" t="s">
        <v>595</v>
      </c>
      <c r="BX49" s="220" t="s">
        <v>547</v>
      </c>
      <c r="CI49" s="220" t="s">
        <v>595</v>
      </c>
    </row>
    <row r="50" spans="2:106" x14ac:dyDescent="0.25">
      <c r="B50" s="220" t="str">
        <f>IF(競技者データ入力シート!$S$2="","",競技者データ入力シート!$S$2)</f>
        <v/>
      </c>
      <c r="C50" s="220" t="str">
        <f>IF(競技者データ入力シート!$D56="","",競技者データ入力シート!$S$3)</f>
        <v/>
      </c>
      <c r="D50" s="220" t="str">
        <f>IF(競技者データ入力シート!D56="","",競技者データ入力シート!B56)</f>
        <v/>
      </c>
      <c r="E50" s="220" t="str">
        <f>IF(競技者データ入力シート!D56="","",C50&amp;D50)</f>
        <v/>
      </c>
      <c r="F50" s="219" t="str">
        <f>ASC(IF(競技者データ入力シート!D56="","",競技者データ入力シート!$S$2))</f>
        <v/>
      </c>
      <c r="I50" s="220" t="str">
        <f>ASC(IF(競技者データ入力シート!D56="","",競技者データ入力シート!C56))</f>
        <v/>
      </c>
      <c r="J50" s="220" t="str">
        <f>IF(競技者データ入力シート!D56="","",TRIM(競技者データ入力シート!D56)&amp;" "&amp;(TRIM(競技者データ入力シート!E56)))</f>
        <v/>
      </c>
      <c r="K50" s="220" t="str">
        <f>ASC(IF(競技者データ入力シート!F56="","",TRIM(競技者データ入力シート!F56)&amp;" "&amp;(TRIM(競技者データ入力シート!G56))))</f>
        <v/>
      </c>
      <c r="L50" s="220" t="str">
        <f t="shared" si="0"/>
        <v/>
      </c>
      <c r="M50" s="220" t="str">
        <f>ASC(IF(競技者データ入力シート!H56="","",競技者データ入力シート!H56))</f>
        <v/>
      </c>
      <c r="N50" s="220" t="str">
        <f>ASC(IF(競技者データ入力シート!$P56="","",競技者データ入力シート!$P56))</f>
        <v/>
      </c>
      <c r="O50" s="221" t="str">
        <f>IF(競技者データ入力シート!J56="","",競技者データ入力シート!J56)</f>
        <v/>
      </c>
      <c r="P50" s="221" t="str">
        <f>ASC(IF(競技者データ入力シート!K56="","",競技者データ入力シート!K56))</f>
        <v/>
      </c>
      <c r="Q50" s="220" t="str">
        <f>ASC(IF(競技者データ入力シート!L56="","",競技者データ入力シート!L56))</f>
        <v/>
      </c>
      <c r="R50" s="220" t="str">
        <f>ASC(IF(競技者データ入力シート!M56="","",競技者データ入力シート!M56))</f>
        <v/>
      </c>
      <c r="S50" s="220" t="str">
        <f>IF(競技者データ入力シート!O56="","",競技者データ入力シート!O56)</f>
        <v/>
      </c>
      <c r="T50" s="220" t="str">
        <f>ASC(IF(競技者データ入力シート!N56="","",競技者データ入力シート!N56))</f>
        <v/>
      </c>
      <c r="U50" s="221" t="str">
        <f>IF($O50="","",IF($O50="男",IFERROR(VLOOKUP(競技者データ入力シート!Q56,データ!$B$2:$C$81,2,FALSE),""),IF($O50="女",IFERROR(VLOOKUP(競技者データ入力シート!Q56,データ!$F$2:$G$80,2,FALSE),""))))</f>
        <v/>
      </c>
      <c r="V50" s="219" t="str">
        <f>ASC(IF(競技者データ入力シート!Q56="","",競技者データ入力シート!R56))</f>
        <v/>
      </c>
      <c r="Y50" s="221" t="str">
        <f>IF($O50="","",IF($O50="男",IFERROR(VLOOKUP(競技者データ入力シート!S56,データ!$B$2:$C$81,2,FALSE),""),IF($O50="女",IFERROR(VLOOKUP(競技者データ入力シート!S56,データ!$F$2:$G$80,2,FALSE),""))))</f>
        <v/>
      </c>
      <c r="Z50" s="220" t="str">
        <f>ASC(IF(競技者データ入力シート!S56="","",競技者データ入力シート!T56))</f>
        <v/>
      </c>
      <c r="AC50" s="221" t="str">
        <f>IF($O50="","",IF($O50="男",IFERROR(VLOOKUP(競技者データ入力シート!V56,データ!$B$2:$C$81,2,FALSE),""),IF($O50="女",IFERROR(VLOOKUP(競技者データ入力シート!V56,データ!$F$2:$G$80,2,FALSE),""))))</f>
        <v/>
      </c>
      <c r="AD50" s="220" t="str">
        <f>ASC(IF(競技者データ入力シート!V56="","",競技者データ入力シート!W56))</f>
        <v/>
      </c>
      <c r="AG50" s="221" t="str">
        <f>IF($O50="","",IF($O50="男",IFERROR(VLOOKUP(競技者データ入力シート!X56,データ!$B$2:$C$81,2,FALSE),""),IF($O50="女",IFERROR(VLOOKUP(競技者データ入力シート!X56,データ!$F$2:$G$80,2,FALSE),""))))</f>
        <v/>
      </c>
      <c r="AH50" s="220" t="str">
        <f>ASC(IF(競技者データ入力シート!X56="","",競技者データ入力シート!Y56))</f>
        <v/>
      </c>
      <c r="AO50" s="1" t="str">
        <f>IF(競技者データ入力シート!$I56="一般","A",(IF(競技者データ入力シート!$I56="大学","A",(IF(競技者データ入力シート!$I56="高校","A",(IF(競技者データ入力シート!$I56="中学","D","")))))))</f>
        <v/>
      </c>
      <c r="AP50" s="221" t="str">
        <f>IF(競技者データ入力シート!U56="","",競技者データ入力シート!U56)</f>
        <v/>
      </c>
      <c r="AQ50" s="222" t="str">
        <f>IF(競技者データ入力シート!$S56="","",(VLOOKUP($Y50&amp;$AP50,$DC$2:$DD$20,2,FALSE)))</f>
        <v/>
      </c>
      <c r="AR50" s="222" t="str">
        <f>IF(競技者データ入力シート!$S56="","",$B50)</f>
        <v/>
      </c>
      <c r="AS50" s="222" t="str">
        <f>IF(競技者データ入力シート!$S56="","",$C50&amp;$AP50)</f>
        <v/>
      </c>
      <c r="AT50" s="222"/>
      <c r="AU50" s="222" t="str">
        <f>IF(競技者データ入力シート!$S56="","",$C50&amp;$AP50)</f>
        <v/>
      </c>
      <c r="AV50" s="222" t="str">
        <f>IF(競技者データ入力シート!$S56="","",$C50&amp;$AP50)</f>
        <v/>
      </c>
      <c r="AW50" s="222"/>
      <c r="AX50" s="222" t="str">
        <f>ASC(IF(競技者データ入力シート!$S56="","",競技者データ入力シート!$P56))</f>
        <v/>
      </c>
      <c r="AY50" s="221" t="str">
        <f>IF(競技者データ入力シート!$S56="","",COUNTIF($AQ$2:AQ50,AQ50))</f>
        <v/>
      </c>
      <c r="AZ50" s="221" t="str">
        <f>IF(競技者データ入力シート!S56="","",$E50)</f>
        <v/>
      </c>
      <c r="BA50" s="222" t="str">
        <f>IF(競技者データ入力シート!$S56="","",$J50)</f>
        <v/>
      </c>
      <c r="BB50" s="221" t="str">
        <f>IF(競技者データ入力シート!$S56="","",'NANS Data'!Y50)</f>
        <v/>
      </c>
      <c r="BC50" s="221" t="str">
        <f>IF(競技者データ入力シート!$S56="","",競技者データ入力シート!T56)</f>
        <v/>
      </c>
      <c r="BD50" s="221" t="str">
        <f>IF(競技者データ入力シート!Z56="","",競技者データ入力シート!Z56)</f>
        <v/>
      </c>
      <c r="BE50" s="222" t="str">
        <f>IF(競技者データ入力シート!$X56="","",(VLOOKUP($AG50&amp;$BD50,$DC$2:$DD$20,2,FALSE)))</f>
        <v/>
      </c>
      <c r="BF50" s="222" t="str">
        <f>IF(競技者データ入力シート!$X56="","",$B50)</f>
        <v/>
      </c>
      <c r="BG50" s="222" t="str">
        <f>IF(競技者データ入力シート!$X56="","",$C50&amp;$AP50)</f>
        <v/>
      </c>
      <c r="BH50" s="222"/>
      <c r="BI50" s="222" t="str">
        <f>IF(競技者データ入力シート!$X56="","",$C50&amp;$AP50)</f>
        <v/>
      </c>
      <c r="BJ50" s="222" t="str">
        <f>IF(競技者データ入力シート!$X56="","",$C50&amp;$AP50)</f>
        <v/>
      </c>
      <c r="BK50" s="222"/>
      <c r="BL50" s="222" t="str">
        <f>ASC(IF(競技者データ入力シート!$X56="","",競技者データ入力シート!$P56))</f>
        <v/>
      </c>
      <c r="BM50" s="222" t="str">
        <f>IF(競技者データ入力シート!$X56="","",COUNTIF($BE$2:BE50,BE50))</f>
        <v/>
      </c>
      <c r="BN50" s="222" t="str">
        <f>IF(競技者データ入力シート!X56="","",$E50)</f>
        <v/>
      </c>
      <c r="BO50" s="222" t="str">
        <f>IF(競技者データ入力シート!$X56="","",$J50)</f>
        <v/>
      </c>
      <c r="BP50" s="221" t="str">
        <f>IF(競技者データ入力シート!$X56="","",'NANS Data'!AG50)</f>
        <v/>
      </c>
      <c r="BQ50" s="222" t="str">
        <f>IF(競技者データ入力シート!$X56="","",競技者データ入力シート!Y56)</f>
        <v/>
      </c>
      <c r="BR50" s="220" t="str">
        <f>IF(U50="","",(VLOOKUP(U50,データ!$P$2:$Q$65,2,FALSE)))</f>
        <v/>
      </c>
      <c r="BS50" s="220" t="str">
        <f>IF(Y50="","",VLOOKUP(Y50,データ!$P$2:$Q$65,2,FALSE))</f>
        <v/>
      </c>
      <c r="BT50" s="220" t="str">
        <f>IF(AC50="","",VLOOKUP(AC50,データ!$P$2:$Q$65,2,FALSE))</f>
        <v/>
      </c>
      <c r="BU50" s="220" t="str">
        <f>IF(AG50="","",VLOOKUP(AG50,データ!$P$2:$Q$65,2,FALSE))</f>
        <v/>
      </c>
      <c r="BV50" s="220" t="s">
        <v>595</v>
      </c>
      <c r="BW50" s="220" t="s">
        <v>595</v>
      </c>
      <c r="BX50" s="220" t="s">
        <v>547</v>
      </c>
      <c r="CI50" s="220" t="s">
        <v>595</v>
      </c>
    </row>
    <row r="51" spans="2:106" x14ac:dyDescent="0.25">
      <c r="B51" s="220" t="str">
        <f>IF(競技者データ入力シート!$S$2="","",競技者データ入力シート!$S$2)</f>
        <v/>
      </c>
      <c r="C51" s="220" t="str">
        <f>IF(競技者データ入力シート!$D57="","",競技者データ入力シート!$S$3)</f>
        <v/>
      </c>
      <c r="D51" s="220" t="str">
        <f>IF(競技者データ入力シート!D57="","",競技者データ入力シート!B57)</f>
        <v/>
      </c>
      <c r="E51" s="220" t="str">
        <f>IF(競技者データ入力シート!D57="","",C51&amp;D51)</f>
        <v/>
      </c>
      <c r="F51" s="219" t="str">
        <f>ASC(IF(競技者データ入力シート!D57="","",競技者データ入力シート!$S$2))</f>
        <v/>
      </c>
      <c r="I51" s="220" t="str">
        <f>ASC(IF(競技者データ入力シート!D57="","",競技者データ入力シート!C57))</f>
        <v/>
      </c>
      <c r="J51" s="220" t="str">
        <f>IF(競技者データ入力シート!D57="","",TRIM(競技者データ入力シート!D57)&amp;" "&amp;(TRIM(競技者データ入力シート!E57)))</f>
        <v/>
      </c>
      <c r="K51" s="220" t="str">
        <f>ASC(IF(競技者データ入力シート!F57="","",TRIM(競技者データ入力シート!F57)&amp;" "&amp;(TRIM(競技者データ入力シート!G57))))</f>
        <v/>
      </c>
      <c r="L51" s="220" t="str">
        <f t="shared" si="0"/>
        <v/>
      </c>
      <c r="M51" s="220" t="str">
        <f>ASC(IF(競技者データ入力シート!H57="","",競技者データ入力シート!H57))</f>
        <v/>
      </c>
      <c r="N51" s="220" t="str">
        <f>ASC(IF(競技者データ入力シート!$P57="","",競技者データ入力シート!$P57))</f>
        <v/>
      </c>
      <c r="O51" s="221" t="str">
        <f>IF(競技者データ入力シート!J57="","",競技者データ入力シート!J57)</f>
        <v/>
      </c>
      <c r="P51" s="221" t="str">
        <f>ASC(IF(競技者データ入力シート!K57="","",競技者データ入力シート!K57))</f>
        <v/>
      </c>
      <c r="Q51" s="220" t="str">
        <f>ASC(IF(競技者データ入力シート!L57="","",競技者データ入力シート!L57))</f>
        <v/>
      </c>
      <c r="R51" s="220" t="str">
        <f>ASC(IF(競技者データ入力シート!M57="","",競技者データ入力シート!M57))</f>
        <v/>
      </c>
      <c r="S51" s="220" t="str">
        <f>IF(競技者データ入力シート!O57="","",競技者データ入力シート!O57)</f>
        <v/>
      </c>
      <c r="T51" s="220" t="str">
        <f>ASC(IF(競技者データ入力シート!N57="","",競技者データ入力シート!N57))</f>
        <v/>
      </c>
      <c r="U51" s="221" t="str">
        <f>IF($O51="","",IF($O51="男",IFERROR(VLOOKUP(競技者データ入力シート!Q57,データ!$B$2:$C$81,2,FALSE),""),IF($O51="女",IFERROR(VLOOKUP(競技者データ入力シート!Q57,データ!$F$2:$G$80,2,FALSE),""))))</f>
        <v/>
      </c>
      <c r="V51" s="219" t="str">
        <f>ASC(IF(競技者データ入力シート!Q57="","",競技者データ入力シート!R57))</f>
        <v/>
      </c>
      <c r="Y51" s="221" t="str">
        <f>IF($O51="","",IF($O51="男",IFERROR(VLOOKUP(競技者データ入力シート!S57,データ!$B$2:$C$81,2,FALSE),""),IF($O51="女",IFERROR(VLOOKUP(競技者データ入力シート!S57,データ!$F$2:$G$80,2,FALSE),""))))</f>
        <v/>
      </c>
      <c r="Z51" s="220" t="str">
        <f>ASC(IF(競技者データ入力シート!S57="","",競技者データ入力シート!T57))</f>
        <v/>
      </c>
      <c r="AC51" s="221" t="str">
        <f>IF($O51="","",IF($O51="男",IFERROR(VLOOKUP(競技者データ入力シート!V57,データ!$B$2:$C$81,2,FALSE),""),IF($O51="女",IFERROR(VLOOKUP(競技者データ入力シート!V57,データ!$F$2:$G$80,2,FALSE),""))))</f>
        <v/>
      </c>
      <c r="AD51" s="220" t="str">
        <f>ASC(IF(競技者データ入力シート!V57="","",競技者データ入力シート!W57))</f>
        <v/>
      </c>
      <c r="AG51" s="221" t="str">
        <f>IF($O51="","",IF($O51="男",IFERROR(VLOOKUP(競技者データ入力シート!X57,データ!$B$2:$C$81,2,FALSE),""),IF($O51="女",IFERROR(VLOOKUP(競技者データ入力シート!X57,データ!$F$2:$G$80,2,FALSE),""))))</f>
        <v/>
      </c>
      <c r="AH51" s="220" t="str">
        <f>ASC(IF(競技者データ入力シート!X57="","",競技者データ入力シート!Y57))</f>
        <v/>
      </c>
      <c r="AO51" s="1" t="str">
        <f>IF(競技者データ入力シート!$I57="一般","A",(IF(競技者データ入力シート!$I57="大学","A",(IF(競技者データ入力シート!$I57="高校","A",(IF(競技者データ入力シート!$I57="中学","D","")))))))</f>
        <v/>
      </c>
      <c r="AP51" s="221" t="str">
        <f>IF(競技者データ入力シート!U57="","",競技者データ入力シート!U57)</f>
        <v/>
      </c>
      <c r="AQ51" s="222" t="str">
        <f>IF(競技者データ入力シート!$S57="","",(VLOOKUP($Y51&amp;$AP51,$DC$2:$DD$20,2,FALSE)))</f>
        <v/>
      </c>
      <c r="AR51" s="222" t="str">
        <f>IF(競技者データ入力シート!$S57="","",$B51)</f>
        <v/>
      </c>
      <c r="AS51" s="222" t="str">
        <f>IF(競技者データ入力シート!$S57="","",$C51&amp;$AP51)</f>
        <v/>
      </c>
      <c r="AT51" s="222"/>
      <c r="AU51" s="222" t="str">
        <f>IF(競技者データ入力シート!$S57="","",$C51&amp;$AP51)</f>
        <v/>
      </c>
      <c r="AV51" s="222" t="str">
        <f>IF(競技者データ入力シート!$S57="","",$C51&amp;$AP51)</f>
        <v/>
      </c>
      <c r="AW51" s="222"/>
      <c r="AX51" s="222" t="str">
        <f>ASC(IF(競技者データ入力シート!$S57="","",競技者データ入力シート!$P57))</f>
        <v/>
      </c>
      <c r="AY51" s="221" t="str">
        <f>IF(競技者データ入力シート!$S57="","",COUNTIF($AQ$2:AQ51,AQ51))</f>
        <v/>
      </c>
      <c r="AZ51" s="221" t="str">
        <f>IF(競技者データ入力シート!S57="","",$E51)</f>
        <v/>
      </c>
      <c r="BA51" s="222" t="str">
        <f>IF(競技者データ入力シート!$S57="","",$J51)</f>
        <v/>
      </c>
      <c r="BB51" s="221" t="str">
        <f>IF(競技者データ入力シート!$S57="","",'NANS Data'!Y51)</f>
        <v/>
      </c>
      <c r="BC51" s="221" t="str">
        <f>IF(競技者データ入力シート!$S57="","",競技者データ入力シート!T57)</f>
        <v/>
      </c>
      <c r="BD51" s="221" t="str">
        <f>IF(競技者データ入力シート!Z57="","",競技者データ入力シート!Z57)</f>
        <v/>
      </c>
      <c r="BE51" s="222" t="str">
        <f>IF(競技者データ入力シート!$X57="","",(VLOOKUP($AG51&amp;$BD51,$DC$2:$DD$20,2,FALSE)))</f>
        <v/>
      </c>
      <c r="BF51" s="222" t="str">
        <f>IF(競技者データ入力シート!$X57="","",$B51)</f>
        <v/>
      </c>
      <c r="BG51" s="222" t="str">
        <f>IF(競技者データ入力シート!$X57="","",$C51&amp;$AP51)</f>
        <v/>
      </c>
      <c r="BH51" s="222"/>
      <c r="BI51" s="222" t="str">
        <f>IF(競技者データ入力シート!$X57="","",$C51&amp;$AP51)</f>
        <v/>
      </c>
      <c r="BJ51" s="222" t="str">
        <f>IF(競技者データ入力シート!$X57="","",$C51&amp;$AP51)</f>
        <v/>
      </c>
      <c r="BK51" s="222"/>
      <c r="BL51" s="222" t="str">
        <f>ASC(IF(競技者データ入力シート!$X57="","",競技者データ入力シート!$P57))</f>
        <v/>
      </c>
      <c r="BM51" s="222" t="str">
        <f>IF(競技者データ入力シート!$X57="","",COUNTIF($BE$2:BE51,BE51))</f>
        <v/>
      </c>
      <c r="BN51" s="222" t="str">
        <f>IF(競技者データ入力シート!X57="","",$E51)</f>
        <v/>
      </c>
      <c r="BO51" s="222" t="str">
        <f>IF(競技者データ入力シート!$X57="","",$J51)</f>
        <v/>
      </c>
      <c r="BP51" s="221" t="str">
        <f>IF(競技者データ入力シート!$X57="","",'NANS Data'!AG51)</f>
        <v/>
      </c>
      <c r="BQ51" s="222" t="str">
        <f>IF(競技者データ入力シート!$X57="","",競技者データ入力シート!Y57)</f>
        <v/>
      </c>
      <c r="BR51" s="220" t="str">
        <f>IF(U51="","",(VLOOKUP(U51,データ!$P$2:$Q$65,2,FALSE)))</f>
        <v/>
      </c>
      <c r="BS51" s="220" t="str">
        <f>IF(Y51="","",VLOOKUP(Y51,データ!$P$2:$Q$65,2,FALSE))</f>
        <v/>
      </c>
      <c r="BT51" s="220" t="str">
        <f>IF(AC51="","",VLOOKUP(AC51,データ!$P$2:$Q$65,2,FALSE))</f>
        <v/>
      </c>
      <c r="BU51" s="220" t="str">
        <f>IF(AG51="","",VLOOKUP(AG51,データ!$P$2:$Q$65,2,FALSE))</f>
        <v/>
      </c>
      <c r="BV51" s="220" t="s">
        <v>595</v>
      </c>
      <c r="BW51" s="220" t="s">
        <v>595</v>
      </c>
      <c r="BX51" s="220" t="s">
        <v>547</v>
      </c>
      <c r="CI51" s="220" t="s">
        <v>595</v>
      </c>
    </row>
    <row r="52" spans="2:106" x14ac:dyDescent="0.25">
      <c r="C52" s="220" t="str">
        <f>IF(競技者データ入力シート!$D58="","",競技者データ入力シート!#REF!)</f>
        <v/>
      </c>
      <c r="D52" s="220" t="str">
        <f>IF(競技者データ入力シート!D58="","",競技者データ入力シート!B58)</f>
        <v/>
      </c>
      <c r="E52" s="220" t="str">
        <f>IF(競技者データ入力シート!D58="","",C52&amp;D52)</f>
        <v/>
      </c>
      <c r="F52" s="220" t="str">
        <f>IF(競技者データ入力シート!D58="","",競技者データ入力シート!#REF!)</f>
        <v/>
      </c>
      <c r="I52" s="220" t="str">
        <f>ASC(IF(競技者データ入力シート!D58="","",競技者データ入力シート!C58))</f>
        <v/>
      </c>
      <c r="J52" s="220" t="str">
        <f>IF(競技者データ入力シート!D58="","",TRIM(競技者データ入力シート!D58)&amp;" "&amp;(TRIM(競技者データ入力シート!E58)))</f>
        <v/>
      </c>
      <c r="K52" s="220" t="str">
        <f>ASC(IF(競技者データ入力シート!F58="","",TRIM(競技者データ入力シート!F58)&amp;" "&amp;(TRIM(競技者データ入力シート!G58))))</f>
        <v/>
      </c>
      <c r="L52" s="220" t="str">
        <f t="shared" ref="L52:L53" si="2">J52</f>
        <v/>
      </c>
      <c r="M52" s="220" t="str">
        <f>ASC(IF(競技者データ入力シート!H58="","",競技者データ入力シート!H58))</f>
        <v/>
      </c>
      <c r="N52" s="220" t="str">
        <f>ASC(IF(競技者データ入力シート!P58="","",競技者データ入力シート!P58))</f>
        <v/>
      </c>
      <c r="O52" s="221" t="str">
        <f>IF(競技者データ入力シート!J58="","",競技者データ入力シート!J58)</f>
        <v/>
      </c>
      <c r="P52" s="221" t="str">
        <f>ASC(IF(競技者データ入力シート!K58="","",競技者データ入力シート!K58))</f>
        <v/>
      </c>
      <c r="Q52" s="220" t="str">
        <f>ASC(IF(競技者データ入力シート!L58="","",競技者データ入力シート!L58))</f>
        <v/>
      </c>
      <c r="R52" s="220" t="str">
        <f>ASC(IF(競技者データ入力シート!M58="","",競技者データ入力シート!M58))</f>
        <v/>
      </c>
      <c r="S52" s="220" t="str">
        <f>IF(競技者データ入力シート!O58="","",競技者データ入力シート!O58)</f>
        <v/>
      </c>
      <c r="T52" s="220" t="str">
        <f>ASC(IF(競技者データ入力シート!N58="","",競技者データ入力シート!N58))</f>
        <v/>
      </c>
      <c r="U52" s="221" t="str">
        <f>IF($O52="","",IF($O52="男",IFERROR(VLOOKUP(競技者データ入力シート!Q58,データ!$B$2:$C$81,2,FALSE),""),IF($O52="女",IFERROR(VLOOKUP(競技者データ入力シート!Q58,データ!$F$2:$G$80,2,FALSE),""))))</f>
        <v/>
      </c>
      <c r="V52" s="219" t="str">
        <f>ASC(IF(競技者データ入力シート!Q58="","",競技者データ入力シート!R58))</f>
        <v/>
      </c>
      <c r="Y52" s="221"/>
      <c r="AC52" s="221"/>
      <c r="AG52" s="221"/>
      <c r="AQ52" s="222"/>
      <c r="AR52" s="222"/>
      <c r="AS52" s="222"/>
      <c r="AT52" s="222"/>
      <c r="AU52" s="222"/>
      <c r="AV52" s="222"/>
      <c r="AW52" s="222"/>
      <c r="AX52" s="222"/>
      <c r="AZ52" s="221"/>
      <c r="BB52" s="221"/>
      <c r="BC52" s="221"/>
      <c r="BE52" s="222"/>
      <c r="BF52" s="222"/>
      <c r="BG52" s="222"/>
      <c r="BH52" s="222"/>
      <c r="BI52" s="222"/>
      <c r="BJ52" s="222"/>
      <c r="BK52" s="222"/>
      <c r="BL52" s="222"/>
      <c r="BM52" s="222"/>
      <c r="BN52" s="222"/>
      <c r="BO52" s="222"/>
      <c r="BQ52" s="222"/>
      <c r="BR52" s="220" t="str">
        <f>IF(U52="","",(VLOOKUP(U52,データ!$P$2:$Q$35,2,FALSE)))</f>
        <v/>
      </c>
      <c r="BS52" s="220" t="str">
        <f>IF(Y52="","",VLOOKUP(Y52,データ!$P$2:$Q$14,2,FALSE))</f>
        <v/>
      </c>
      <c r="BV52" s="220" t="s">
        <v>595</v>
      </c>
      <c r="BW52" s="220" t="s">
        <v>595</v>
      </c>
      <c r="CI52" s="220" t="s">
        <v>595</v>
      </c>
    </row>
    <row r="53" spans="2:106" x14ac:dyDescent="0.25">
      <c r="C53" s="220" t="str">
        <f>IF(競技者データ入力シート!$D59="","",競技者データ入力シート!#REF!)</f>
        <v/>
      </c>
      <c r="D53" s="220" t="str">
        <f>IF(競技者データ入力シート!D59="","",競技者データ入力シート!B59)</f>
        <v/>
      </c>
      <c r="E53" s="220" t="str">
        <f>IF(競技者データ入力シート!D59="","",C53&amp;D53)</f>
        <v/>
      </c>
      <c r="F53" s="220" t="str">
        <f>IF(競技者データ入力シート!D59="","",競技者データ入力シート!#REF!)</f>
        <v/>
      </c>
      <c r="I53" s="220" t="str">
        <f>ASC(IF(競技者データ入力シート!D59="","",競技者データ入力シート!C59))</f>
        <v/>
      </c>
      <c r="J53" s="220" t="str">
        <f>IF(競技者データ入力シート!D59="","",TRIM(競技者データ入力シート!D59)&amp;" "&amp;(TRIM(競技者データ入力シート!E59)))</f>
        <v/>
      </c>
      <c r="K53" s="220" t="str">
        <f>ASC(IF(競技者データ入力シート!F59="","",TRIM(競技者データ入力シート!F59)&amp;" "&amp;(TRIM(競技者データ入力シート!G59))))</f>
        <v/>
      </c>
      <c r="L53" s="220" t="str">
        <f t="shared" si="2"/>
        <v/>
      </c>
      <c r="M53" s="220" t="str">
        <f>ASC(IF(競技者データ入力シート!H59="","",競技者データ入力シート!H59))</f>
        <v/>
      </c>
      <c r="N53" s="220" t="str">
        <f>ASC(IF(競技者データ入力シート!P59="","",競技者データ入力シート!P59))</f>
        <v/>
      </c>
      <c r="O53" s="221" t="str">
        <f>IF(競技者データ入力シート!J59="","",競技者データ入力シート!J59)</f>
        <v/>
      </c>
      <c r="P53" s="221" t="str">
        <f>ASC(IF(競技者データ入力シート!K59="","",競技者データ入力シート!K59))</f>
        <v/>
      </c>
      <c r="Q53" s="220" t="str">
        <f>ASC(IF(競技者データ入力シート!L59="","",競技者データ入力シート!L59))</f>
        <v/>
      </c>
      <c r="R53" s="220" t="str">
        <f>ASC(IF(競技者データ入力シート!M59="","",競技者データ入力シート!M59))</f>
        <v/>
      </c>
      <c r="S53" s="220" t="str">
        <f>IF(競技者データ入力シート!O59="","",競技者データ入力シート!O59)</f>
        <v/>
      </c>
      <c r="T53" s="220" t="str">
        <f>ASC(IF(競技者データ入力シート!N59="","",競技者データ入力シート!N59))</f>
        <v/>
      </c>
      <c r="U53" s="221" t="str">
        <f>IF($O53="","",IF($O53="男",IFERROR(VLOOKUP(競技者データ入力シート!Q59,データ!$B$2:$C$81,2,FALSE),""),IF($O53="女",IFERROR(VLOOKUP(競技者データ入力シート!Q59,データ!$F$2:$G$80,2,FALSE),""))))</f>
        <v/>
      </c>
      <c r="V53" s="219" t="str">
        <f>ASC(IF(競技者データ入力シート!Q59="","",競技者データ入力シート!R59))</f>
        <v/>
      </c>
      <c r="Y53" s="221"/>
      <c r="AC53" s="221"/>
      <c r="AG53" s="221"/>
      <c r="AQ53" s="222"/>
      <c r="AR53" s="222"/>
      <c r="AS53" s="222"/>
      <c r="AT53" s="222"/>
      <c r="AU53" s="222"/>
      <c r="AV53" s="222"/>
      <c r="AW53" s="222"/>
      <c r="AX53" s="222"/>
      <c r="AZ53" s="221"/>
      <c r="BB53" s="221"/>
      <c r="BC53" s="221"/>
      <c r="BE53" s="222"/>
      <c r="BF53" s="222"/>
      <c r="BG53" s="222"/>
      <c r="BH53" s="222"/>
      <c r="BI53" s="222"/>
      <c r="BJ53" s="222"/>
      <c r="BK53" s="222"/>
      <c r="BL53" s="222"/>
      <c r="BM53" s="222"/>
      <c r="BN53" s="222"/>
      <c r="BO53" s="222"/>
      <c r="BQ53" s="222"/>
      <c r="BR53" s="220" t="str">
        <f>IF(U53="","",(VLOOKUP(U53,データ!$P$2:$Q$35,2,FALSE)))</f>
        <v/>
      </c>
      <c r="BS53" s="220" t="str">
        <f>IF(Y53="","",VLOOKUP(Y53,データ!$P$2:$Q$14,2,FALSE))</f>
        <v/>
      </c>
    </row>
    <row r="54" spans="2:106" x14ac:dyDescent="0.25">
      <c r="D54" s="220">
        <v>1</v>
      </c>
      <c r="E54" s="220">
        <v>2</v>
      </c>
      <c r="F54" s="220">
        <v>3</v>
      </c>
      <c r="G54" s="220">
        <v>4</v>
      </c>
      <c r="H54" s="220">
        <v>5</v>
      </c>
      <c r="I54" s="220">
        <v>6</v>
      </c>
      <c r="J54" s="220">
        <v>7</v>
      </c>
      <c r="K54" s="220">
        <v>8</v>
      </c>
      <c r="L54" s="220">
        <v>9</v>
      </c>
      <c r="M54" s="220">
        <v>10</v>
      </c>
      <c r="N54" s="220">
        <v>11</v>
      </c>
      <c r="O54" s="220">
        <v>12</v>
      </c>
      <c r="P54" s="220">
        <v>13</v>
      </c>
      <c r="Q54" s="220">
        <v>14</v>
      </c>
      <c r="R54" s="220">
        <v>15</v>
      </c>
      <c r="S54" s="220">
        <v>16</v>
      </c>
      <c r="T54" s="220">
        <v>17</v>
      </c>
      <c r="U54" s="220">
        <v>18</v>
      </c>
      <c r="V54" s="220">
        <v>19</v>
      </c>
      <c r="W54" s="220">
        <v>20</v>
      </c>
      <c r="X54" s="220">
        <v>21</v>
      </c>
      <c r="Y54" s="220">
        <v>22</v>
      </c>
      <c r="Z54" s="220">
        <v>23</v>
      </c>
      <c r="AA54" s="220">
        <v>24</v>
      </c>
      <c r="AB54" s="220">
        <v>25</v>
      </c>
      <c r="AC54" s="220">
        <v>26</v>
      </c>
      <c r="AD54" s="220">
        <v>27</v>
      </c>
      <c r="AE54" s="220">
        <v>28</v>
      </c>
      <c r="AF54" s="220">
        <v>29</v>
      </c>
      <c r="AG54" s="220">
        <v>30</v>
      </c>
      <c r="AH54" s="220">
        <v>31</v>
      </c>
      <c r="AI54" s="220">
        <v>32</v>
      </c>
      <c r="AJ54" s="220">
        <v>33</v>
      </c>
      <c r="AK54" s="220">
        <v>34</v>
      </c>
      <c r="AL54" s="220">
        <v>35</v>
      </c>
      <c r="AM54" s="220">
        <v>36</v>
      </c>
      <c r="AN54" s="220">
        <v>37</v>
      </c>
      <c r="AO54" s="220">
        <v>38</v>
      </c>
      <c r="AP54" s="220">
        <v>39</v>
      </c>
      <c r="AQ54" s="220">
        <v>40</v>
      </c>
      <c r="AR54" s="220">
        <v>41</v>
      </c>
      <c r="AS54" s="220">
        <v>42</v>
      </c>
      <c r="AT54" s="220">
        <v>43</v>
      </c>
      <c r="AU54" s="220">
        <v>44</v>
      </c>
      <c r="AV54" s="220">
        <v>45</v>
      </c>
      <c r="AW54" s="220">
        <v>46</v>
      </c>
      <c r="AX54" s="220">
        <v>47</v>
      </c>
      <c r="AY54" s="220">
        <v>48</v>
      </c>
      <c r="AZ54" s="220">
        <v>49</v>
      </c>
      <c r="BA54" s="220">
        <v>50</v>
      </c>
      <c r="BB54" s="220">
        <v>51</v>
      </c>
      <c r="BC54" s="220">
        <v>52</v>
      </c>
      <c r="BD54" s="220">
        <v>53</v>
      </c>
      <c r="BE54" s="220">
        <v>54</v>
      </c>
      <c r="BF54" s="220">
        <v>55</v>
      </c>
      <c r="BG54" s="220">
        <v>56</v>
      </c>
      <c r="BH54" s="220">
        <v>57</v>
      </c>
      <c r="BI54" s="220">
        <v>58</v>
      </c>
      <c r="BJ54" s="220">
        <v>59</v>
      </c>
      <c r="BK54" s="220">
        <v>60</v>
      </c>
      <c r="BL54" s="220">
        <v>61</v>
      </c>
      <c r="BM54" s="220">
        <v>62</v>
      </c>
      <c r="BN54" s="220">
        <v>63</v>
      </c>
      <c r="BO54" s="220">
        <v>64</v>
      </c>
      <c r="BP54" s="220">
        <v>65</v>
      </c>
      <c r="BQ54" s="220">
        <v>66</v>
      </c>
      <c r="BR54" s="220">
        <v>67</v>
      </c>
      <c r="BS54" s="220">
        <v>68</v>
      </c>
      <c r="BT54" s="220">
        <v>69</v>
      </c>
      <c r="BU54" s="220">
        <v>70</v>
      </c>
      <c r="BV54" s="220">
        <v>71</v>
      </c>
      <c r="BW54" s="220">
        <v>72</v>
      </c>
      <c r="BX54" s="220">
        <v>73</v>
      </c>
      <c r="BY54" s="220">
        <v>79</v>
      </c>
      <c r="BZ54" s="220">
        <v>80</v>
      </c>
      <c r="CA54" s="220">
        <v>81</v>
      </c>
      <c r="CB54" s="220">
        <v>82</v>
      </c>
      <c r="CC54" s="220">
        <v>83</v>
      </c>
      <c r="CD54" s="220">
        <v>84</v>
      </c>
      <c r="CE54" s="220">
        <v>85</v>
      </c>
      <c r="CF54" s="220">
        <v>86</v>
      </c>
      <c r="CG54" s="220">
        <v>87</v>
      </c>
      <c r="CH54" s="220">
        <v>88</v>
      </c>
      <c r="CI54" s="220">
        <v>89</v>
      </c>
      <c r="CJ54" s="220">
        <v>90</v>
      </c>
      <c r="CK54" s="220">
        <v>91</v>
      </c>
      <c r="CL54" s="220">
        <v>92</v>
      </c>
      <c r="CM54" s="220">
        <v>93</v>
      </c>
      <c r="CN54" s="220">
        <v>94</v>
      </c>
      <c r="CO54" s="220">
        <v>95</v>
      </c>
      <c r="CX54" s="220">
        <v>96</v>
      </c>
      <c r="DA54" s="220">
        <v>97</v>
      </c>
      <c r="DB54" s="220">
        <v>98</v>
      </c>
    </row>
  </sheetData>
  <sortState xmlns:xlrd2="http://schemas.microsoft.com/office/spreadsheetml/2017/richdata2" ref="DG2:DH7">
    <sortCondition ref="DG2:DG7"/>
  </sortState>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2"/>
  <sheetViews>
    <sheetView zoomScale="110" zoomScaleNormal="110" workbookViewId="0">
      <selection activeCell="R5" sqref="R5:S5"/>
    </sheetView>
  </sheetViews>
  <sheetFormatPr defaultRowHeight="13.3" x14ac:dyDescent="0.25"/>
  <cols>
    <col min="1" max="2" width="18.4609375" style="6" customWidth="1"/>
    <col min="3" max="3" width="5.23046875" style="7" bestFit="1" customWidth="1"/>
    <col min="4" max="4" width="4.4609375" style="7" bestFit="1" customWidth="1"/>
    <col min="5" max="6" width="18.4609375" style="6"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84375" bestFit="1" customWidth="1"/>
    <col min="19" max="19" width="14" bestFit="1" customWidth="1"/>
    <col min="20" max="20" width="8.84375" bestFit="1" customWidth="1"/>
    <col min="21" max="21" width="14" bestFit="1" customWidth="1"/>
    <col min="22" max="22" width="1.23046875" customWidth="1"/>
    <col min="23" max="23" width="5.23046875" style="1" bestFit="1" customWidth="1"/>
    <col min="24" max="24" width="12.23046875" bestFit="1" customWidth="1"/>
    <col min="25" max="25" width="5.15234375" style="1" bestFit="1" customWidth="1"/>
  </cols>
  <sheetData>
    <row r="1" spans="1:25" s="112" customFormat="1" ht="24.25" customHeight="1" x14ac:dyDescent="0.25">
      <c r="A1" s="106" t="s">
        <v>0</v>
      </c>
      <c r="B1" s="106" t="s">
        <v>1</v>
      </c>
      <c r="C1" s="107" t="s">
        <v>2</v>
      </c>
      <c r="D1" s="107" t="s">
        <v>3</v>
      </c>
      <c r="E1" s="108" t="s">
        <v>4</v>
      </c>
      <c r="F1" s="108" t="s">
        <v>1</v>
      </c>
      <c r="G1" s="109" t="s">
        <v>2</v>
      </c>
      <c r="H1" s="109" t="s">
        <v>3</v>
      </c>
      <c r="J1" s="113" t="s">
        <v>5</v>
      </c>
      <c r="K1" s="113" t="s">
        <v>6</v>
      </c>
      <c r="L1" s="114"/>
      <c r="M1" s="115" t="s">
        <v>7</v>
      </c>
      <c r="N1" s="115" t="s">
        <v>8</v>
      </c>
      <c r="P1" s="8" t="s">
        <v>353</v>
      </c>
      <c r="Q1" s="2" t="s">
        <v>354</v>
      </c>
      <c r="R1" s="3" t="s">
        <v>9</v>
      </c>
      <c r="S1" s="3" t="s">
        <v>352</v>
      </c>
      <c r="T1" s="4" t="s">
        <v>10</v>
      </c>
      <c r="U1" s="4" t="s">
        <v>351</v>
      </c>
      <c r="W1" s="110" t="s">
        <v>139</v>
      </c>
      <c r="X1" s="111" t="s">
        <v>140</v>
      </c>
      <c r="Y1" s="105" t="s">
        <v>355</v>
      </c>
    </row>
    <row r="2" spans="1:25" x14ac:dyDescent="0.25">
      <c r="A2" s="5" t="s">
        <v>456</v>
      </c>
      <c r="B2" s="5" t="s">
        <v>456</v>
      </c>
      <c r="C2" s="7">
        <v>1</v>
      </c>
      <c r="D2" s="7">
        <v>2</v>
      </c>
      <c r="E2" s="5" t="s">
        <v>472</v>
      </c>
      <c r="F2" s="5" t="s">
        <v>472</v>
      </c>
      <c r="G2" s="7">
        <v>18</v>
      </c>
      <c r="H2" s="7">
        <v>2</v>
      </c>
      <c r="I2" s="5"/>
      <c r="J2" s="5" t="s">
        <v>11</v>
      </c>
      <c r="K2" s="7">
        <v>1</v>
      </c>
      <c r="L2" s="5"/>
      <c r="M2" s="5" t="s">
        <v>12</v>
      </c>
      <c r="N2" s="7" t="s">
        <v>340</v>
      </c>
      <c r="O2" s="5"/>
      <c r="P2" s="7">
        <v>1</v>
      </c>
      <c r="Q2" s="5" t="s">
        <v>456</v>
      </c>
      <c r="R2" s="7">
        <v>10</v>
      </c>
      <c r="S2" s="5" t="s">
        <v>465</v>
      </c>
      <c r="T2" s="7">
        <v>26</v>
      </c>
      <c r="U2" s="5" t="s">
        <v>480</v>
      </c>
      <c r="W2" s="9">
        <v>101</v>
      </c>
      <c r="X2" s="12" t="s">
        <v>141</v>
      </c>
      <c r="Y2" s="1" t="s">
        <v>138</v>
      </c>
    </row>
    <row r="3" spans="1:25" x14ac:dyDescent="0.25">
      <c r="A3" s="5" t="s">
        <v>457</v>
      </c>
      <c r="B3" s="5" t="s">
        <v>457</v>
      </c>
      <c r="C3" s="7">
        <v>2</v>
      </c>
      <c r="D3" s="7">
        <v>3</v>
      </c>
      <c r="E3" s="5" t="s">
        <v>473</v>
      </c>
      <c r="F3" s="5" t="s">
        <v>473</v>
      </c>
      <c r="G3" s="7">
        <v>19</v>
      </c>
      <c r="H3" s="7">
        <v>3</v>
      </c>
      <c r="I3" s="5"/>
      <c r="J3" s="5" t="s">
        <v>13</v>
      </c>
      <c r="K3" s="7">
        <v>2</v>
      </c>
      <c r="L3" s="5"/>
      <c r="M3" s="5" t="s">
        <v>14</v>
      </c>
      <c r="N3" s="7" t="s">
        <v>341</v>
      </c>
      <c r="O3" s="5"/>
      <c r="P3" s="7">
        <v>2</v>
      </c>
      <c r="Q3" s="5" t="s">
        <v>457</v>
      </c>
      <c r="R3" s="7">
        <v>38</v>
      </c>
      <c r="S3" s="5" t="s">
        <v>489</v>
      </c>
      <c r="T3" s="7">
        <v>47</v>
      </c>
      <c r="U3" s="5" t="s">
        <v>492</v>
      </c>
      <c r="W3" s="9">
        <v>201</v>
      </c>
      <c r="X3" s="12" t="s">
        <v>142</v>
      </c>
      <c r="Y3" s="1" t="s">
        <v>342</v>
      </c>
    </row>
    <row r="4" spans="1:25" x14ac:dyDescent="0.25">
      <c r="A4" s="5" t="s">
        <v>458</v>
      </c>
      <c r="B4" s="5" t="s">
        <v>458</v>
      </c>
      <c r="C4" s="7">
        <v>3</v>
      </c>
      <c r="D4" s="7">
        <v>4</v>
      </c>
      <c r="E4" s="5" t="s">
        <v>474</v>
      </c>
      <c r="F4" s="5" t="s">
        <v>474</v>
      </c>
      <c r="G4" s="7">
        <v>20</v>
      </c>
      <c r="H4" s="7">
        <v>4</v>
      </c>
      <c r="I4" s="5"/>
      <c r="J4" s="5" t="s">
        <v>15</v>
      </c>
      <c r="K4" s="7">
        <v>3</v>
      </c>
      <c r="L4" s="5"/>
      <c r="M4" s="5" t="s">
        <v>16</v>
      </c>
      <c r="N4" s="7" t="s">
        <v>343</v>
      </c>
      <c r="O4" s="5"/>
      <c r="P4" s="7">
        <v>3</v>
      </c>
      <c r="Q4" s="5" t="s">
        <v>458</v>
      </c>
      <c r="R4" s="7">
        <v>55</v>
      </c>
      <c r="S4" s="5" t="s">
        <v>497</v>
      </c>
      <c r="T4" s="7">
        <v>56</v>
      </c>
      <c r="U4" s="5" t="s">
        <v>498</v>
      </c>
      <c r="W4" s="9">
        <v>202</v>
      </c>
      <c r="X4" s="12" t="s">
        <v>143</v>
      </c>
      <c r="Y4" s="1" t="s">
        <v>344</v>
      </c>
    </row>
    <row r="5" spans="1:25" x14ac:dyDescent="0.25">
      <c r="A5" s="5" t="s">
        <v>459</v>
      </c>
      <c r="B5" s="5" t="s">
        <v>459</v>
      </c>
      <c r="C5" s="7">
        <v>4</v>
      </c>
      <c r="D5" s="7">
        <v>5</v>
      </c>
      <c r="E5" s="5" t="s">
        <v>475</v>
      </c>
      <c r="F5" s="5" t="s">
        <v>475</v>
      </c>
      <c r="G5" s="7">
        <v>21</v>
      </c>
      <c r="H5" s="7">
        <v>5</v>
      </c>
      <c r="I5" s="5"/>
      <c r="J5" s="5" t="s">
        <v>17</v>
      </c>
      <c r="K5" s="7">
        <v>4</v>
      </c>
      <c r="L5" s="5"/>
      <c r="M5" s="5" t="s">
        <v>18</v>
      </c>
      <c r="N5" s="7" t="s">
        <v>345</v>
      </c>
      <c r="O5" s="5"/>
      <c r="P5" s="7">
        <v>4</v>
      </c>
      <c r="Q5" s="5" t="s">
        <v>459</v>
      </c>
      <c r="R5" s="7"/>
      <c r="S5" s="5"/>
      <c r="T5" s="7"/>
      <c r="U5" s="5"/>
      <c r="W5" s="9">
        <v>203</v>
      </c>
      <c r="X5" s="12" t="s">
        <v>144</v>
      </c>
      <c r="Y5" s="1" t="s">
        <v>346</v>
      </c>
    </row>
    <row r="6" spans="1:25" x14ac:dyDescent="0.25">
      <c r="A6" s="5" t="s">
        <v>460</v>
      </c>
      <c r="B6" s="5" t="s">
        <v>460</v>
      </c>
      <c r="C6" s="7">
        <v>5</v>
      </c>
      <c r="D6" s="7">
        <v>7</v>
      </c>
      <c r="E6" s="5" t="s">
        <v>476</v>
      </c>
      <c r="F6" s="5" t="s">
        <v>476</v>
      </c>
      <c r="G6" s="7">
        <v>22</v>
      </c>
      <c r="H6" s="7">
        <v>7</v>
      </c>
      <c r="I6" s="5"/>
      <c r="J6" s="5" t="s">
        <v>19</v>
      </c>
      <c r="K6" s="7">
        <v>5</v>
      </c>
      <c r="L6" s="5"/>
      <c r="M6" s="5" t="s">
        <v>532</v>
      </c>
      <c r="N6" s="7" t="s">
        <v>533</v>
      </c>
      <c r="O6" s="5"/>
      <c r="P6" s="7">
        <v>5</v>
      </c>
      <c r="Q6" s="5" t="s">
        <v>460</v>
      </c>
      <c r="R6" s="7"/>
      <c r="S6" s="5"/>
      <c r="T6" s="5"/>
      <c r="U6" s="5"/>
      <c r="W6" s="9">
        <v>204</v>
      </c>
      <c r="X6" s="12" t="s">
        <v>145</v>
      </c>
      <c r="Y6" s="1" t="s">
        <v>347</v>
      </c>
    </row>
    <row r="7" spans="1:25" x14ac:dyDescent="0.25">
      <c r="A7" s="5" t="s">
        <v>461</v>
      </c>
      <c r="B7" s="5" t="s">
        <v>461</v>
      </c>
      <c r="C7" s="7">
        <v>6</v>
      </c>
      <c r="D7" s="7">
        <v>9</v>
      </c>
      <c r="E7" s="5" t="s">
        <v>477</v>
      </c>
      <c r="F7" s="5" t="s">
        <v>477</v>
      </c>
      <c r="G7" s="7">
        <v>23</v>
      </c>
      <c r="H7" s="7">
        <v>8</v>
      </c>
      <c r="I7" s="5"/>
      <c r="J7" s="5" t="s">
        <v>21</v>
      </c>
      <c r="K7" s="7">
        <v>6</v>
      </c>
      <c r="L7" s="5"/>
      <c r="M7" s="5"/>
      <c r="N7" s="5"/>
      <c r="O7" s="5"/>
      <c r="P7" s="7">
        <v>6</v>
      </c>
      <c r="Q7" s="5" t="s">
        <v>461</v>
      </c>
      <c r="R7" s="7"/>
      <c r="S7" s="5"/>
      <c r="T7" s="5"/>
      <c r="U7" s="5"/>
      <c r="W7" s="9">
        <v>205</v>
      </c>
      <c r="X7" s="12" t="s">
        <v>146</v>
      </c>
      <c r="Y7" s="1" t="s">
        <v>348</v>
      </c>
    </row>
    <row r="8" spans="1:25" x14ac:dyDescent="0.25">
      <c r="A8" s="5" t="s">
        <v>462</v>
      </c>
      <c r="B8" s="5" t="s">
        <v>462</v>
      </c>
      <c r="C8" s="7">
        <v>7</v>
      </c>
      <c r="D8" s="7">
        <v>19</v>
      </c>
      <c r="E8" s="5" t="s">
        <v>478</v>
      </c>
      <c r="F8" s="5" t="s">
        <v>478</v>
      </c>
      <c r="G8" s="7">
        <v>24</v>
      </c>
      <c r="H8" s="7">
        <v>15</v>
      </c>
      <c r="I8" s="5"/>
      <c r="J8" s="5" t="s">
        <v>22</v>
      </c>
      <c r="K8" s="7">
        <v>7</v>
      </c>
      <c r="L8" s="5"/>
      <c r="M8" s="5"/>
      <c r="N8" s="5"/>
      <c r="O8" s="5"/>
      <c r="P8" s="7">
        <v>7</v>
      </c>
      <c r="Q8" s="5" t="s">
        <v>462</v>
      </c>
      <c r="R8" s="7"/>
      <c r="S8" s="5"/>
      <c r="T8" s="5"/>
      <c r="U8" s="5"/>
      <c r="W8" s="9">
        <v>206</v>
      </c>
      <c r="X8" s="12" t="s">
        <v>147</v>
      </c>
      <c r="Y8" s="1" t="s">
        <v>349</v>
      </c>
    </row>
    <row r="9" spans="1:25" x14ac:dyDescent="0.25">
      <c r="A9" s="5" t="s">
        <v>463</v>
      </c>
      <c r="B9" s="5" t="s">
        <v>463</v>
      </c>
      <c r="C9" s="7">
        <v>8</v>
      </c>
      <c r="D9" s="7">
        <v>23</v>
      </c>
      <c r="E9" s="5" t="s">
        <v>479</v>
      </c>
      <c r="F9" s="5" t="s">
        <v>479</v>
      </c>
      <c r="G9" s="7">
        <v>25</v>
      </c>
      <c r="H9" s="7">
        <v>21</v>
      </c>
      <c r="I9" s="5"/>
      <c r="J9" s="5" t="s">
        <v>23</v>
      </c>
      <c r="K9" s="7">
        <v>8</v>
      </c>
      <c r="L9" s="5"/>
      <c r="M9" s="5"/>
      <c r="N9" s="5"/>
      <c r="O9" s="5"/>
      <c r="P9" s="7">
        <v>8</v>
      </c>
      <c r="Q9" s="5" t="s">
        <v>463</v>
      </c>
      <c r="R9" s="7"/>
      <c r="S9" s="5"/>
      <c r="T9" s="5"/>
      <c r="U9" s="5"/>
      <c r="W9" s="9">
        <v>207</v>
      </c>
      <c r="X9" s="12" t="s">
        <v>148</v>
      </c>
      <c r="Y9" s="1" t="s">
        <v>350</v>
      </c>
    </row>
    <row r="10" spans="1:25" x14ac:dyDescent="0.25">
      <c r="A10" s="5" t="s">
        <v>464</v>
      </c>
      <c r="B10" s="5" t="s">
        <v>464</v>
      </c>
      <c r="C10" s="7">
        <v>9</v>
      </c>
      <c r="D10" s="7">
        <v>26</v>
      </c>
      <c r="E10" s="5" t="s">
        <v>480</v>
      </c>
      <c r="F10" s="5" t="s">
        <v>480</v>
      </c>
      <c r="G10" s="7">
        <v>26</v>
      </c>
      <c r="H10" s="7">
        <v>30</v>
      </c>
      <c r="I10" s="5"/>
      <c r="J10" s="5" t="s">
        <v>24</v>
      </c>
      <c r="K10" s="7">
        <v>9</v>
      </c>
      <c r="L10" s="5"/>
      <c r="M10" s="5"/>
      <c r="N10" s="5"/>
      <c r="O10" s="5"/>
      <c r="P10" s="7">
        <v>9</v>
      </c>
      <c r="Q10" s="5" t="s">
        <v>464</v>
      </c>
      <c r="R10" s="7"/>
      <c r="S10" s="5"/>
      <c r="T10" s="5"/>
      <c r="U10" s="5"/>
      <c r="W10" s="9">
        <v>208</v>
      </c>
      <c r="X10" s="12" t="s">
        <v>149</v>
      </c>
    </row>
    <row r="11" spans="1:25" x14ac:dyDescent="0.25">
      <c r="A11" s="5" t="s">
        <v>465</v>
      </c>
      <c r="B11" s="5" t="s">
        <v>465</v>
      </c>
      <c r="C11" s="7">
        <v>10</v>
      </c>
      <c r="D11" s="7">
        <v>30</v>
      </c>
      <c r="E11" s="5" t="s">
        <v>481</v>
      </c>
      <c r="F11" s="5" t="s">
        <v>481</v>
      </c>
      <c r="G11" s="7">
        <v>27</v>
      </c>
      <c r="H11" s="7">
        <v>34</v>
      </c>
      <c r="I11" s="5"/>
      <c r="J11" s="5" t="s">
        <v>25</v>
      </c>
      <c r="K11" s="7">
        <v>10</v>
      </c>
      <c r="L11" s="5"/>
      <c r="M11" s="5"/>
      <c r="N11" s="5"/>
      <c r="O11" s="5"/>
      <c r="P11" s="7">
        <v>10</v>
      </c>
      <c r="Q11" s="5" t="s">
        <v>465</v>
      </c>
      <c r="R11" s="7"/>
      <c r="S11" s="5"/>
      <c r="T11" s="5"/>
      <c r="U11" s="5"/>
      <c r="W11" s="9">
        <v>209</v>
      </c>
      <c r="X11" s="12" t="s">
        <v>536</v>
      </c>
    </row>
    <row r="12" spans="1:25" x14ac:dyDescent="0.25">
      <c r="A12" s="5" t="s">
        <v>466</v>
      </c>
      <c r="B12" s="5" t="s">
        <v>466</v>
      </c>
      <c r="C12" s="7">
        <v>11</v>
      </c>
      <c r="D12" s="7">
        <v>34</v>
      </c>
      <c r="E12" s="5" t="s">
        <v>482</v>
      </c>
      <c r="F12" s="5" t="s">
        <v>482</v>
      </c>
      <c r="G12" s="7">
        <v>28</v>
      </c>
      <c r="H12" s="7">
        <v>36</v>
      </c>
      <c r="I12" s="5"/>
      <c r="J12" s="5" t="s">
        <v>26</v>
      </c>
      <c r="K12" s="7">
        <v>11</v>
      </c>
      <c r="L12" s="5"/>
      <c r="M12" s="5"/>
      <c r="N12" s="5"/>
      <c r="O12" s="5"/>
      <c r="P12" s="7">
        <v>11</v>
      </c>
      <c r="Q12" s="5" t="s">
        <v>466</v>
      </c>
      <c r="R12" s="7"/>
      <c r="S12" s="5"/>
      <c r="T12" s="5"/>
      <c r="U12" s="5"/>
      <c r="W12" s="9">
        <v>210</v>
      </c>
      <c r="X12" s="12" t="s">
        <v>150</v>
      </c>
    </row>
    <row r="13" spans="1:25" x14ac:dyDescent="0.25">
      <c r="A13" s="5" t="s">
        <v>467</v>
      </c>
      <c r="B13" s="5" t="s">
        <v>467</v>
      </c>
      <c r="C13" s="7">
        <v>12</v>
      </c>
      <c r="D13" s="7">
        <v>36</v>
      </c>
      <c r="E13" s="5" t="s">
        <v>483</v>
      </c>
      <c r="F13" s="5" t="s">
        <v>483</v>
      </c>
      <c r="G13" s="7">
        <v>29</v>
      </c>
      <c r="H13" s="7">
        <v>40</v>
      </c>
      <c r="I13" s="5"/>
      <c r="J13" s="5" t="s">
        <v>27</v>
      </c>
      <c r="K13" s="7">
        <v>12</v>
      </c>
      <c r="L13" s="5"/>
      <c r="M13" s="5"/>
      <c r="N13" s="5"/>
      <c r="O13" s="5"/>
      <c r="P13" s="7">
        <v>12</v>
      </c>
      <c r="Q13" s="5" t="s">
        <v>467</v>
      </c>
      <c r="R13" s="7"/>
      <c r="S13" s="5"/>
      <c r="T13" s="5"/>
      <c r="U13" s="5"/>
      <c r="W13" s="9">
        <v>211</v>
      </c>
      <c r="X13" s="12" t="s">
        <v>151</v>
      </c>
    </row>
    <row r="14" spans="1:25" x14ac:dyDescent="0.25">
      <c r="A14" s="5" t="s">
        <v>468</v>
      </c>
      <c r="B14" s="5" t="s">
        <v>468</v>
      </c>
      <c r="C14" s="7">
        <v>13</v>
      </c>
      <c r="D14" s="7">
        <v>43</v>
      </c>
      <c r="E14" s="5" t="s">
        <v>484</v>
      </c>
      <c r="F14" s="5" t="s">
        <v>484</v>
      </c>
      <c r="G14" s="7">
        <v>30</v>
      </c>
      <c r="H14" s="7">
        <v>45</v>
      </c>
      <c r="I14" s="5"/>
      <c r="J14" s="5" t="s">
        <v>28</v>
      </c>
      <c r="K14" s="7">
        <v>13</v>
      </c>
      <c r="L14" s="5"/>
      <c r="M14" s="5"/>
      <c r="N14" s="5"/>
      <c r="O14" s="5"/>
      <c r="P14" s="7">
        <v>13</v>
      </c>
      <c r="Q14" s="5" t="s">
        <v>468</v>
      </c>
      <c r="R14" s="5"/>
      <c r="S14" s="5"/>
      <c r="T14" s="5"/>
      <c r="U14" s="5"/>
      <c r="W14" s="9">
        <v>212</v>
      </c>
      <c r="X14" s="12" t="s">
        <v>152</v>
      </c>
    </row>
    <row r="15" spans="1:25" x14ac:dyDescent="0.25">
      <c r="A15" s="5" t="s">
        <v>420</v>
      </c>
      <c r="B15" s="5" t="s">
        <v>420</v>
      </c>
      <c r="C15" s="7">
        <v>14</v>
      </c>
      <c r="D15" s="7">
        <v>42</v>
      </c>
      <c r="E15" s="5" t="s">
        <v>485</v>
      </c>
      <c r="F15" s="5" t="s">
        <v>485</v>
      </c>
      <c r="G15" s="7">
        <v>31</v>
      </c>
      <c r="H15" s="7">
        <v>55</v>
      </c>
      <c r="I15" s="5"/>
      <c r="J15" s="5" t="s">
        <v>29</v>
      </c>
      <c r="K15" s="7">
        <v>14</v>
      </c>
      <c r="L15" s="5"/>
      <c r="M15" s="5"/>
      <c r="N15" s="5"/>
      <c r="O15" s="5"/>
      <c r="P15" s="7">
        <v>14</v>
      </c>
      <c r="Q15" s="5" t="s">
        <v>420</v>
      </c>
      <c r="R15" s="5"/>
      <c r="S15" s="5"/>
      <c r="T15" s="5"/>
      <c r="U15" s="5"/>
      <c r="W15" s="9">
        <v>213</v>
      </c>
      <c r="X15" s="12" t="s">
        <v>153</v>
      </c>
    </row>
    <row r="16" spans="1:25" x14ac:dyDescent="0.25">
      <c r="A16" s="5" t="s">
        <v>469</v>
      </c>
      <c r="B16" s="5" t="s">
        <v>469</v>
      </c>
      <c r="C16" s="7">
        <v>15</v>
      </c>
      <c r="D16" s="7">
        <v>48</v>
      </c>
      <c r="E16" s="5" t="s">
        <v>449</v>
      </c>
      <c r="F16" s="5" t="s">
        <v>449</v>
      </c>
      <c r="G16" s="7">
        <v>42</v>
      </c>
      <c r="H16" s="7">
        <v>2</v>
      </c>
      <c r="I16" s="5"/>
      <c r="J16" s="5" t="s">
        <v>30</v>
      </c>
      <c r="K16" s="7">
        <v>15</v>
      </c>
      <c r="L16" s="5"/>
      <c r="M16" s="5"/>
      <c r="N16" s="5"/>
      <c r="O16" s="5"/>
      <c r="P16" s="7">
        <v>15</v>
      </c>
      <c r="Q16" s="5" t="s">
        <v>469</v>
      </c>
      <c r="R16" s="5"/>
      <c r="S16" s="5"/>
      <c r="T16" s="5"/>
      <c r="U16" s="5"/>
      <c r="W16" s="9">
        <v>214</v>
      </c>
      <c r="X16" s="12" t="s">
        <v>154</v>
      </c>
    </row>
    <row r="17" spans="1:24" x14ac:dyDescent="0.25">
      <c r="A17" s="7" t="s">
        <v>470</v>
      </c>
      <c r="B17" s="5" t="s">
        <v>470</v>
      </c>
      <c r="C17" s="7">
        <v>16</v>
      </c>
      <c r="D17" s="7">
        <v>47</v>
      </c>
      <c r="E17" s="5" t="s">
        <v>450</v>
      </c>
      <c r="F17" s="5" t="s">
        <v>450</v>
      </c>
      <c r="G17" s="7">
        <v>43</v>
      </c>
      <c r="H17" s="7">
        <v>3</v>
      </c>
      <c r="I17" s="5"/>
      <c r="J17" s="5" t="s">
        <v>31</v>
      </c>
      <c r="K17" s="7">
        <v>16</v>
      </c>
      <c r="L17" s="5"/>
      <c r="M17" s="5"/>
      <c r="N17" s="5"/>
      <c r="O17" s="5"/>
      <c r="P17" s="7">
        <v>16</v>
      </c>
      <c r="Q17" s="5" t="s">
        <v>470</v>
      </c>
      <c r="R17" s="5"/>
      <c r="S17" s="5"/>
      <c r="T17" s="5"/>
      <c r="U17" s="5"/>
      <c r="W17" s="9">
        <v>215</v>
      </c>
      <c r="X17" s="12" t="s">
        <v>155</v>
      </c>
    </row>
    <row r="18" spans="1:24" x14ac:dyDescent="0.25">
      <c r="A18" s="5" t="s">
        <v>471</v>
      </c>
      <c r="B18" s="5" t="s">
        <v>471</v>
      </c>
      <c r="C18" s="7">
        <v>17</v>
      </c>
      <c r="D18" s="7">
        <v>57</v>
      </c>
      <c r="E18" s="5" t="s">
        <v>490</v>
      </c>
      <c r="F18" s="5" t="s">
        <v>490</v>
      </c>
      <c r="G18" s="7">
        <v>44</v>
      </c>
      <c r="H18" s="7">
        <v>5</v>
      </c>
      <c r="I18" s="5"/>
      <c r="J18" s="5" t="s">
        <v>32</v>
      </c>
      <c r="K18" s="7">
        <v>17</v>
      </c>
      <c r="L18" s="5"/>
      <c r="M18" s="5"/>
      <c r="N18" s="5"/>
      <c r="O18" s="5"/>
      <c r="P18" s="7">
        <v>17</v>
      </c>
      <c r="Q18" s="5" t="s">
        <v>471</v>
      </c>
      <c r="R18" s="5"/>
      <c r="S18" s="5"/>
      <c r="T18" s="5"/>
      <c r="U18" s="5"/>
      <c r="W18" s="9">
        <v>216</v>
      </c>
      <c r="X18" s="12" t="s">
        <v>156</v>
      </c>
    </row>
    <row r="19" spans="1:24" x14ac:dyDescent="0.25">
      <c r="A19" s="5" t="s">
        <v>443</v>
      </c>
      <c r="B19" s="6" t="s">
        <v>443</v>
      </c>
      <c r="C19" s="7">
        <v>32</v>
      </c>
      <c r="D19" s="7">
        <v>2</v>
      </c>
      <c r="E19" s="6" t="s">
        <v>451</v>
      </c>
      <c r="F19" s="5" t="s">
        <v>451</v>
      </c>
      <c r="G19" s="7">
        <v>45</v>
      </c>
      <c r="H19" s="7">
        <v>7</v>
      </c>
      <c r="I19" s="5"/>
      <c r="J19" s="5" t="s">
        <v>33</v>
      </c>
      <c r="K19" s="7">
        <v>18</v>
      </c>
      <c r="L19" s="5"/>
      <c r="M19" s="5"/>
      <c r="N19" s="5"/>
      <c r="O19" s="5"/>
      <c r="P19" s="7">
        <v>18</v>
      </c>
      <c r="Q19" s="5" t="s">
        <v>472</v>
      </c>
      <c r="R19" s="5"/>
      <c r="S19" s="5"/>
      <c r="T19" s="5"/>
      <c r="U19" s="5"/>
      <c r="W19" s="9">
        <v>217</v>
      </c>
      <c r="X19" s="12" t="s">
        <v>157</v>
      </c>
    </row>
    <row r="20" spans="1:24" x14ac:dyDescent="0.25">
      <c r="A20" s="5" t="s">
        <v>444</v>
      </c>
      <c r="B20" s="5" t="s">
        <v>444</v>
      </c>
      <c r="C20" s="7">
        <v>33</v>
      </c>
      <c r="D20" s="7">
        <v>3</v>
      </c>
      <c r="E20" s="6" t="s">
        <v>491</v>
      </c>
      <c r="F20" s="5" t="s">
        <v>491</v>
      </c>
      <c r="G20" s="7">
        <v>46</v>
      </c>
      <c r="H20" s="7">
        <v>14</v>
      </c>
      <c r="I20" s="5"/>
      <c r="J20" s="5" t="s">
        <v>34</v>
      </c>
      <c r="K20" s="7">
        <v>19</v>
      </c>
      <c r="L20" s="5"/>
      <c r="M20" s="5"/>
      <c r="N20" s="5"/>
      <c r="O20" s="5"/>
      <c r="P20" s="7">
        <v>19</v>
      </c>
      <c r="Q20" s="5" t="s">
        <v>473</v>
      </c>
      <c r="R20" s="5"/>
      <c r="S20" s="5"/>
      <c r="T20" s="5"/>
      <c r="U20" s="5"/>
      <c r="W20" s="9">
        <v>218</v>
      </c>
      <c r="X20" s="12" t="s">
        <v>158</v>
      </c>
    </row>
    <row r="21" spans="1:24" x14ac:dyDescent="0.25">
      <c r="A21" s="5" t="s">
        <v>486</v>
      </c>
      <c r="B21" s="5" t="s">
        <v>486</v>
      </c>
      <c r="C21" s="7">
        <v>34</v>
      </c>
      <c r="D21" s="7">
        <v>4</v>
      </c>
      <c r="E21" s="5" t="s">
        <v>492</v>
      </c>
      <c r="F21" s="5" t="s">
        <v>492</v>
      </c>
      <c r="G21" s="7">
        <v>47</v>
      </c>
      <c r="H21" s="7">
        <v>30</v>
      </c>
      <c r="I21" s="5"/>
      <c r="J21" s="5" t="s">
        <v>35</v>
      </c>
      <c r="K21" s="7">
        <v>20</v>
      </c>
      <c r="L21" s="5"/>
      <c r="M21" s="5"/>
      <c r="N21" s="5"/>
      <c r="O21" s="5"/>
      <c r="P21" s="7">
        <v>20</v>
      </c>
      <c r="Q21" s="5" t="s">
        <v>474</v>
      </c>
      <c r="R21" s="5"/>
      <c r="S21" s="5"/>
      <c r="T21" s="5"/>
      <c r="U21" s="5"/>
      <c r="W21" s="9">
        <v>219</v>
      </c>
      <c r="X21" s="12" t="s">
        <v>159</v>
      </c>
    </row>
    <row r="22" spans="1:24" x14ac:dyDescent="0.25">
      <c r="A22" s="5" t="s">
        <v>487</v>
      </c>
      <c r="B22" s="6" t="s">
        <v>487</v>
      </c>
      <c r="C22" s="7">
        <v>35</v>
      </c>
      <c r="D22" s="7">
        <v>5</v>
      </c>
      <c r="E22" s="6" t="s">
        <v>452</v>
      </c>
      <c r="F22" s="5" t="s">
        <v>452</v>
      </c>
      <c r="G22" s="7">
        <v>48</v>
      </c>
      <c r="H22" s="7">
        <v>34</v>
      </c>
      <c r="I22" s="5"/>
      <c r="J22" s="5" t="s">
        <v>36</v>
      </c>
      <c r="K22" s="7">
        <v>21</v>
      </c>
      <c r="L22" s="5"/>
      <c r="M22" s="5"/>
      <c r="N22" s="5"/>
      <c r="O22" s="5"/>
      <c r="P22" s="7">
        <v>21</v>
      </c>
      <c r="Q22" s="5" t="s">
        <v>475</v>
      </c>
      <c r="R22" s="5"/>
      <c r="S22" s="5"/>
      <c r="T22" s="5"/>
      <c r="U22" s="5"/>
      <c r="W22" s="9">
        <v>220</v>
      </c>
      <c r="X22" s="12" t="s">
        <v>160</v>
      </c>
    </row>
    <row r="23" spans="1:24" x14ac:dyDescent="0.25">
      <c r="A23" s="5" t="s">
        <v>445</v>
      </c>
      <c r="B23" s="5" t="s">
        <v>445</v>
      </c>
      <c r="C23" s="7">
        <v>36</v>
      </c>
      <c r="D23" s="7">
        <v>8</v>
      </c>
      <c r="E23" s="5" t="s">
        <v>453</v>
      </c>
      <c r="F23" s="5" t="s">
        <v>453</v>
      </c>
      <c r="G23" s="7">
        <v>49</v>
      </c>
      <c r="H23" s="7">
        <v>36</v>
      </c>
      <c r="I23" s="5"/>
      <c r="J23" s="5" t="s">
        <v>37</v>
      </c>
      <c r="K23" s="7">
        <v>22</v>
      </c>
      <c r="L23" s="5"/>
      <c r="M23" s="5"/>
      <c r="N23" s="5"/>
      <c r="O23" s="5"/>
      <c r="P23" s="7">
        <v>22</v>
      </c>
      <c r="Q23" s="5" t="s">
        <v>476</v>
      </c>
      <c r="R23" s="5"/>
      <c r="S23" s="5"/>
      <c r="T23" s="5"/>
      <c r="U23" s="5"/>
      <c r="W23" s="9">
        <v>221</v>
      </c>
      <c r="X23" s="12" t="s">
        <v>161</v>
      </c>
    </row>
    <row r="24" spans="1:24" x14ac:dyDescent="0.25">
      <c r="A24" s="5" t="s">
        <v>488</v>
      </c>
      <c r="B24" s="5" t="s">
        <v>488</v>
      </c>
      <c r="C24" s="7">
        <v>37</v>
      </c>
      <c r="D24" s="7">
        <v>17</v>
      </c>
      <c r="E24" s="5" t="s">
        <v>454</v>
      </c>
      <c r="F24" s="5" t="s">
        <v>454</v>
      </c>
      <c r="G24" s="7">
        <v>50</v>
      </c>
      <c r="H24" s="7">
        <v>39</v>
      </c>
      <c r="I24" s="5"/>
      <c r="J24" s="5" t="s">
        <v>38</v>
      </c>
      <c r="K24" s="7">
        <v>23</v>
      </c>
      <c r="L24" s="5"/>
      <c r="M24" s="5"/>
      <c r="N24" s="5"/>
      <c r="O24" s="5"/>
      <c r="P24" s="7">
        <v>23</v>
      </c>
      <c r="Q24" s="5" t="s">
        <v>477</v>
      </c>
      <c r="R24" s="5"/>
      <c r="S24" s="5"/>
      <c r="T24" s="5"/>
      <c r="U24" s="5"/>
      <c r="W24" s="9">
        <v>222</v>
      </c>
      <c r="X24" s="12" t="s">
        <v>162</v>
      </c>
    </row>
    <row r="25" spans="1:24" x14ac:dyDescent="0.25">
      <c r="A25" s="5" t="s">
        <v>489</v>
      </c>
      <c r="B25" s="6" t="s">
        <v>489</v>
      </c>
      <c r="C25" s="7">
        <v>38</v>
      </c>
      <c r="D25" s="7">
        <v>30</v>
      </c>
      <c r="E25" s="6" t="s">
        <v>495</v>
      </c>
      <c r="F25" s="5" t="s">
        <v>495</v>
      </c>
      <c r="G25" s="7">
        <v>53</v>
      </c>
      <c r="H25" s="7">
        <v>2</v>
      </c>
      <c r="I25" s="5"/>
      <c r="J25" s="5" t="s">
        <v>39</v>
      </c>
      <c r="K25" s="7">
        <v>24</v>
      </c>
      <c r="L25" s="5"/>
      <c r="M25" s="5"/>
      <c r="N25" s="5"/>
      <c r="O25" s="5"/>
      <c r="P25" s="7">
        <v>24</v>
      </c>
      <c r="Q25" s="5" t="s">
        <v>478</v>
      </c>
      <c r="R25" s="5"/>
      <c r="S25" s="5"/>
      <c r="T25" s="5"/>
      <c r="U25" s="5"/>
      <c r="W25" s="9">
        <v>223</v>
      </c>
      <c r="X25" s="12" t="s">
        <v>163</v>
      </c>
    </row>
    <row r="26" spans="1:24" x14ac:dyDescent="0.25">
      <c r="A26" s="5" t="s">
        <v>446</v>
      </c>
      <c r="B26" s="5" t="s">
        <v>446</v>
      </c>
      <c r="C26" s="7">
        <v>39</v>
      </c>
      <c r="D26" s="7">
        <v>34</v>
      </c>
      <c r="E26" s="5" t="s">
        <v>496</v>
      </c>
      <c r="F26" s="5" t="s">
        <v>496</v>
      </c>
      <c r="G26" s="7">
        <v>54</v>
      </c>
      <c r="H26" s="7">
        <v>6</v>
      </c>
      <c r="I26" s="5"/>
      <c r="J26" s="5" t="s">
        <v>40</v>
      </c>
      <c r="K26" s="7">
        <v>25</v>
      </c>
      <c r="L26" s="5"/>
      <c r="M26" s="5"/>
      <c r="N26" s="5"/>
      <c r="O26" s="5"/>
      <c r="P26" s="7">
        <v>25</v>
      </c>
      <c r="Q26" s="5" t="s">
        <v>479</v>
      </c>
      <c r="R26" s="5"/>
      <c r="S26" s="5"/>
      <c r="T26" s="5"/>
      <c r="U26" s="5"/>
      <c r="W26" s="9">
        <v>224</v>
      </c>
      <c r="X26" s="12" t="s">
        <v>164</v>
      </c>
    </row>
    <row r="27" spans="1:24" x14ac:dyDescent="0.25">
      <c r="A27" s="5" t="s">
        <v>447</v>
      </c>
      <c r="B27" s="5" t="s">
        <v>447</v>
      </c>
      <c r="C27" s="7">
        <v>40</v>
      </c>
      <c r="D27" s="7">
        <v>36</v>
      </c>
      <c r="E27" s="5" t="s">
        <v>498</v>
      </c>
      <c r="F27" s="5" t="s">
        <v>498</v>
      </c>
      <c r="G27" s="7">
        <v>56</v>
      </c>
      <c r="H27" s="7">
        <v>32</v>
      </c>
      <c r="I27" s="5"/>
      <c r="J27" s="5" t="s">
        <v>41</v>
      </c>
      <c r="K27" s="7">
        <v>26</v>
      </c>
      <c r="L27" s="5"/>
      <c r="M27" s="5"/>
      <c r="N27" s="5"/>
      <c r="O27" s="5"/>
      <c r="P27" s="7">
        <v>26</v>
      </c>
      <c r="Q27" s="5" t="s">
        <v>480</v>
      </c>
      <c r="R27" s="5"/>
      <c r="S27" s="5"/>
      <c r="T27" s="5"/>
      <c r="U27" s="5"/>
      <c r="W27" s="9">
        <v>225</v>
      </c>
      <c r="X27" s="12" t="s">
        <v>165</v>
      </c>
    </row>
    <row r="28" spans="1:24" x14ac:dyDescent="0.25">
      <c r="A28" s="5" t="s">
        <v>448</v>
      </c>
      <c r="B28" s="5" t="s">
        <v>448</v>
      </c>
      <c r="C28" s="7">
        <v>41</v>
      </c>
      <c r="D28" s="7">
        <v>41</v>
      </c>
      <c r="E28" s="5" t="s">
        <v>610</v>
      </c>
      <c r="F28" s="5" t="s">
        <v>610</v>
      </c>
      <c r="G28" s="7">
        <v>59</v>
      </c>
      <c r="H28" s="7">
        <v>45</v>
      </c>
      <c r="I28" s="5"/>
      <c r="J28" s="5" t="s">
        <v>42</v>
      </c>
      <c r="K28" s="7">
        <v>27</v>
      </c>
      <c r="L28" s="5"/>
      <c r="M28" s="5"/>
      <c r="N28" s="5"/>
      <c r="O28" s="5"/>
      <c r="P28" s="7">
        <v>27</v>
      </c>
      <c r="Q28" s="5" t="s">
        <v>481</v>
      </c>
      <c r="R28" s="5"/>
      <c r="S28" s="5"/>
      <c r="T28" s="5"/>
      <c r="U28" s="5"/>
      <c r="W28" s="9">
        <v>226</v>
      </c>
      <c r="X28" s="12" t="s">
        <v>166</v>
      </c>
    </row>
    <row r="29" spans="1:24" x14ac:dyDescent="0.25">
      <c r="A29" s="5" t="s">
        <v>493</v>
      </c>
      <c r="B29" s="5" t="s">
        <v>493</v>
      </c>
      <c r="C29" s="7">
        <v>51</v>
      </c>
      <c r="D29" s="7">
        <v>2</v>
      </c>
      <c r="E29" s="5" t="s">
        <v>636</v>
      </c>
      <c r="F29" s="5" t="s">
        <v>636</v>
      </c>
      <c r="G29" s="7">
        <v>61</v>
      </c>
      <c r="H29" s="7">
        <v>215</v>
      </c>
      <c r="I29" s="5"/>
      <c r="J29" s="5" t="s">
        <v>43</v>
      </c>
      <c r="K29" s="7">
        <v>28</v>
      </c>
      <c r="L29" s="5"/>
      <c r="M29" s="5"/>
      <c r="N29" s="5"/>
      <c r="O29" s="5"/>
      <c r="P29" s="7">
        <v>28</v>
      </c>
      <c r="Q29" s="5" t="s">
        <v>482</v>
      </c>
      <c r="R29" s="5"/>
      <c r="S29" s="5"/>
      <c r="T29" s="5"/>
      <c r="U29" s="5"/>
      <c r="W29" s="9">
        <v>227</v>
      </c>
      <c r="X29" s="12" t="s">
        <v>167</v>
      </c>
    </row>
    <row r="30" spans="1:24" x14ac:dyDescent="0.25">
      <c r="A30" s="5" t="s">
        <v>494</v>
      </c>
      <c r="B30" s="5" t="s">
        <v>494</v>
      </c>
      <c r="C30" s="7">
        <v>52</v>
      </c>
      <c r="D30" s="7">
        <v>6</v>
      </c>
      <c r="E30" s="5"/>
      <c r="F30" s="5"/>
      <c r="I30" s="5"/>
      <c r="J30" s="5" t="s">
        <v>44</v>
      </c>
      <c r="K30" s="7">
        <v>29</v>
      </c>
      <c r="L30" s="5"/>
      <c r="M30" s="5"/>
      <c r="N30" s="5"/>
      <c r="O30" s="5"/>
      <c r="P30" s="7">
        <v>29</v>
      </c>
      <c r="Q30" s="5" t="s">
        <v>483</v>
      </c>
      <c r="R30" s="5"/>
      <c r="S30" s="5"/>
      <c r="T30" s="5"/>
      <c r="U30" s="5"/>
      <c r="W30" s="9">
        <v>228</v>
      </c>
      <c r="X30" s="12" t="s">
        <v>168</v>
      </c>
    </row>
    <row r="31" spans="1:24" x14ac:dyDescent="0.25">
      <c r="A31" s="5" t="s">
        <v>497</v>
      </c>
      <c r="B31" s="5" t="s">
        <v>497</v>
      </c>
      <c r="C31" s="7">
        <v>55</v>
      </c>
      <c r="D31" s="7">
        <v>32</v>
      </c>
      <c r="E31" s="5"/>
      <c r="F31" s="5"/>
      <c r="I31" s="5"/>
      <c r="J31" s="5" t="s">
        <v>45</v>
      </c>
      <c r="K31" s="7">
        <v>30</v>
      </c>
      <c r="L31" s="5"/>
      <c r="M31" s="5"/>
      <c r="N31" s="5"/>
      <c r="O31" s="5"/>
      <c r="P31" s="7">
        <v>30</v>
      </c>
      <c r="Q31" s="5" t="s">
        <v>606</v>
      </c>
      <c r="R31" s="5"/>
      <c r="S31" s="5"/>
      <c r="T31" s="5"/>
      <c r="U31" s="5"/>
      <c r="W31" s="9">
        <v>229</v>
      </c>
      <c r="X31" s="12" t="s">
        <v>169</v>
      </c>
    </row>
    <row r="32" spans="1:24" x14ac:dyDescent="0.25">
      <c r="A32" s="5" t="s">
        <v>503</v>
      </c>
      <c r="B32" s="5" t="s">
        <v>503</v>
      </c>
      <c r="C32" s="7">
        <v>57</v>
      </c>
      <c r="D32" s="7">
        <v>7</v>
      </c>
      <c r="E32" s="5"/>
      <c r="F32" s="5"/>
      <c r="I32" s="5"/>
      <c r="J32" s="5" t="s">
        <v>46</v>
      </c>
      <c r="K32" s="7">
        <v>31</v>
      </c>
      <c r="L32" s="5"/>
      <c r="M32" s="5"/>
      <c r="N32" s="5"/>
      <c r="O32" s="5"/>
      <c r="P32" s="7">
        <v>31</v>
      </c>
      <c r="Q32" s="5" t="s">
        <v>485</v>
      </c>
      <c r="R32" s="5"/>
      <c r="S32" s="5"/>
      <c r="T32" s="5"/>
      <c r="U32" s="5"/>
      <c r="W32" s="9">
        <v>230</v>
      </c>
      <c r="X32" s="12" t="s">
        <v>170</v>
      </c>
    </row>
    <row r="33" spans="1:24" x14ac:dyDescent="0.25">
      <c r="A33" s="287" t="s">
        <v>609</v>
      </c>
      <c r="B33" s="5" t="s">
        <v>609</v>
      </c>
      <c r="C33" s="7">
        <v>58</v>
      </c>
      <c r="D33" s="7">
        <v>46</v>
      </c>
      <c r="E33" s="5"/>
      <c r="F33" s="5"/>
      <c r="I33" s="5"/>
      <c r="J33" s="5" t="s">
        <v>47</v>
      </c>
      <c r="K33" s="7">
        <v>32</v>
      </c>
      <c r="L33" s="5"/>
      <c r="M33" s="5"/>
      <c r="N33" s="5"/>
      <c r="O33" s="5"/>
      <c r="P33" s="7">
        <v>32</v>
      </c>
      <c r="Q33" s="5" t="s">
        <v>443</v>
      </c>
      <c r="R33" s="5"/>
      <c r="S33" s="5"/>
      <c r="T33" s="5"/>
      <c r="U33" s="5"/>
      <c r="W33" s="9">
        <v>231</v>
      </c>
      <c r="X33" s="12" t="s">
        <v>171</v>
      </c>
    </row>
    <row r="34" spans="1:24" x14ac:dyDescent="0.25">
      <c r="A34" s="5" t="s">
        <v>634</v>
      </c>
      <c r="B34" s="5" t="s">
        <v>634</v>
      </c>
      <c r="C34" s="7">
        <v>60</v>
      </c>
      <c r="D34" s="7">
        <v>18</v>
      </c>
      <c r="E34" s="5"/>
      <c r="F34" s="5"/>
      <c r="I34" s="5"/>
      <c r="J34" s="5" t="s">
        <v>48</v>
      </c>
      <c r="K34" s="7">
        <v>33</v>
      </c>
      <c r="L34" s="5"/>
      <c r="M34" s="5"/>
      <c r="N34" s="5"/>
      <c r="O34" s="5"/>
      <c r="P34" s="7">
        <v>33</v>
      </c>
      <c r="Q34" s="5" t="s">
        <v>444</v>
      </c>
      <c r="R34" s="5"/>
      <c r="S34" s="5"/>
      <c r="T34" s="5"/>
      <c r="U34" s="5"/>
      <c r="W34" s="9">
        <v>232</v>
      </c>
      <c r="X34" s="12" t="s">
        <v>172</v>
      </c>
    </row>
    <row r="35" spans="1:24" ht="14.15" x14ac:dyDescent="0.25">
      <c r="A35" s="204"/>
      <c r="B35" s="5"/>
      <c r="E35" s="5"/>
      <c r="F35" s="5"/>
      <c r="I35" s="5"/>
      <c r="J35" s="5" t="s">
        <v>49</v>
      </c>
      <c r="K35" s="7">
        <v>34</v>
      </c>
      <c r="L35" s="5"/>
      <c r="M35" s="5"/>
      <c r="N35" s="5"/>
      <c r="O35" s="5"/>
      <c r="P35" s="7">
        <v>34</v>
      </c>
      <c r="Q35" s="5" t="s">
        <v>486</v>
      </c>
      <c r="R35" s="5"/>
      <c r="S35" s="5"/>
      <c r="T35" s="5"/>
      <c r="U35" s="5"/>
      <c r="W35" s="9">
        <v>233</v>
      </c>
      <c r="X35" s="12" t="s">
        <v>173</v>
      </c>
    </row>
    <row r="36" spans="1:24" x14ac:dyDescent="0.25">
      <c r="A36" s="5"/>
      <c r="B36" s="5"/>
      <c r="E36" s="5"/>
      <c r="F36" s="5"/>
      <c r="I36" s="5"/>
      <c r="J36" s="5" t="s">
        <v>50</v>
      </c>
      <c r="K36" s="7">
        <v>35</v>
      </c>
      <c r="L36" s="5"/>
      <c r="M36" s="5"/>
      <c r="N36" s="5"/>
      <c r="O36" s="5"/>
      <c r="P36" s="7">
        <v>35</v>
      </c>
      <c r="Q36" s="5" t="s">
        <v>487</v>
      </c>
      <c r="R36" s="5"/>
      <c r="S36" s="5"/>
      <c r="T36" s="5"/>
      <c r="U36" s="5"/>
      <c r="W36" s="9">
        <v>234</v>
      </c>
      <c r="X36" s="12" t="s">
        <v>174</v>
      </c>
    </row>
    <row r="37" spans="1:24" x14ac:dyDescent="0.25">
      <c r="A37" s="5"/>
      <c r="B37" s="5"/>
      <c r="E37" s="5"/>
      <c r="F37" s="5"/>
      <c r="I37" s="5"/>
      <c r="J37" s="5" t="s">
        <v>51</v>
      </c>
      <c r="K37" s="7">
        <v>36</v>
      </c>
      <c r="L37" s="5"/>
      <c r="M37" s="5"/>
      <c r="N37" s="5"/>
      <c r="O37" s="5"/>
      <c r="P37" s="7">
        <v>36</v>
      </c>
      <c r="Q37" s="5" t="s">
        <v>445</v>
      </c>
      <c r="R37" s="5"/>
      <c r="S37" s="5"/>
      <c r="T37" s="5"/>
      <c r="U37" s="5"/>
      <c r="W37" s="9">
        <v>235</v>
      </c>
      <c r="X37" s="12" t="s">
        <v>175</v>
      </c>
    </row>
    <row r="38" spans="1:24" x14ac:dyDescent="0.25">
      <c r="A38" s="5"/>
      <c r="B38" s="5"/>
      <c r="E38" s="5"/>
      <c r="F38" s="5"/>
      <c r="I38" s="5"/>
      <c r="J38" s="5" t="s">
        <v>52</v>
      </c>
      <c r="K38" s="7">
        <v>37</v>
      </c>
      <c r="L38" s="5"/>
      <c r="M38" s="5"/>
      <c r="N38" s="5"/>
      <c r="O38" s="5"/>
      <c r="P38" s="7">
        <v>37</v>
      </c>
      <c r="Q38" s="5" t="s">
        <v>488</v>
      </c>
      <c r="R38" s="5"/>
      <c r="S38" s="5"/>
      <c r="T38" s="5"/>
      <c r="U38" s="5"/>
      <c r="W38" s="9">
        <v>236</v>
      </c>
      <c r="X38" s="12" t="s">
        <v>176</v>
      </c>
    </row>
    <row r="39" spans="1:24" x14ac:dyDescent="0.25">
      <c r="A39" s="5" t="s">
        <v>499</v>
      </c>
      <c r="B39" s="5" t="s">
        <v>500</v>
      </c>
      <c r="E39" s="5" t="s">
        <v>501</v>
      </c>
      <c r="F39" s="5" t="s">
        <v>502</v>
      </c>
      <c r="I39" s="5"/>
      <c r="J39" s="5" t="s">
        <v>53</v>
      </c>
      <c r="K39" s="7">
        <v>38</v>
      </c>
      <c r="L39" s="5"/>
      <c r="M39" s="5"/>
      <c r="N39" s="5"/>
      <c r="O39" s="5"/>
      <c r="P39" s="7">
        <v>38</v>
      </c>
      <c r="Q39" s="5" t="s">
        <v>489</v>
      </c>
      <c r="R39" s="5"/>
      <c r="S39" s="5"/>
      <c r="T39" s="5"/>
      <c r="U39" s="5"/>
      <c r="W39" s="9">
        <v>237</v>
      </c>
      <c r="X39" s="12" t="s">
        <v>177</v>
      </c>
    </row>
    <row r="40" spans="1:24" x14ac:dyDescent="0.25">
      <c r="A40" s="5" t="s">
        <v>504</v>
      </c>
      <c r="B40" s="5" t="s">
        <v>505</v>
      </c>
      <c r="E40" s="5" t="s">
        <v>506</v>
      </c>
      <c r="F40" s="5" t="s">
        <v>507</v>
      </c>
      <c r="I40" s="5"/>
      <c r="J40" s="5" t="s">
        <v>54</v>
      </c>
      <c r="K40" s="7">
        <v>39</v>
      </c>
      <c r="L40" s="5"/>
      <c r="M40" s="5"/>
      <c r="N40" s="5"/>
      <c r="O40" s="5"/>
      <c r="P40" s="7">
        <v>39</v>
      </c>
      <c r="Q40" s="5" t="s">
        <v>446</v>
      </c>
      <c r="R40" s="5"/>
      <c r="S40" s="5"/>
      <c r="T40" s="5"/>
      <c r="U40" s="5"/>
      <c r="W40" s="9">
        <v>238</v>
      </c>
      <c r="X40" s="12" t="s">
        <v>178</v>
      </c>
    </row>
    <row r="41" spans="1:24" x14ac:dyDescent="0.25">
      <c r="A41" s="5" t="s">
        <v>456</v>
      </c>
      <c r="B41" s="5" t="s">
        <v>457</v>
      </c>
      <c r="E41" s="5" t="s">
        <v>472</v>
      </c>
      <c r="F41" s="5" t="s">
        <v>473</v>
      </c>
      <c r="I41" s="5"/>
      <c r="J41" s="5" t="s">
        <v>55</v>
      </c>
      <c r="K41" s="7">
        <v>40</v>
      </c>
      <c r="L41" s="5"/>
      <c r="M41" s="5"/>
      <c r="N41" s="5"/>
      <c r="O41" s="5"/>
      <c r="P41" s="7">
        <v>40</v>
      </c>
      <c r="Q41" s="5" t="s">
        <v>447</v>
      </c>
      <c r="R41" s="5"/>
      <c r="S41" s="5"/>
      <c r="T41" s="5"/>
      <c r="U41" s="5"/>
      <c r="W41" s="9">
        <v>239</v>
      </c>
      <c r="X41" s="12" t="s">
        <v>179</v>
      </c>
    </row>
    <row r="42" spans="1:24" x14ac:dyDescent="0.25">
      <c r="A42" s="5" t="s">
        <v>461</v>
      </c>
      <c r="B42" s="5" t="s">
        <v>460</v>
      </c>
      <c r="E42" s="5" t="s">
        <v>477</v>
      </c>
      <c r="F42" s="5" t="s">
        <v>476</v>
      </c>
      <c r="I42" s="5"/>
      <c r="J42" s="5" t="s">
        <v>56</v>
      </c>
      <c r="K42" s="7">
        <v>41</v>
      </c>
      <c r="L42" s="5"/>
      <c r="M42" s="5"/>
      <c r="N42" s="5"/>
      <c r="O42" s="5"/>
      <c r="P42" s="7">
        <v>41</v>
      </c>
      <c r="Q42" s="5" t="s">
        <v>448</v>
      </c>
      <c r="R42" s="5"/>
      <c r="S42" s="5"/>
      <c r="T42" s="5"/>
      <c r="U42" s="5"/>
      <c r="W42" s="9">
        <v>240</v>
      </c>
      <c r="X42" s="12" t="s">
        <v>180</v>
      </c>
    </row>
    <row r="43" spans="1:24" x14ac:dyDescent="0.25">
      <c r="A43" s="5" t="s">
        <v>466</v>
      </c>
      <c r="B43" s="5" t="s">
        <v>462</v>
      </c>
      <c r="E43" s="5" t="s">
        <v>481</v>
      </c>
      <c r="F43" s="5" t="s">
        <v>478</v>
      </c>
      <c r="I43" s="5"/>
      <c r="J43" s="5" t="s">
        <v>57</v>
      </c>
      <c r="K43" s="7">
        <v>42</v>
      </c>
      <c r="L43" s="5"/>
      <c r="M43" s="5"/>
      <c r="N43" s="5"/>
      <c r="O43" s="5"/>
      <c r="P43" s="7">
        <v>42</v>
      </c>
      <c r="Q43" s="5" t="s">
        <v>449</v>
      </c>
      <c r="R43" s="5"/>
      <c r="S43" s="5"/>
      <c r="T43" s="5"/>
      <c r="U43" s="5"/>
      <c r="W43" s="9">
        <v>241</v>
      </c>
      <c r="X43" s="12" t="s">
        <v>181</v>
      </c>
    </row>
    <row r="44" spans="1:24" x14ac:dyDescent="0.25">
      <c r="A44" s="5" t="s">
        <v>468</v>
      </c>
      <c r="B44" s="5" t="s">
        <v>467</v>
      </c>
      <c r="E44" s="5" t="s">
        <v>483</v>
      </c>
      <c r="F44" s="5" t="s">
        <v>482</v>
      </c>
      <c r="I44" s="5"/>
      <c r="J44" s="5" t="s">
        <v>58</v>
      </c>
      <c r="K44" s="7">
        <v>43</v>
      </c>
      <c r="L44" s="5"/>
      <c r="M44" s="5"/>
      <c r="N44" s="5"/>
      <c r="O44" s="5"/>
      <c r="P44" s="7">
        <v>43</v>
      </c>
      <c r="Q44" s="5" t="s">
        <v>450</v>
      </c>
      <c r="R44" s="5"/>
      <c r="S44" s="5"/>
      <c r="T44" s="5"/>
      <c r="U44" s="5"/>
      <c r="W44" s="9">
        <v>242</v>
      </c>
      <c r="X44" s="12" t="s">
        <v>182</v>
      </c>
    </row>
    <row r="45" spans="1:24" x14ac:dyDescent="0.25">
      <c r="A45" s="5" t="s">
        <v>471</v>
      </c>
      <c r="B45" s="5" t="s">
        <v>469</v>
      </c>
      <c r="E45" s="5" t="s">
        <v>485</v>
      </c>
      <c r="F45" s="5" t="s">
        <v>484</v>
      </c>
      <c r="I45" s="5"/>
      <c r="J45" s="5" t="s">
        <v>59</v>
      </c>
      <c r="K45" s="7">
        <v>44</v>
      </c>
      <c r="L45" s="5"/>
      <c r="M45" s="5"/>
      <c r="N45" s="5"/>
      <c r="O45" s="5"/>
      <c r="P45" s="7">
        <v>44</v>
      </c>
      <c r="Q45" s="5" t="s">
        <v>490</v>
      </c>
      <c r="R45" s="5"/>
      <c r="S45" s="5"/>
      <c r="T45" s="5"/>
      <c r="U45" s="5"/>
      <c r="W45" s="9">
        <v>243</v>
      </c>
      <c r="X45" s="12" t="s">
        <v>183</v>
      </c>
    </row>
    <row r="46" spans="1:24" x14ac:dyDescent="0.25">
      <c r="A46" s="5" t="s">
        <v>508</v>
      </c>
      <c r="B46" s="5" t="s">
        <v>509</v>
      </c>
      <c r="E46" s="5" t="s">
        <v>510</v>
      </c>
      <c r="F46" s="5" t="s">
        <v>511</v>
      </c>
      <c r="I46" s="5"/>
      <c r="J46" s="5" t="s">
        <v>60</v>
      </c>
      <c r="K46" s="7">
        <v>45</v>
      </c>
      <c r="L46" s="5"/>
      <c r="M46" s="5"/>
      <c r="N46" s="5"/>
      <c r="O46" s="5"/>
      <c r="P46" s="7">
        <v>45</v>
      </c>
      <c r="Q46" s="5" t="s">
        <v>451</v>
      </c>
      <c r="R46" s="5"/>
      <c r="S46" s="5"/>
      <c r="T46" s="5"/>
      <c r="U46" s="5"/>
      <c r="W46" s="9">
        <v>244</v>
      </c>
      <c r="X46" s="12" t="s">
        <v>184</v>
      </c>
    </row>
    <row r="47" spans="1:24" x14ac:dyDescent="0.25">
      <c r="A47" s="5" t="s">
        <v>465</v>
      </c>
      <c r="B47" s="5" t="s">
        <v>497</v>
      </c>
      <c r="E47" s="5" t="s">
        <v>480</v>
      </c>
      <c r="F47" s="5" t="s">
        <v>498</v>
      </c>
      <c r="I47" s="5"/>
      <c r="J47" s="5" t="s">
        <v>61</v>
      </c>
      <c r="K47" s="7">
        <v>46</v>
      </c>
      <c r="L47" s="5"/>
      <c r="M47" s="5"/>
      <c r="N47" s="5"/>
      <c r="O47" s="5"/>
      <c r="P47" s="7">
        <v>46</v>
      </c>
      <c r="Q47" s="5" t="s">
        <v>491</v>
      </c>
      <c r="R47" s="5"/>
      <c r="S47" s="5"/>
      <c r="T47" s="5"/>
      <c r="U47" s="5"/>
      <c r="W47" s="9">
        <v>245</v>
      </c>
      <c r="X47" s="12" t="s">
        <v>185</v>
      </c>
    </row>
    <row r="48" spans="1:24" x14ac:dyDescent="0.25">
      <c r="A48" s="5"/>
      <c r="B48" s="5"/>
      <c r="E48" s="5"/>
      <c r="F48" s="5"/>
      <c r="I48" s="5"/>
      <c r="J48" s="5" t="s">
        <v>62</v>
      </c>
      <c r="K48" s="7">
        <v>47</v>
      </c>
      <c r="L48" s="5"/>
      <c r="M48" s="5"/>
      <c r="N48" s="5"/>
      <c r="O48" s="5"/>
      <c r="P48" s="7">
        <v>47</v>
      </c>
      <c r="Q48" s="5" t="s">
        <v>492</v>
      </c>
      <c r="R48" s="5"/>
      <c r="S48" s="5"/>
      <c r="T48" s="5"/>
      <c r="U48" s="5"/>
      <c r="W48" s="9">
        <v>246</v>
      </c>
      <c r="X48" s="12" t="s">
        <v>186</v>
      </c>
    </row>
    <row r="49" spans="1:24" x14ac:dyDescent="0.25">
      <c r="A49" s="5"/>
      <c r="B49" s="5"/>
      <c r="E49" s="5"/>
      <c r="F49" s="5"/>
      <c r="I49" s="5"/>
      <c r="J49" s="5"/>
      <c r="K49" s="7"/>
      <c r="L49" s="5"/>
      <c r="M49" s="5"/>
      <c r="N49" s="5"/>
      <c r="O49" s="5"/>
      <c r="P49" s="7">
        <v>48</v>
      </c>
      <c r="Q49" s="5" t="s">
        <v>452</v>
      </c>
      <c r="R49" s="5"/>
      <c r="S49" s="5"/>
      <c r="T49" s="5"/>
      <c r="U49" s="5"/>
      <c r="W49" s="9">
        <v>247</v>
      </c>
      <c r="X49" s="12" t="s">
        <v>187</v>
      </c>
    </row>
    <row r="50" spans="1:24" x14ac:dyDescent="0.25">
      <c r="A50" s="5" t="s">
        <v>512</v>
      </c>
      <c r="B50" s="5" t="s">
        <v>513</v>
      </c>
      <c r="E50" s="6" t="s">
        <v>514</v>
      </c>
      <c r="F50" s="6" t="s">
        <v>515</v>
      </c>
      <c r="I50" s="5"/>
      <c r="J50" s="5"/>
      <c r="K50" s="7"/>
      <c r="L50" s="5"/>
      <c r="M50" s="5"/>
      <c r="N50" s="5"/>
      <c r="O50" s="5"/>
      <c r="P50" s="7">
        <v>49</v>
      </c>
      <c r="Q50" s="5" t="s">
        <v>453</v>
      </c>
      <c r="R50" s="5"/>
      <c r="S50" s="5"/>
      <c r="T50" s="5"/>
      <c r="U50" s="5"/>
      <c r="W50" s="9">
        <v>248</v>
      </c>
      <c r="X50" s="12" t="s">
        <v>188</v>
      </c>
    </row>
    <row r="51" spans="1:24" x14ac:dyDescent="0.25">
      <c r="A51" s="5" t="s">
        <v>456</v>
      </c>
      <c r="B51" s="5" t="s">
        <v>457</v>
      </c>
      <c r="E51" s="5" t="s">
        <v>472</v>
      </c>
      <c r="F51" s="5" t="s">
        <v>473</v>
      </c>
      <c r="I51" s="5"/>
      <c r="J51" s="5"/>
      <c r="K51" s="7"/>
      <c r="L51" s="5"/>
      <c r="M51" s="5"/>
      <c r="N51" s="5"/>
      <c r="O51" s="5"/>
      <c r="P51" s="7">
        <v>50</v>
      </c>
      <c r="Q51" s="5" t="s">
        <v>454</v>
      </c>
      <c r="R51" s="5"/>
      <c r="S51" s="5"/>
      <c r="T51" s="5"/>
      <c r="U51" s="5"/>
      <c r="W51" s="9">
        <v>249</v>
      </c>
      <c r="X51" s="12" t="s">
        <v>189</v>
      </c>
    </row>
    <row r="52" spans="1:24" x14ac:dyDescent="0.25">
      <c r="A52" s="5" t="s">
        <v>461</v>
      </c>
      <c r="B52" s="5" t="s">
        <v>460</v>
      </c>
      <c r="E52" s="5" t="s">
        <v>477</v>
      </c>
      <c r="F52" s="5" t="s">
        <v>476</v>
      </c>
      <c r="I52" s="5"/>
      <c r="J52" s="5"/>
      <c r="K52" s="7"/>
      <c r="L52" s="5"/>
      <c r="M52" s="5"/>
      <c r="N52" s="5"/>
      <c r="O52" s="5"/>
      <c r="P52" s="7">
        <v>51</v>
      </c>
      <c r="Q52" s="5" t="s">
        <v>493</v>
      </c>
      <c r="R52" s="5"/>
      <c r="S52" s="5"/>
      <c r="T52" s="5"/>
      <c r="U52" s="5"/>
      <c r="W52" s="9">
        <v>250</v>
      </c>
      <c r="X52" s="12" t="s">
        <v>190</v>
      </c>
    </row>
    <row r="53" spans="1:24" x14ac:dyDescent="0.25">
      <c r="A53" s="5" t="s">
        <v>466</v>
      </c>
      <c r="B53" s="5" t="s">
        <v>462</v>
      </c>
      <c r="E53" s="5" t="s">
        <v>481</v>
      </c>
      <c r="F53" s="5" t="s">
        <v>478</v>
      </c>
      <c r="I53" s="5"/>
      <c r="J53" s="5"/>
      <c r="K53" s="7"/>
      <c r="L53" s="5"/>
      <c r="M53" s="5"/>
      <c r="N53" s="5"/>
      <c r="O53" s="5"/>
      <c r="P53" s="7">
        <v>52</v>
      </c>
      <c r="Q53" s="5" t="s">
        <v>494</v>
      </c>
      <c r="R53" s="5"/>
      <c r="S53" s="5"/>
      <c r="T53" s="5"/>
      <c r="U53" s="5"/>
      <c r="W53" s="9">
        <v>251</v>
      </c>
      <c r="X53" s="12" t="s">
        <v>191</v>
      </c>
    </row>
    <row r="54" spans="1:24" x14ac:dyDescent="0.25">
      <c r="A54" s="5" t="s">
        <v>420</v>
      </c>
      <c r="B54" s="5" t="s">
        <v>467</v>
      </c>
      <c r="E54" s="5" t="s">
        <v>483</v>
      </c>
      <c r="F54" s="5" t="s">
        <v>482</v>
      </c>
      <c r="I54" s="5"/>
      <c r="J54" s="5"/>
      <c r="K54" s="7"/>
      <c r="L54" s="5"/>
      <c r="M54" s="5"/>
      <c r="N54" s="5"/>
      <c r="O54" s="5"/>
      <c r="P54" s="7">
        <v>53</v>
      </c>
      <c r="Q54" s="5" t="s">
        <v>495</v>
      </c>
      <c r="R54" s="5"/>
      <c r="S54" s="5"/>
      <c r="T54" s="5"/>
      <c r="U54" s="5"/>
      <c r="W54" s="9">
        <v>252</v>
      </c>
      <c r="X54" s="12" t="s">
        <v>192</v>
      </c>
    </row>
    <row r="55" spans="1:24" x14ac:dyDescent="0.25">
      <c r="A55" s="5" t="s">
        <v>471</v>
      </c>
      <c r="B55" s="5" t="s">
        <v>470</v>
      </c>
      <c r="E55" s="5" t="s">
        <v>485</v>
      </c>
      <c r="F55" s="5" t="s">
        <v>484</v>
      </c>
      <c r="I55" s="5"/>
      <c r="J55" s="5"/>
      <c r="K55" s="7"/>
      <c r="L55" s="5"/>
      <c r="M55" s="5"/>
      <c r="N55" s="5"/>
      <c r="O55" s="5"/>
      <c r="P55" s="7">
        <v>54</v>
      </c>
      <c r="Q55" s="5" t="s">
        <v>496</v>
      </c>
      <c r="R55" s="5"/>
      <c r="S55" s="5"/>
      <c r="T55" s="5"/>
      <c r="U55" s="5"/>
      <c r="W55" s="9">
        <v>253</v>
      </c>
      <c r="X55" s="12" t="s">
        <v>193</v>
      </c>
    </row>
    <row r="56" spans="1:24" x14ac:dyDescent="0.25">
      <c r="A56" s="5"/>
      <c r="B56" s="5" t="s">
        <v>635</v>
      </c>
      <c r="E56" s="5"/>
      <c r="F56" s="5" t="s">
        <v>636</v>
      </c>
      <c r="G56" s="26"/>
      <c r="I56" s="5"/>
      <c r="J56" s="5"/>
      <c r="K56" s="7"/>
      <c r="L56" s="5"/>
      <c r="M56" s="5"/>
      <c r="N56" s="5"/>
      <c r="O56" s="5"/>
      <c r="P56" s="7">
        <v>55</v>
      </c>
      <c r="Q56" s="5" t="s">
        <v>497</v>
      </c>
      <c r="R56" s="5"/>
      <c r="S56" s="5"/>
      <c r="T56" s="5"/>
      <c r="U56" s="5"/>
      <c r="W56" s="9">
        <v>254</v>
      </c>
      <c r="X56" s="12" t="s">
        <v>194</v>
      </c>
    </row>
    <row r="57" spans="1:24" x14ac:dyDescent="0.25">
      <c r="A57" s="5" t="s">
        <v>516</v>
      </c>
      <c r="B57" s="5" t="s">
        <v>517</v>
      </c>
      <c r="E57" s="6" t="s">
        <v>518</v>
      </c>
      <c r="F57" s="6" t="s">
        <v>519</v>
      </c>
      <c r="G57" s="26"/>
      <c r="I57" s="5"/>
      <c r="J57" s="5"/>
      <c r="K57" s="7"/>
      <c r="L57" s="5"/>
      <c r="M57" s="5"/>
      <c r="N57" s="5"/>
      <c r="O57" s="5"/>
      <c r="P57" s="7">
        <v>56</v>
      </c>
      <c r="Q57" s="5" t="s">
        <v>498</v>
      </c>
      <c r="R57" s="5"/>
      <c r="S57" s="5"/>
      <c r="T57" s="5"/>
      <c r="U57" s="5"/>
      <c r="W57" s="9">
        <v>255</v>
      </c>
      <c r="X57" s="12" t="s">
        <v>195</v>
      </c>
    </row>
    <row r="58" spans="1:24" x14ac:dyDescent="0.25">
      <c r="A58" s="27" t="s">
        <v>465</v>
      </c>
      <c r="B58" s="27" t="s">
        <v>497</v>
      </c>
      <c r="C58" s="26"/>
      <c r="D58" s="26"/>
      <c r="E58" s="5" t="s">
        <v>480</v>
      </c>
      <c r="F58" s="5" t="s">
        <v>498</v>
      </c>
      <c r="G58" s="26"/>
      <c r="I58" s="5"/>
      <c r="J58" s="5"/>
      <c r="K58" s="7"/>
      <c r="L58" s="5"/>
      <c r="M58" s="5"/>
      <c r="N58" s="5"/>
      <c r="O58" s="5"/>
      <c r="P58" s="7">
        <v>57</v>
      </c>
      <c r="Q58" s="5" t="s">
        <v>503</v>
      </c>
      <c r="R58" s="5"/>
      <c r="S58" s="5"/>
      <c r="T58" s="5"/>
      <c r="U58" s="5"/>
      <c r="W58" s="9">
        <v>256</v>
      </c>
      <c r="X58" s="12" t="s">
        <v>196</v>
      </c>
    </row>
    <row r="59" spans="1:24" x14ac:dyDescent="0.25">
      <c r="A59" s="25"/>
      <c r="B59" s="25"/>
      <c r="C59" s="26"/>
      <c r="D59" s="26"/>
      <c r="E59" s="5"/>
      <c r="F59" s="5"/>
      <c r="G59" s="26"/>
      <c r="I59" s="5"/>
      <c r="J59" s="5"/>
      <c r="K59" s="7"/>
      <c r="L59" s="5"/>
      <c r="M59" s="5"/>
      <c r="N59" s="5"/>
      <c r="O59" s="5"/>
      <c r="P59" s="7">
        <v>58</v>
      </c>
      <c r="Q59" s="5" t="s">
        <v>609</v>
      </c>
      <c r="R59" s="5"/>
      <c r="S59" s="5"/>
      <c r="T59" s="5"/>
      <c r="U59" s="5"/>
      <c r="W59" s="9">
        <v>257</v>
      </c>
      <c r="X59" s="12" t="s">
        <v>197</v>
      </c>
    </row>
    <row r="60" spans="1:24" x14ac:dyDescent="0.25">
      <c r="A60" s="25" t="s">
        <v>520</v>
      </c>
      <c r="B60" s="25" t="s">
        <v>523</v>
      </c>
      <c r="C60" s="26"/>
      <c r="D60" s="26"/>
      <c r="E60" s="5" t="s">
        <v>521</v>
      </c>
      <c r="F60" s="5" t="s">
        <v>522</v>
      </c>
      <c r="G60" s="26"/>
      <c r="I60" s="5"/>
      <c r="J60" s="5"/>
      <c r="K60" s="7"/>
      <c r="L60" s="5"/>
      <c r="M60" s="5"/>
      <c r="N60" s="5"/>
      <c r="O60" s="5"/>
      <c r="P60" s="7">
        <v>59</v>
      </c>
      <c r="Q60" s="5" t="s">
        <v>610</v>
      </c>
      <c r="R60" s="5"/>
      <c r="S60" s="5"/>
      <c r="T60" s="5"/>
      <c r="U60" s="5"/>
      <c r="W60" s="9">
        <v>258</v>
      </c>
      <c r="X60" s="12" t="s">
        <v>198</v>
      </c>
    </row>
    <row r="61" spans="1:24" x14ac:dyDescent="0.25">
      <c r="A61" s="25" t="s">
        <v>443</v>
      </c>
      <c r="B61" s="25" t="s">
        <v>444</v>
      </c>
      <c r="C61" s="26"/>
      <c r="D61" s="26"/>
      <c r="E61" s="5" t="s">
        <v>449</v>
      </c>
      <c r="F61" s="5" t="s">
        <v>450</v>
      </c>
      <c r="I61" s="5"/>
      <c r="J61" s="5"/>
      <c r="K61" s="7"/>
      <c r="L61" s="5"/>
      <c r="M61" s="5"/>
      <c r="N61" s="5"/>
      <c r="O61" s="5"/>
      <c r="P61" s="7">
        <v>60</v>
      </c>
      <c r="Q61" s="5" t="s">
        <v>634</v>
      </c>
      <c r="R61" s="5"/>
      <c r="S61" s="5" t="s">
        <v>632</v>
      </c>
      <c r="T61" s="5"/>
      <c r="U61" s="5"/>
      <c r="W61" s="9">
        <v>259</v>
      </c>
      <c r="X61" s="12" t="s">
        <v>199</v>
      </c>
    </row>
    <row r="62" spans="1:24" x14ac:dyDescent="0.25">
      <c r="A62" s="5" t="s">
        <v>445</v>
      </c>
      <c r="B62" s="5" t="s">
        <v>503</v>
      </c>
      <c r="E62" s="6" t="s">
        <v>490</v>
      </c>
      <c r="F62" s="5" t="s">
        <v>451</v>
      </c>
      <c r="I62" s="5"/>
      <c r="J62" s="5"/>
      <c r="K62" s="7"/>
      <c r="L62" s="5"/>
      <c r="M62" s="5"/>
      <c r="N62" s="5"/>
      <c r="O62" s="5"/>
      <c r="P62" s="7">
        <v>61</v>
      </c>
      <c r="Q62" s="5" t="s">
        <v>636</v>
      </c>
      <c r="R62" s="5"/>
      <c r="S62" s="5" t="s">
        <v>633</v>
      </c>
      <c r="T62" s="5"/>
      <c r="U62" s="5"/>
      <c r="W62" s="9">
        <v>260</v>
      </c>
      <c r="X62" s="12" t="s">
        <v>200</v>
      </c>
    </row>
    <row r="63" spans="1:24" x14ac:dyDescent="0.25">
      <c r="A63" s="5" t="s">
        <v>447</v>
      </c>
      <c r="B63" s="5" t="s">
        <v>488</v>
      </c>
      <c r="E63" s="5" t="s">
        <v>453</v>
      </c>
      <c r="F63" s="5" t="s">
        <v>491</v>
      </c>
      <c r="I63" s="5"/>
      <c r="J63" s="5"/>
      <c r="K63" s="7"/>
      <c r="L63" s="5"/>
      <c r="M63" s="5"/>
      <c r="N63" s="5"/>
      <c r="O63" s="5"/>
      <c r="P63" s="7"/>
      <c r="Q63" s="5"/>
      <c r="R63" s="5"/>
      <c r="S63" s="5"/>
      <c r="T63" s="5"/>
      <c r="U63" s="5"/>
      <c r="W63" s="9">
        <v>261</v>
      </c>
      <c r="X63" s="12" t="s">
        <v>201</v>
      </c>
    </row>
    <row r="64" spans="1:24" x14ac:dyDescent="0.25">
      <c r="A64" s="5"/>
      <c r="B64" s="5" t="s">
        <v>446</v>
      </c>
      <c r="F64" s="5" t="s">
        <v>452</v>
      </c>
      <c r="I64" s="5"/>
      <c r="J64" s="5"/>
      <c r="K64" s="7"/>
      <c r="L64" s="5"/>
      <c r="M64" s="5"/>
      <c r="N64" s="5"/>
      <c r="O64" s="5"/>
      <c r="P64" s="7"/>
      <c r="Q64" s="5"/>
      <c r="R64" s="5"/>
      <c r="S64" s="5"/>
      <c r="T64" s="5"/>
      <c r="U64" s="5"/>
      <c r="W64" s="9">
        <v>262</v>
      </c>
      <c r="X64" s="12" t="s">
        <v>202</v>
      </c>
    </row>
    <row r="65" spans="1:24" x14ac:dyDescent="0.25">
      <c r="B65" s="5" t="s">
        <v>448</v>
      </c>
      <c r="F65" s="5" t="s">
        <v>454</v>
      </c>
      <c r="I65" s="5"/>
      <c r="J65" s="5"/>
      <c r="K65" s="7"/>
      <c r="L65" s="5"/>
      <c r="M65" s="5"/>
      <c r="N65" s="5"/>
      <c r="O65" s="5"/>
      <c r="P65" s="7"/>
      <c r="Q65" s="5"/>
      <c r="R65" s="5"/>
      <c r="S65" s="5"/>
      <c r="T65" s="5"/>
      <c r="U65" s="5"/>
      <c r="W65" s="9">
        <v>263</v>
      </c>
      <c r="X65" s="12" t="s">
        <v>203</v>
      </c>
    </row>
    <row r="66" spans="1:24" x14ac:dyDescent="0.25">
      <c r="A66" s="6" t="s">
        <v>524</v>
      </c>
      <c r="B66" s="5" t="s">
        <v>608</v>
      </c>
      <c r="E66" s="6" t="s">
        <v>525</v>
      </c>
      <c r="F66" s="5" t="s">
        <v>607</v>
      </c>
      <c r="I66" s="5"/>
      <c r="J66" s="5"/>
      <c r="K66" s="7"/>
      <c r="L66" s="5"/>
      <c r="M66" s="5"/>
      <c r="N66" s="5"/>
      <c r="O66" s="5"/>
      <c r="P66" s="7"/>
      <c r="Q66" s="5"/>
      <c r="R66" s="5"/>
      <c r="S66" s="5"/>
      <c r="T66" s="5"/>
      <c r="U66" s="5"/>
      <c r="W66" s="9">
        <v>264</v>
      </c>
      <c r="X66" s="12" t="s">
        <v>204</v>
      </c>
    </row>
    <row r="67" spans="1:24" x14ac:dyDescent="0.25">
      <c r="A67" s="5" t="s">
        <v>489</v>
      </c>
      <c r="B67" s="5"/>
      <c r="E67" s="5" t="s">
        <v>492</v>
      </c>
      <c r="F67" s="5"/>
      <c r="I67" s="5"/>
      <c r="J67" s="5"/>
      <c r="K67" s="7"/>
      <c r="L67" s="5"/>
      <c r="M67" s="5"/>
      <c r="N67" s="5"/>
      <c r="O67" s="5"/>
      <c r="P67" s="7"/>
      <c r="Q67" s="5"/>
      <c r="R67" s="5"/>
      <c r="S67" s="5"/>
      <c r="T67" s="5"/>
      <c r="U67" s="5"/>
      <c r="W67" s="9">
        <v>265</v>
      </c>
      <c r="X67" s="12" t="s">
        <v>205</v>
      </c>
    </row>
    <row r="68" spans="1:24" x14ac:dyDescent="0.25">
      <c r="A68" s="5"/>
      <c r="B68" s="5"/>
      <c r="E68" s="5"/>
      <c r="F68" s="5"/>
      <c r="I68" s="5"/>
      <c r="J68" s="5"/>
      <c r="K68" s="7"/>
      <c r="L68" s="5"/>
      <c r="M68" s="5"/>
      <c r="N68" s="5"/>
      <c r="O68" s="5"/>
      <c r="P68" s="7"/>
      <c r="Q68" s="5"/>
      <c r="R68" s="5"/>
      <c r="S68" s="5"/>
      <c r="T68" s="5"/>
      <c r="U68" s="5"/>
      <c r="W68" s="9">
        <v>266</v>
      </c>
      <c r="X68" s="12" t="s">
        <v>206</v>
      </c>
    </row>
    <row r="69" spans="1:24" x14ac:dyDescent="0.25">
      <c r="A69" s="5" t="s">
        <v>526</v>
      </c>
      <c r="B69" s="5"/>
      <c r="E69" s="5" t="s">
        <v>527</v>
      </c>
      <c r="F69" s="5"/>
      <c r="I69" s="5"/>
      <c r="J69" s="5"/>
      <c r="K69" s="7"/>
      <c r="L69" s="5"/>
      <c r="M69" s="5"/>
      <c r="N69" s="5"/>
      <c r="O69" s="5"/>
      <c r="P69" s="7"/>
      <c r="Q69" s="5"/>
      <c r="R69" s="5"/>
      <c r="S69" s="5"/>
      <c r="T69" s="5"/>
      <c r="U69" s="5"/>
      <c r="W69" s="9">
        <v>267</v>
      </c>
      <c r="X69" s="12" t="s">
        <v>207</v>
      </c>
    </row>
    <row r="70" spans="1:24" x14ac:dyDescent="0.25">
      <c r="A70" s="5" t="s">
        <v>493</v>
      </c>
      <c r="B70" s="5"/>
      <c r="E70" s="5" t="s">
        <v>495</v>
      </c>
      <c r="F70" s="5"/>
      <c r="I70" s="5"/>
      <c r="J70" s="5"/>
      <c r="K70" s="7"/>
      <c r="L70" s="5"/>
      <c r="M70" s="5"/>
      <c r="N70" s="5"/>
      <c r="O70" s="5"/>
      <c r="P70" s="7"/>
      <c r="Q70" s="5"/>
      <c r="R70" s="5"/>
      <c r="S70" s="5"/>
      <c r="T70" s="5"/>
      <c r="U70" s="5"/>
      <c r="W70" s="9">
        <v>301</v>
      </c>
      <c r="X70" s="10" t="s">
        <v>208</v>
      </c>
    </row>
    <row r="71" spans="1:24" x14ac:dyDescent="0.25">
      <c r="A71" s="5" t="s">
        <v>494</v>
      </c>
      <c r="B71" s="5"/>
      <c r="E71" s="5" t="s">
        <v>496</v>
      </c>
      <c r="F71" s="5"/>
      <c r="I71" s="5"/>
      <c r="J71" s="5"/>
      <c r="K71" s="7"/>
      <c r="L71" s="5"/>
      <c r="M71" s="5"/>
      <c r="N71" s="5"/>
      <c r="O71" s="5"/>
      <c r="P71" s="7"/>
      <c r="Q71" s="5"/>
      <c r="R71" s="5"/>
      <c r="S71" s="5"/>
      <c r="T71" s="5"/>
      <c r="U71" s="5"/>
      <c r="W71" s="9">
        <v>302</v>
      </c>
      <c r="X71" s="10" t="s">
        <v>209</v>
      </c>
    </row>
    <row r="72" spans="1:24" x14ac:dyDescent="0.25">
      <c r="A72" s="5"/>
      <c r="B72" s="5"/>
      <c r="F72" s="5"/>
      <c r="I72" s="5"/>
      <c r="J72" s="5"/>
      <c r="K72" s="7"/>
      <c r="L72" s="5"/>
      <c r="M72" s="5"/>
      <c r="N72" s="5"/>
      <c r="O72" s="5"/>
      <c r="P72" s="7"/>
      <c r="Q72" s="5"/>
      <c r="R72" s="5"/>
      <c r="S72" s="5"/>
      <c r="T72" s="5"/>
      <c r="U72" s="5"/>
      <c r="W72" s="9">
        <v>303</v>
      </c>
      <c r="X72" s="10" t="s">
        <v>210</v>
      </c>
    </row>
    <row r="73" spans="1:24" x14ac:dyDescent="0.25">
      <c r="E73" s="5"/>
      <c r="F73" s="5"/>
      <c r="I73" s="5"/>
      <c r="J73" s="5"/>
      <c r="K73" s="7"/>
      <c r="L73" s="5"/>
      <c r="M73" s="5"/>
      <c r="N73" s="5"/>
      <c r="O73" s="5"/>
      <c r="P73" s="7"/>
      <c r="Q73" s="5"/>
      <c r="R73" s="5"/>
      <c r="S73" s="5"/>
      <c r="T73" s="5"/>
      <c r="U73" s="5"/>
      <c r="W73" s="9">
        <v>304</v>
      </c>
      <c r="X73" s="10" t="s">
        <v>211</v>
      </c>
    </row>
    <row r="74" spans="1:24" x14ac:dyDescent="0.25">
      <c r="E74" s="5"/>
      <c r="F74" s="5"/>
      <c r="I74" s="5"/>
      <c r="J74" s="5"/>
      <c r="K74" s="7"/>
      <c r="L74" s="5"/>
      <c r="M74" s="5"/>
      <c r="N74" s="5"/>
      <c r="O74" s="5"/>
      <c r="P74" s="7"/>
      <c r="Q74" s="5"/>
      <c r="R74" s="5"/>
      <c r="S74" s="5"/>
      <c r="T74" s="5"/>
      <c r="U74" s="5"/>
      <c r="W74" s="9">
        <v>305</v>
      </c>
      <c r="X74" s="10" t="s">
        <v>212</v>
      </c>
    </row>
    <row r="75" spans="1:24" x14ac:dyDescent="0.25">
      <c r="E75" s="5"/>
      <c r="F75" s="5"/>
      <c r="I75" s="5"/>
      <c r="J75" s="5"/>
      <c r="K75" s="7"/>
      <c r="L75" s="5"/>
      <c r="M75" s="5"/>
      <c r="N75" s="5"/>
      <c r="O75" s="5"/>
      <c r="P75" s="7"/>
      <c r="Q75" s="5"/>
      <c r="R75" s="5"/>
      <c r="S75" s="5"/>
      <c r="T75" s="5"/>
      <c r="U75" s="5"/>
      <c r="W75" s="9">
        <v>306</v>
      </c>
      <c r="X75" s="10" t="s">
        <v>213</v>
      </c>
    </row>
    <row r="76" spans="1:24" x14ac:dyDescent="0.25">
      <c r="E76" s="5"/>
      <c r="F76" s="5"/>
      <c r="I76" s="5"/>
      <c r="J76" s="5"/>
      <c r="K76" s="7"/>
      <c r="L76" s="5"/>
      <c r="M76" s="5"/>
      <c r="N76" s="5"/>
      <c r="O76" s="5"/>
      <c r="P76" s="7"/>
      <c r="Q76" s="5"/>
      <c r="R76" s="5"/>
      <c r="S76" s="5"/>
      <c r="T76" s="5"/>
      <c r="U76" s="5"/>
      <c r="W76" s="9">
        <v>307</v>
      </c>
      <c r="X76" s="10" t="s">
        <v>214</v>
      </c>
    </row>
    <row r="77" spans="1:24" x14ac:dyDescent="0.25">
      <c r="E77" s="5"/>
      <c r="F77" s="5"/>
      <c r="I77" s="5"/>
      <c r="J77" s="5"/>
      <c r="K77" s="7"/>
      <c r="L77" s="5"/>
      <c r="M77" s="5"/>
      <c r="N77" s="5"/>
      <c r="O77" s="5"/>
      <c r="P77" s="7"/>
      <c r="Q77" s="5"/>
      <c r="R77" s="5"/>
      <c r="S77" s="5"/>
      <c r="T77" s="5"/>
      <c r="U77" s="5"/>
      <c r="W77" s="9">
        <v>308</v>
      </c>
      <c r="X77" s="10" t="s">
        <v>215</v>
      </c>
    </row>
    <row r="78" spans="1:24" x14ac:dyDescent="0.25">
      <c r="E78" s="5"/>
      <c r="F78" s="5"/>
      <c r="I78" s="5"/>
      <c r="J78" s="5"/>
      <c r="K78" s="7"/>
      <c r="L78" s="5"/>
      <c r="M78" s="5"/>
      <c r="N78" s="5"/>
      <c r="O78" s="5"/>
      <c r="P78" s="7"/>
      <c r="Q78" s="5"/>
      <c r="R78" s="5"/>
      <c r="S78" s="5"/>
      <c r="T78" s="5"/>
      <c r="U78" s="5"/>
      <c r="W78" s="9">
        <v>309</v>
      </c>
      <c r="X78" s="10" t="s">
        <v>216</v>
      </c>
    </row>
    <row r="79" spans="1:24" x14ac:dyDescent="0.25">
      <c r="E79" s="5"/>
      <c r="F79" s="5"/>
      <c r="I79" s="5"/>
      <c r="J79" s="5"/>
      <c r="K79" s="7"/>
      <c r="L79" s="5"/>
      <c r="M79" s="5"/>
      <c r="N79" s="5"/>
      <c r="O79" s="5"/>
      <c r="P79" s="7"/>
      <c r="Q79" s="5"/>
      <c r="R79" s="5"/>
      <c r="S79" s="5"/>
      <c r="T79" s="5"/>
      <c r="U79" s="5"/>
      <c r="W79" s="9">
        <v>310</v>
      </c>
      <c r="X79" s="10" t="s">
        <v>217</v>
      </c>
    </row>
    <row r="80" spans="1:24" x14ac:dyDescent="0.25">
      <c r="E80" s="5"/>
      <c r="F80" s="5"/>
      <c r="I80" s="5"/>
      <c r="J80" s="5"/>
      <c r="K80" s="7"/>
      <c r="L80" s="5"/>
      <c r="M80" s="5"/>
      <c r="N80" s="5"/>
      <c r="O80" s="5"/>
      <c r="P80" s="7"/>
      <c r="Q80" s="5"/>
      <c r="R80" s="5"/>
      <c r="S80" s="5"/>
      <c r="T80" s="5"/>
      <c r="U80" s="5"/>
      <c r="W80" s="9">
        <v>311</v>
      </c>
      <c r="X80" s="10" t="s">
        <v>218</v>
      </c>
    </row>
    <row r="81" spans="5:24" x14ac:dyDescent="0.25">
      <c r="E81" s="5"/>
      <c r="F81" s="5"/>
      <c r="I81" s="5"/>
      <c r="J81" s="5"/>
      <c r="K81" s="7"/>
      <c r="L81" s="5"/>
      <c r="M81" s="5"/>
      <c r="N81" s="5"/>
      <c r="O81" s="5"/>
      <c r="P81" s="7"/>
      <c r="Q81" s="5"/>
      <c r="R81" s="5"/>
      <c r="S81" s="5"/>
      <c r="T81" s="5"/>
      <c r="U81" s="5"/>
      <c r="W81" s="9">
        <v>312</v>
      </c>
      <c r="X81" s="10" t="s">
        <v>219</v>
      </c>
    </row>
    <row r="82" spans="5:24" x14ac:dyDescent="0.25">
      <c r="E82" s="5"/>
      <c r="F82" s="5"/>
      <c r="I82" s="5"/>
      <c r="J82" s="5"/>
      <c r="K82" s="7"/>
      <c r="L82" s="5"/>
      <c r="M82" s="5"/>
      <c r="N82" s="5"/>
      <c r="O82" s="5"/>
      <c r="P82" s="7"/>
      <c r="Q82" s="5"/>
      <c r="R82" s="5"/>
      <c r="S82" s="5"/>
      <c r="T82" s="5"/>
      <c r="U82" s="5"/>
      <c r="W82" s="9">
        <v>313</v>
      </c>
      <c r="X82" s="10" t="s">
        <v>220</v>
      </c>
    </row>
    <row r="83" spans="5:24" x14ac:dyDescent="0.25">
      <c r="E83" s="5"/>
      <c r="F83" s="5"/>
      <c r="I83" s="5"/>
      <c r="J83" s="5"/>
      <c r="K83" s="7"/>
      <c r="L83" s="5"/>
      <c r="M83" s="5"/>
      <c r="N83" s="5"/>
      <c r="O83" s="5"/>
      <c r="P83" s="7"/>
      <c r="Q83" s="5"/>
      <c r="R83" s="5"/>
      <c r="S83" s="5"/>
      <c r="T83" s="5"/>
      <c r="U83" s="5"/>
      <c r="W83" s="9">
        <v>314</v>
      </c>
      <c r="X83" s="10" t="s">
        <v>221</v>
      </c>
    </row>
    <row r="84" spans="5:24" x14ac:dyDescent="0.25">
      <c r="E84" s="5"/>
      <c r="F84" s="5"/>
      <c r="I84" s="5"/>
      <c r="J84" s="5"/>
      <c r="K84" s="7"/>
      <c r="L84" s="5"/>
      <c r="M84" s="5"/>
      <c r="N84" s="5"/>
      <c r="O84" s="5"/>
      <c r="P84" s="7"/>
      <c r="Q84" s="5"/>
      <c r="R84" s="5"/>
      <c r="S84" s="5"/>
      <c r="T84" s="5"/>
      <c r="U84" s="5"/>
      <c r="W84" s="9">
        <v>315</v>
      </c>
      <c r="X84" s="10" t="s">
        <v>222</v>
      </c>
    </row>
    <row r="85" spans="5:24" x14ac:dyDescent="0.25">
      <c r="E85" s="5"/>
      <c r="F85" s="5"/>
      <c r="I85" s="5"/>
      <c r="J85" s="5"/>
      <c r="K85" s="7"/>
      <c r="L85" s="5"/>
      <c r="M85" s="5"/>
      <c r="N85" s="5"/>
      <c r="O85" s="5"/>
      <c r="P85" s="7"/>
      <c r="Q85" s="5"/>
      <c r="R85" s="5"/>
      <c r="S85" s="5"/>
      <c r="T85" s="5"/>
      <c r="U85" s="5"/>
      <c r="W85" s="9">
        <v>316</v>
      </c>
      <c r="X85" s="10" t="s">
        <v>223</v>
      </c>
    </row>
    <row r="86" spans="5:24" x14ac:dyDescent="0.25">
      <c r="E86" s="5"/>
      <c r="F86" s="5"/>
      <c r="I86" s="5"/>
      <c r="J86" s="5"/>
      <c r="K86" s="7"/>
      <c r="L86" s="5"/>
      <c r="M86" s="5"/>
      <c r="N86" s="5"/>
      <c r="O86" s="5"/>
      <c r="P86" s="7"/>
      <c r="Q86" s="5"/>
      <c r="R86" s="5"/>
      <c r="S86" s="5"/>
      <c r="T86" s="5"/>
      <c r="U86" s="5"/>
      <c r="W86" s="9">
        <v>317</v>
      </c>
      <c r="X86" s="10" t="s">
        <v>224</v>
      </c>
    </row>
    <row r="87" spans="5:24" x14ac:dyDescent="0.25">
      <c r="E87" s="5"/>
      <c r="F87" s="5"/>
      <c r="I87" s="5"/>
      <c r="J87" s="5"/>
      <c r="K87" s="7"/>
      <c r="L87" s="5"/>
      <c r="M87" s="5"/>
      <c r="N87" s="5"/>
      <c r="O87" s="5"/>
      <c r="P87" s="7"/>
      <c r="Q87" s="5"/>
      <c r="R87" s="5"/>
      <c r="S87" s="5"/>
      <c r="T87" s="5"/>
      <c r="U87" s="5"/>
      <c r="W87" s="9">
        <v>318</v>
      </c>
      <c r="X87" s="10" t="s">
        <v>225</v>
      </c>
    </row>
    <row r="88" spans="5:24" x14ac:dyDescent="0.25">
      <c r="E88" s="5"/>
      <c r="F88" s="5"/>
      <c r="I88" s="5"/>
      <c r="J88" s="5"/>
      <c r="K88" s="7"/>
      <c r="L88" s="5"/>
      <c r="M88" s="5"/>
      <c r="N88" s="5"/>
      <c r="O88" s="5"/>
      <c r="P88" s="7"/>
      <c r="Q88" s="5"/>
      <c r="R88" s="5"/>
      <c r="S88" s="5"/>
      <c r="T88" s="5"/>
      <c r="U88" s="5"/>
      <c r="W88" s="9">
        <v>319</v>
      </c>
      <c r="X88" s="10" t="s">
        <v>226</v>
      </c>
    </row>
    <row r="89" spans="5:24" x14ac:dyDescent="0.25">
      <c r="E89" s="5"/>
      <c r="F89" s="5"/>
      <c r="I89" s="5"/>
      <c r="J89" s="5"/>
      <c r="K89" s="7"/>
      <c r="L89" s="5"/>
      <c r="M89" s="5"/>
      <c r="N89" s="5"/>
      <c r="O89" s="5"/>
      <c r="P89" s="7"/>
      <c r="Q89" s="5"/>
      <c r="R89" s="5"/>
      <c r="S89" s="5"/>
      <c r="T89" s="5"/>
      <c r="U89" s="5"/>
      <c r="W89" s="9">
        <v>320</v>
      </c>
      <c r="X89" s="10" t="s">
        <v>227</v>
      </c>
    </row>
    <row r="90" spans="5:24" x14ac:dyDescent="0.25">
      <c r="E90" s="5"/>
      <c r="F90" s="5"/>
      <c r="I90" s="5"/>
      <c r="J90" s="5"/>
      <c r="K90" s="7"/>
      <c r="L90" s="5"/>
      <c r="M90" s="5"/>
      <c r="N90" s="5"/>
      <c r="O90" s="5"/>
      <c r="P90" s="7"/>
      <c r="Q90" s="5"/>
      <c r="R90" s="5"/>
      <c r="S90" s="5"/>
      <c r="T90" s="5"/>
      <c r="U90" s="5"/>
      <c r="W90" s="9">
        <v>321</v>
      </c>
      <c r="X90" s="10" t="s">
        <v>535</v>
      </c>
    </row>
    <row r="91" spans="5:24" x14ac:dyDescent="0.25">
      <c r="E91" s="5"/>
      <c r="F91" s="5"/>
      <c r="I91" s="5"/>
      <c r="J91" s="5"/>
      <c r="K91" s="7"/>
      <c r="L91" s="5"/>
      <c r="M91" s="5"/>
      <c r="N91" s="5"/>
      <c r="O91" s="5"/>
      <c r="P91" s="7"/>
      <c r="Q91" s="5"/>
      <c r="R91" s="5"/>
      <c r="S91" s="5"/>
      <c r="T91" s="5"/>
      <c r="U91" s="5"/>
      <c r="W91" s="9">
        <v>322</v>
      </c>
      <c r="X91" s="10" t="s">
        <v>228</v>
      </c>
    </row>
    <row r="92" spans="5:24" x14ac:dyDescent="0.25">
      <c r="E92" s="5"/>
      <c r="F92" s="5"/>
      <c r="I92" s="5"/>
      <c r="J92" s="5"/>
      <c r="K92" s="7"/>
      <c r="L92" s="5"/>
      <c r="M92" s="5"/>
      <c r="N92" s="5"/>
      <c r="O92" s="5"/>
      <c r="P92" s="7"/>
      <c r="Q92" s="5"/>
      <c r="R92" s="5"/>
      <c r="S92" s="5"/>
      <c r="T92" s="5"/>
      <c r="U92" s="5"/>
      <c r="W92" s="9">
        <v>323</v>
      </c>
      <c r="X92" s="10" t="s">
        <v>229</v>
      </c>
    </row>
    <row r="93" spans="5:24" x14ac:dyDescent="0.25">
      <c r="E93" s="5"/>
      <c r="F93" s="5"/>
      <c r="I93" s="5"/>
      <c r="J93" s="5"/>
      <c r="K93" s="7"/>
      <c r="L93" s="5"/>
      <c r="M93" s="5"/>
      <c r="N93" s="5"/>
      <c r="O93" s="5"/>
      <c r="P93" s="7"/>
      <c r="Q93" s="5"/>
      <c r="R93" s="5"/>
      <c r="S93" s="5"/>
      <c r="T93" s="5"/>
      <c r="U93" s="5"/>
      <c r="W93" s="9">
        <v>324</v>
      </c>
      <c r="X93" s="10" t="s">
        <v>230</v>
      </c>
    </row>
    <row r="94" spans="5:24" x14ac:dyDescent="0.25">
      <c r="E94" s="5"/>
      <c r="F94" s="5"/>
      <c r="I94" s="5"/>
      <c r="J94" s="5"/>
      <c r="K94" s="7"/>
      <c r="L94" s="5"/>
      <c r="M94" s="5"/>
      <c r="N94" s="5"/>
      <c r="O94" s="5"/>
      <c r="P94" s="7"/>
      <c r="Q94" s="5"/>
      <c r="R94" s="5"/>
      <c r="S94" s="5"/>
      <c r="T94" s="5"/>
      <c r="U94" s="5"/>
      <c r="W94" s="9">
        <v>325</v>
      </c>
      <c r="X94" s="10" t="s">
        <v>231</v>
      </c>
    </row>
    <row r="95" spans="5:24" x14ac:dyDescent="0.25">
      <c r="E95" s="5"/>
      <c r="F95" s="5"/>
      <c r="I95" s="5"/>
      <c r="J95" s="5"/>
      <c r="K95" s="7"/>
      <c r="L95" s="5"/>
      <c r="M95" s="5"/>
      <c r="N95" s="5"/>
      <c r="O95" s="5"/>
      <c r="P95" s="7"/>
      <c r="Q95" s="5"/>
      <c r="R95" s="5"/>
      <c r="S95" s="5"/>
      <c r="T95" s="5"/>
      <c r="U95" s="5"/>
      <c r="W95" s="9">
        <v>326</v>
      </c>
      <c r="X95" s="10" t="s">
        <v>232</v>
      </c>
    </row>
    <row r="96" spans="5:24" x14ac:dyDescent="0.25">
      <c r="E96" s="5"/>
      <c r="F96" s="5"/>
      <c r="I96" s="5"/>
      <c r="J96" s="5"/>
      <c r="K96" s="7"/>
      <c r="L96" s="5"/>
      <c r="M96" s="5"/>
      <c r="N96" s="5"/>
      <c r="O96" s="5"/>
      <c r="P96" s="7"/>
      <c r="Q96" s="5"/>
      <c r="R96" s="5"/>
      <c r="S96" s="5"/>
      <c r="T96" s="5"/>
      <c r="U96" s="5"/>
      <c r="W96" s="9">
        <v>327</v>
      </c>
      <c r="X96" s="10" t="s">
        <v>233</v>
      </c>
    </row>
    <row r="97" spans="1:24" x14ac:dyDescent="0.25">
      <c r="E97" s="5"/>
      <c r="F97" s="5"/>
      <c r="I97" s="5"/>
      <c r="J97" s="5"/>
      <c r="K97" s="7"/>
      <c r="L97" s="5"/>
      <c r="M97" s="5"/>
      <c r="N97" s="5"/>
      <c r="O97" s="5"/>
      <c r="P97" s="7"/>
      <c r="Q97" s="5"/>
      <c r="R97" s="5"/>
      <c r="S97" s="5"/>
      <c r="T97" s="5"/>
      <c r="U97" s="5"/>
      <c r="W97" s="9">
        <v>328</v>
      </c>
      <c r="X97" s="10" t="s">
        <v>234</v>
      </c>
    </row>
    <row r="98" spans="1:24" x14ac:dyDescent="0.25">
      <c r="E98" s="5"/>
      <c r="F98" s="5"/>
      <c r="I98" s="5"/>
      <c r="J98" s="5"/>
      <c r="K98" s="7"/>
      <c r="L98" s="5"/>
      <c r="M98" s="5"/>
      <c r="N98" s="5"/>
      <c r="O98" s="5"/>
      <c r="P98" s="7"/>
      <c r="Q98" s="5"/>
      <c r="R98" s="5"/>
      <c r="S98" s="5"/>
      <c r="T98" s="5"/>
      <c r="U98" s="5"/>
      <c r="W98" s="9">
        <v>329</v>
      </c>
      <c r="X98" s="10" t="s">
        <v>235</v>
      </c>
    </row>
    <row r="99" spans="1:24" x14ac:dyDescent="0.25">
      <c r="E99" s="5"/>
      <c r="F99" s="5"/>
      <c r="I99" s="5"/>
      <c r="J99" s="5"/>
      <c r="K99" s="7"/>
      <c r="L99" s="5"/>
      <c r="M99" s="5"/>
      <c r="N99" s="5"/>
      <c r="O99" s="5"/>
      <c r="P99" s="7"/>
      <c r="Q99" s="5"/>
      <c r="R99" s="5"/>
      <c r="S99" s="5"/>
      <c r="T99" s="5"/>
      <c r="U99" s="5"/>
      <c r="W99" s="9">
        <v>330</v>
      </c>
      <c r="X99" s="10" t="s">
        <v>236</v>
      </c>
    </row>
    <row r="100" spans="1:24" x14ac:dyDescent="0.25">
      <c r="A100" s="5"/>
      <c r="B100" s="5"/>
      <c r="E100" s="5"/>
      <c r="F100" s="5"/>
      <c r="I100" s="5"/>
      <c r="J100" s="5"/>
      <c r="K100" s="7"/>
      <c r="L100" s="5"/>
      <c r="M100" s="5"/>
      <c r="N100" s="5"/>
      <c r="O100" s="5"/>
      <c r="P100" s="7"/>
      <c r="Q100" s="5"/>
      <c r="R100" s="5"/>
      <c r="S100" s="5"/>
      <c r="T100" s="5"/>
      <c r="U100" s="5"/>
      <c r="W100" s="9">
        <v>331</v>
      </c>
      <c r="X100" s="10" t="s">
        <v>237</v>
      </c>
    </row>
    <row r="101" spans="1:24" x14ac:dyDescent="0.25">
      <c r="A101" s="5"/>
      <c r="B101" s="5"/>
      <c r="E101" s="5"/>
      <c r="F101" s="5"/>
      <c r="I101" s="5"/>
      <c r="J101" s="5"/>
      <c r="K101" s="7"/>
      <c r="L101" s="5"/>
      <c r="M101" s="5"/>
      <c r="N101" s="5"/>
      <c r="O101" s="5"/>
      <c r="P101" s="7"/>
      <c r="Q101" s="5"/>
      <c r="R101" s="5"/>
      <c r="S101" s="5"/>
      <c r="T101" s="5"/>
      <c r="U101" s="5"/>
      <c r="W101" s="9">
        <v>332</v>
      </c>
      <c r="X101" s="10" t="s">
        <v>238</v>
      </c>
    </row>
    <row r="102" spans="1:24" x14ac:dyDescent="0.25">
      <c r="A102" s="5"/>
      <c r="B102" s="5"/>
      <c r="E102" s="5"/>
      <c r="F102" s="5"/>
      <c r="I102" s="5"/>
      <c r="J102" s="5"/>
      <c r="K102" s="7"/>
      <c r="L102" s="5"/>
      <c r="M102" s="5"/>
      <c r="N102" s="5"/>
      <c r="O102" s="5"/>
      <c r="P102" s="7"/>
      <c r="Q102" s="5"/>
      <c r="R102" s="5"/>
      <c r="S102" s="5"/>
      <c r="T102" s="5"/>
      <c r="U102" s="5"/>
      <c r="W102" s="9">
        <v>333</v>
      </c>
      <c r="X102" s="10" t="s">
        <v>239</v>
      </c>
    </row>
    <row r="103" spans="1:24" x14ac:dyDescent="0.25">
      <c r="A103" s="5"/>
      <c r="B103" s="5"/>
      <c r="E103" s="5"/>
      <c r="F103" s="5"/>
      <c r="I103" s="5"/>
      <c r="J103" s="5"/>
      <c r="K103" s="7"/>
      <c r="L103" s="5"/>
      <c r="M103" s="5"/>
      <c r="N103" s="5"/>
      <c r="O103" s="5"/>
      <c r="P103" s="7"/>
      <c r="Q103" s="5"/>
      <c r="R103" s="5"/>
      <c r="S103" s="5"/>
      <c r="T103" s="5"/>
      <c r="U103" s="5"/>
      <c r="W103" s="9">
        <v>334</v>
      </c>
      <c r="X103" s="10" t="s">
        <v>240</v>
      </c>
    </row>
    <row r="104" spans="1:24" x14ac:dyDescent="0.25">
      <c r="A104" s="5"/>
      <c r="B104" s="5"/>
      <c r="E104" s="5"/>
      <c r="F104" s="5"/>
      <c r="I104" s="5"/>
      <c r="J104" s="5"/>
      <c r="K104" s="7"/>
      <c r="L104" s="5"/>
      <c r="M104" s="5"/>
      <c r="N104" s="5"/>
      <c r="O104" s="5"/>
      <c r="P104" s="7"/>
      <c r="Q104" s="5"/>
      <c r="R104" s="5"/>
      <c r="S104" s="5"/>
      <c r="T104" s="5"/>
      <c r="U104" s="5"/>
      <c r="W104" s="9">
        <v>335</v>
      </c>
      <c r="X104" s="10" t="s">
        <v>241</v>
      </c>
    </row>
    <row r="105" spans="1:24" x14ac:dyDescent="0.25">
      <c r="A105" s="5"/>
      <c r="B105" s="5"/>
      <c r="E105" s="5"/>
      <c r="F105" s="5"/>
      <c r="I105" s="5"/>
      <c r="J105" s="5"/>
      <c r="K105" s="7"/>
      <c r="L105" s="5"/>
      <c r="M105" s="5"/>
      <c r="N105" s="5"/>
      <c r="O105" s="5"/>
      <c r="P105" s="7"/>
      <c r="Q105" s="5"/>
      <c r="R105" s="5"/>
      <c r="S105" s="5"/>
      <c r="T105" s="5"/>
      <c r="U105" s="5"/>
      <c r="W105" s="9">
        <v>336</v>
      </c>
      <c r="X105" s="10" t="s">
        <v>242</v>
      </c>
    </row>
    <row r="106" spans="1:24" x14ac:dyDescent="0.25">
      <c r="A106" s="5"/>
      <c r="B106" s="5"/>
      <c r="E106" s="5"/>
      <c r="F106" s="5"/>
      <c r="I106" s="5"/>
      <c r="J106" s="5"/>
      <c r="K106" s="7"/>
      <c r="L106" s="5"/>
      <c r="M106" s="5"/>
      <c r="N106" s="5"/>
      <c r="O106" s="5"/>
      <c r="P106" s="7"/>
      <c r="Q106" s="5"/>
      <c r="R106" s="5"/>
      <c r="S106" s="5"/>
      <c r="T106" s="5"/>
      <c r="U106" s="5"/>
      <c r="W106" s="9">
        <v>337</v>
      </c>
      <c r="X106" s="10" t="s">
        <v>243</v>
      </c>
    </row>
    <row r="107" spans="1:24" x14ac:dyDescent="0.25">
      <c r="A107" s="5"/>
      <c r="B107" s="5"/>
      <c r="E107" s="5"/>
      <c r="F107" s="5"/>
      <c r="I107" s="5"/>
      <c r="J107" s="5"/>
      <c r="K107" s="7"/>
      <c r="L107" s="5"/>
      <c r="M107" s="5"/>
      <c r="N107" s="5"/>
      <c r="O107" s="5"/>
      <c r="P107" s="7"/>
      <c r="Q107" s="5"/>
      <c r="R107" s="5"/>
      <c r="S107" s="5"/>
      <c r="T107" s="5"/>
      <c r="U107" s="5"/>
      <c r="W107" s="9">
        <v>338</v>
      </c>
      <c r="X107" s="10" t="s">
        <v>244</v>
      </c>
    </row>
    <row r="108" spans="1:24" x14ac:dyDescent="0.25">
      <c r="A108" s="5"/>
      <c r="B108" s="5"/>
      <c r="E108" s="5"/>
      <c r="F108" s="5"/>
      <c r="I108" s="5"/>
      <c r="J108" s="5"/>
      <c r="K108" s="7"/>
      <c r="L108" s="5"/>
      <c r="M108" s="5"/>
      <c r="N108" s="5"/>
      <c r="O108" s="5"/>
      <c r="P108" s="7"/>
      <c r="Q108" s="5"/>
      <c r="R108" s="5"/>
      <c r="S108" s="5"/>
      <c r="T108" s="5"/>
      <c r="U108" s="5"/>
      <c r="W108" s="9">
        <v>339</v>
      </c>
      <c r="X108" s="10" t="s">
        <v>245</v>
      </c>
    </row>
    <row r="109" spans="1:24" x14ac:dyDescent="0.25">
      <c r="A109" s="5"/>
      <c r="B109" s="5"/>
      <c r="E109" s="5"/>
      <c r="F109" s="5"/>
      <c r="I109" s="5"/>
      <c r="J109" s="5"/>
      <c r="K109" s="7"/>
      <c r="L109" s="5"/>
      <c r="M109" s="5"/>
      <c r="N109" s="5"/>
      <c r="O109" s="5"/>
      <c r="P109" s="7"/>
      <c r="Q109" s="5"/>
      <c r="R109" s="5"/>
      <c r="S109" s="5"/>
      <c r="T109" s="5"/>
      <c r="U109" s="5"/>
      <c r="W109" s="9">
        <v>340</v>
      </c>
      <c r="X109" s="10" t="s">
        <v>246</v>
      </c>
    </row>
    <row r="110" spans="1:24" x14ac:dyDescent="0.25">
      <c r="A110" s="5"/>
      <c r="B110" s="5"/>
      <c r="E110" s="5"/>
      <c r="F110" s="5"/>
      <c r="I110" s="5"/>
      <c r="J110" s="5"/>
      <c r="K110" s="7"/>
      <c r="L110" s="5"/>
      <c r="M110" s="5"/>
      <c r="N110" s="5"/>
      <c r="O110" s="5"/>
      <c r="P110" s="7"/>
      <c r="Q110" s="5"/>
      <c r="R110" s="5"/>
      <c r="S110" s="5"/>
      <c r="T110" s="5"/>
      <c r="U110" s="5"/>
      <c r="W110" s="9">
        <v>341</v>
      </c>
      <c r="X110" s="10" t="s">
        <v>247</v>
      </c>
    </row>
    <row r="111" spans="1:24" x14ac:dyDescent="0.25">
      <c r="A111" s="5"/>
      <c r="B111" s="5"/>
      <c r="E111" s="5"/>
      <c r="F111" s="5"/>
      <c r="I111" s="5"/>
      <c r="J111" s="5"/>
      <c r="K111" s="7"/>
      <c r="L111" s="5"/>
      <c r="M111" s="5"/>
      <c r="N111" s="5"/>
      <c r="O111" s="5"/>
      <c r="P111" s="7"/>
      <c r="Q111" s="5"/>
      <c r="R111" s="5"/>
      <c r="S111" s="5"/>
      <c r="T111" s="5"/>
      <c r="U111" s="5"/>
      <c r="W111" s="9">
        <v>342</v>
      </c>
      <c r="X111" s="10" t="s">
        <v>248</v>
      </c>
    </row>
    <row r="112" spans="1:24" x14ac:dyDescent="0.25">
      <c r="A112" s="5"/>
      <c r="B112" s="5"/>
      <c r="E112" s="5"/>
      <c r="F112" s="5"/>
      <c r="I112" s="5"/>
      <c r="J112" s="5"/>
      <c r="K112" s="7"/>
      <c r="L112" s="5"/>
      <c r="M112" s="5"/>
      <c r="N112" s="5"/>
      <c r="O112" s="5"/>
      <c r="P112" s="7"/>
      <c r="Q112" s="5"/>
      <c r="R112" s="5"/>
      <c r="S112" s="5"/>
      <c r="T112" s="5"/>
      <c r="U112" s="5"/>
      <c r="W112" s="9">
        <v>343</v>
      </c>
      <c r="X112" s="10" t="s">
        <v>249</v>
      </c>
    </row>
    <row r="113" spans="1:24" x14ac:dyDescent="0.25">
      <c r="A113" s="5"/>
      <c r="B113" s="5"/>
      <c r="E113" s="5"/>
      <c r="F113" s="5"/>
      <c r="I113" s="5"/>
      <c r="J113" s="5"/>
      <c r="K113" s="7"/>
      <c r="L113" s="5"/>
      <c r="M113" s="5"/>
      <c r="N113" s="5"/>
      <c r="O113" s="5"/>
      <c r="P113" s="7"/>
      <c r="Q113" s="5"/>
      <c r="R113" s="5"/>
      <c r="S113" s="5"/>
      <c r="T113" s="5"/>
      <c r="U113" s="5"/>
      <c r="W113" s="9">
        <v>344</v>
      </c>
      <c r="X113" s="10" t="s">
        <v>250</v>
      </c>
    </row>
    <row r="114" spans="1:24" x14ac:dyDescent="0.25">
      <c r="A114" s="5"/>
      <c r="B114" s="5"/>
      <c r="E114" s="5"/>
      <c r="F114" s="5"/>
      <c r="I114" s="5"/>
      <c r="J114" s="5"/>
      <c r="K114" s="7"/>
      <c r="L114" s="5"/>
      <c r="M114" s="5"/>
      <c r="N114" s="5"/>
      <c r="O114" s="5"/>
      <c r="P114" s="7"/>
      <c r="Q114" s="5"/>
      <c r="R114" s="5"/>
      <c r="S114" s="5"/>
      <c r="T114" s="5"/>
      <c r="U114" s="5"/>
      <c r="W114" s="9">
        <v>345</v>
      </c>
      <c r="X114" s="10" t="s">
        <v>251</v>
      </c>
    </row>
    <row r="115" spans="1:24" x14ac:dyDescent="0.25">
      <c r="A115" s="5"/>
      <c r="B115" s="5"/>
      <c r="E115" s="5"/>
      <c r="F115" s="5"/>
      <c r="I115" s="5"/>
      <c r="J115" s="5"/>
      <c r="K115" s="7"/>
      <c r="L115" s="5"/>
      <c r="M115" s="5"/>
      <c r="N115" s="5"/>
      <c r="O115" s="5"/>
      <c r="P115" s="7"/>
      <c r="Q115" s="5"/>
      <c r="R115" s="5"/>
      <c r="S115" s="5"/>
      <c r="T115" s="5"/>
      <c r="U115" s="5"/>
      <c r="W115" s="9">
        <v>346</v>
      </c>
      <c r="X115" s="10" t="s">
        <v>252</v>
      </c>
    </row>
    <row r="116" spans="1:24" x14ac:dyDescent="0.25">
      <c r="A116" s="5"/>
      <c r="B116" s="5"/>
      <c r="E116" s="5"/>
      <c r="F116" s="5"/>
      <c r="I116" s="5"/>
      <c r="J116" s="5"/>
      <c r="K116" s="7"/>
      <c r="L116" s="5"/>
      <c r="M116" s="5"/>
      <c r="N116" s="5"/>
      <c r="O116" s="5"/>
      <c r="P116" s="7"/>
      <c r="Q116" s="5"/>
      <c r="R116" s="5"/>
      <c r="S116" s="5"/>
      <c r="T116" s="5"/>
      <c r="U116" s="5"/>
      <c r="W116" s="9">
        <v>347</v>
      </c>
      <c r="X116" s="10" t="s">
        <v>253</v>
      </c>
    </row>
    <row r="117" spans="1:24" x14ac:dyDescent="0.25">
      <c r="A117" s="5"/>
      <c r="B117" s="5"/>
      <c r="E117" s="5"/>
      <c r="F117" s="5"/>
      <c r="I117" s="5"/>
      <c r="J117" s="5"/>
      <c r="K117" s="7"/>
      <c r="L117" s="5"/>
      <c r="M117" s="5"/>
      <c r="N117" s="5"/>
      <c r="O117" s="5"/>
      <c r="P117" s="7"/>
      <c r="Q117" s="5"/>
      <c r="R117" s="5"/>
      <c r="S117" s="5"/>
      <c r="T117" s="5"/>
      <c r="U117" s="5"/>
      <c r="W117" s="9">
        <v>348</v>
      </c>
      <c r="X117" s="10" t="s">
        <v>254</v>
      </c>
    </row>
    <row r="118" spans="1:24" x14ac:dyDescent="0.25">
      <c r="A118" s="5"/>
      <c r="B118" s="5"/>
      <c r="E118" s="5"/>
      <c r="F118" s="5"/>
      <c r="I118" s="5"/>
      <c r="J118" s="5"/>
      <c r="K118" s="7"/>
      <c r="L118" s="5"/>
      <c r="M118" s="5"/>
      <c r="N118" s="5"/>
      <c r="O118" s="5"/>
      <c r="P118" s="7"/>
      <c r="Q118" s="5"/>
      <c r="R118" s="5"/>
      <c r="S118" s="5"/>
      <c r="T118" s="5"/>
      <c r="U118" s="5"/>
      <c r="W118" s="9">
        <v>349</v>
      </c>
      <c r="X118" s="10" t="s">
        <v>255</v>
      </c>
    </row>
    <row r="119" spans="1:24" x14ac:dyDescent="0.25">
      <c r="A119" s="5"/>
      <c r="B119" s="5"/>
      <c r="E119" s="5"/>
      <c r="F119" s="5"/>
      <c r="I119" s="5"/>
      <c r="J119" s="5"/>
      <c r="K119" s="7"/>
      <c r="L119" s="5"/>
      <c r="M119" s="5"/>
      <c r="N119" s="5"/>
      <c r="O119" s="5"/>
      <c r="P119" s="7"/>
      <c r="Q119" s="5"/>
      <c r="R119" s="5"/>
      <c r="S119" s="5"/>
      <c r="T119" s="5"/>
      <c r="U119" s="5"/>
      <c r="W119" s="9">
        <v>350</v>
      </c>
      <c r="X119" s="10" t="s">
        <v>256</v>
      </c>
    </row>
    <row r="120" spans="1:24" x14ac:dyDescent="0.25">
      <c r="A120" s="5"/>
      <c r="B120" s="5"/>
      <c r="E120" s="5"/>
      <c r="F120" s="5"/>
      <c r="I120" s="5"/>
      <c r="J120" s="5"/>
      <c r="K120" s="7"/>
      <c r="L120" s="5"/>
      <c r="M120" s="5"/>
      <c r="N120" s="5"/>
      <c r="O120" s="5"/>
      <c r="P120" s="7"/>
      <c r="Q120" s="5"/>
      <c r="R120" s="5"/>
      <c r="S120" s="5"/>
      <c r="T120" s="5"/>
      <c r="U120" s="5"/>
      <c r="W120" s="9">
        <v>351</v>
      </c>
      <c r="X120" s="10" t="s">
        <v>257</v>
      </c>
    </row>
    <row r="121" spans="1:24" x14ac:dyDescent="0.25">
      <c r="A121" s="5"/>
      <c r="B121" s="5"/>
      <c r="E121" s="5"/>
      <c r="F121" s="5"/>
      <c r="I121" s="5"/>
      <c r="J121" s="5"/>
      <c r="K121" s="7"/>
      <c r="L121" s="5"/>
      <c r="M121" s="5"/>
      <c r="N121" s="5"/>
      <c r="O121" s="5"/>
      <c r="P121" s="7"/>
      <c r="Q121" s="5"/>
      <c r="R121" s="5"/>
      <c r="S121" s="5"/>
      <c r="T121" s="5"/>
      <c r="U121" s="5"/>
      <c r="W121" s="9">
        <v>352</v>
      </c>
      <c r="X121" s="10" t="s">
        <v>258</v>
      </c>
    </row>
    <row r="122" spans="1:24" x14ac:dyDescent="0.25">
      <c r="A122" s="5"/>
      <c r="B122" s="5"/>
      <c r="E122" s="5"/>
      <c r="F122" s="5"/>
      <c r="I122" s="5"/>
      <c r="J122" s="5"/>
      <c r="K122" s="7"/>
      <c r="L122" s="5"/>
      <c r="M122" s="5"/>
      <c r="N122" s="5"/>
      <c r="O122" s="5"/>
      <c r="P122" s="7"/>
      <c r="Q122" s="5"/>
      <c r="R122" s="5"/>
      <c r="S122" s="5"/>
      <c r="T122" s="5"/>
      <c r="U122" s="5"/>
      <c r="W122" s="9">
        <v>353</v>
      </c>
      <c r="X122" s="10" t="s">
        <v>259</v>
      </c>
    </row>
    <row r="123" spans="1:24" x14ac:dyDescent="0.25">
      <c r="A123" s="5"/>
      <c r="B123" s="5"/>
      <c r="E123" s="5"/>
      <c r="F123" s="5"/>
      <c r="I123" s="5"/>
      <c r="J123" s="5"/>
      <c r="K123" s="7"/>
      <c r="L123" s="5"/>
      <c r="M123" s="5"/>
      <c r="N123" s="5"/>
      <c r="O123" s="5"/>
      <c r="P123" s="7"/>
      <c r="Q123" s="5"/>
      <c r="R123" s="5"/>
      <c r="S123" s="5"/>
      <c r="T123" s="5"/>
      <c r="U123" s="5"/>
      <c r="W123" s="9">
        <v>354</v>
      </c>
      <c r="X123" s="10" t="s">
        <v>260</v>
      </c>
    </row>
    <row r="124" spans="1:24" x14ac:dyDescent="0.25">
      <c r="A124" s="5"/>
      <c r="B124" s="5"/>
      <c r="E124" s="5"/>
      <c r="F124" s="5"/>
      <c r="I124" s="5"/>
      <c r="J124" s="5"/>
      <c r="K124" s="7"/>
      <c r="L124" s="5"/>
      <c r="M124" s="5"/>
      <c r="N124" s="5"/>
      <c r="O124" s="5"/>
      <c r="P124" s="7"/>
      <c r="Q124" s="5"/>
      <c r="R124" s="5"/>
      <c r="S124" s="5"/>
      <c r="T124" s="5"/>
      <c r="U124" s="5"/>
      <c r="W124" s="9">
        <v>355</v>
      </c>
      <c r="X124" s="10" t="s">
        <v>261</v>
      </c>
    </row>
    <row r="125" spans="1:24" x14ac:dyDescent="0.25">
      <c r="A125" s="5"/>
      <c r="B125" s="5"/>
      <c r="E125" s="5"/>
      <c r="F125" s="5"/>
      <c r="I125" s="5"/>
      <c r="J125" s="5"/>
      <c r="K125" s="7"/>
      <c r="L125" s="5"/>
      <c r="M125" s="5"/>
      <c r="N125" s="5"/>
      <c r="O125" s="5"/>
      <c r="P125" s="7"/>
      <c r="Q125" s="5"/>
      <c r="R125" s="5"/>
      <c r="S125" s="5"/>
      <c r="T125" s="5"/>
      <c r="U125" s="5"/>
      <c r="W125" s="9">
        <v>356</v>
      </c>
      <c r="X125" s="10" t="s">
        <v>262</v>
      </c>
    </row>
    <row r="126" spans="1:24" x14ac:dyDescent="0.25">
      <c r="A126" s="5"/>
      <c r="B126" s="5"/>
      <c r="E126" s="5"/>
      <c r="F126" s="5"/>
      <c r="I126" s="5"/>
      <c r="J126" s="5"/>
      <c r="K126" s="7"/>
      <c r="L126" s="5"/>
      <c r="M126" s="5"/>
      <c r="N126" s="5"/>
      <c r="O126" s="5"/>
      <c r="P126" s="7"/>
      <c r="Q126" s="5"/>
      <c r="R126" s="5"/>
      <c r="S126" s="5"/>
      <c r="T126" s="5"/>
      <c r="U126" s="5"/>
      <c r="W126" s="9">
        <v>357</v>
      </c>
      <c r="X126" s="10" t="s">
        <v>263</v>
      </c>
    </row>
    <row r="127" spans="1:24" x14ac:dyDescent="0.25">
      <c r="A127" s="5"/>
      <c r="B127" s="5"/>
      <c r="E127" s="5"/>
      <c r="F127" s="5"/>
      <c r="I127" s="5"/>
      <c r="J127" s="5"/>
      <c r="K127" s="7"/>
      <c r="L127" s="5"/>
      <c r="M127" s="5"/>
      <c r="N127" s="5"/>
      <c r="O127" s="5"/>
      <c r="P127" s="7"/>
      <c r="Q127" s="5"/>
      <c r="R127" s="5"/>
      <c r="S127" s="5"/>
      <c r="T127" s="5"/>
      <c r="U127" s="5"/>
      <c r="W127" s="9">
        <v>358</v>
      </c>
      <c r="X127" s="10" t="s">
        <v>264</v>
      </c>
    </row>
    <row r="128" spans="1:24" x14ac:dyDescent="0.25">
      <c r="A128" s="5"/>
      <c r="B128" s="5"/>
      <c r="E128" s="5"/>
      <c r="F128" s="5"/>
      <c r="I128" s="5"/>
      <c r="J128" s="5"/>
      <c r="K128" s="7"/>
      <c r="L128" s="5"/>
      <c r="M128" s="5"/>
      <c r="N128" s="5"/>
      <c r="O128" s="5"/>
      <c r="P128" s="7"/>
      <c r="Q128" s="5"/>
      <c r="R128" s="5"/>
      <c r="S128" s="5"/>
      <c r="T128" s="5"/>
      <c r="U128" s="5"/>
      <c r="W128" s="9">
        <v>359</v>
      </c>
      <c r="X128" s="10" t="s">
        <v>265</v>
      </c>
    </row>
    <row r="129" spans="1:24" x14ac:dyDescent="0.25">
      <c r="A129" s="5"/>
      <c r="B129" s="5"/>
      <c r="E129" s="5"/>
      <c r="F129" s="5"/>
      <c r="I129" s="5"/>
      <c r="J129" s="5"/>
      <c r="K129" s="7"/>
      <c r="L129" s="5"/>
      <c r="M129" s="5"/>
      <c r="N129" s="5"/>
      <c r="O129" s="5"/>
      <c r="P129" s="7"/>
      <c r="Q129" s="5"/>
      <c r="R129" s="5"/>
      <c r="S129" s="5"/>
      <c r="T129" s="5"/>
      <c r="U129" s="5"/>
      <c r="W129" s="9">
        <v>360</v>
      </c>
      <c r="X129" s="10" t="s">
        <v>266</v>
      </c>
    </row>
    <row r="130" spans="1:24" x14ac:dyDescent="0.25">
      <c r="A130" s="5"/>
      <c r="B130" s="5"/>
      <c r="E130" s="5"/>
      <c r="F130" s="5"/>
      <c r="I130" s="5"/>
      <c r="J130" s="5"/>
      <c r="K130" s="7"/>
      <c r="L130" s="5"/>
      <c r="M130" s="5"/>
      <c r="N130" s="5"/>
      <c r="O130" s="5"/>
      <c r="P130" s="7"/>
      <c r="Q130" s="5"/>
      <c r="R130" s="5"/>
      <c r="S130" s="5"/>
      <c r="T130" s="5"/>
      <c r="U130" s="5"/>
      <c r="W130" s="9">
        <v>361</v>
      </c>
      <c r="X130" s="10" t="s">
        <v>267</v>
      </c>
    </row>
    <row r="131" spans="1:24" x14ac:dyDescent="0.25">
      <c r="A131" s="5"/>
      <c r="B131" s="5"/>
      <c r="E131" s="5"/>
      <c r="F131" s="5"/>
      <c r="I131" s="5"/>
      <c r="J131" s="5"/>
      <c r="K131" s="7"/>
      <c r="L131" s="5"/>
      <c r="M131" s="5"/>
      <c r="N131" s="5"/>
      <c r="O131" s="5"/>
      <c r="P131" s="7"/>
      <c r="Q131" s="5"/>
      <c r="R131" s="5"/>
      <c r="S131" s="5"/>
      <c r="T131" s="5"/>
      <c r="U131" s="5"/>
      <c r="W131" s="9">
        <v>362</v>
      </c>
      <c r="X131" s="10" t="s">
        <v>268</v>
      </c>
    </row>
    <row r="132" spans="1:24" x14ac:dyDescent="0.25">
      <c r="A132" s="5"/>
      <c r="B132" s="5"/>
      <c r="E132" s="5"/>
      <c r="F132" s="5"/>
      <c r="I132" s="5"/>
      <c r="J132" s="5"/>
      <c r="K132" s="7"/>
      <c r="L132" s="5"/>
      <c r="M132" s="5"/>
      <c r="N132" s="5"/>
      <c r="O132" s="5"/>
      <c r="P132" s="7"/>
      <c r="Q132" s="5"/>
      <c r="R132" s="5"/>
      <c r="S132" s="5"/>
      <c r="T132" s="5"/>
      <c r="U132" s="5"/>
      <c r="W132" s="9">
        <v>363</v>
      </c>
      <c r="X132" s="10" t="s">
        <v>269</v>
      </c>
    </row>
    <row r="133" spans="1:24" x14ac:dyDescent="0.25">
      <c r="A133" s="5"/>
      <c r="B133" s="5"/>
      <c r="E133" s="5"/>
      <c r="F133" s="5"/>
      <c r="I133" s="5"/>
      <c r="J133" s="5"/>
      <c r="K133" s="7"/>
      <c r="L133" s="5"/>
      <c r="M133" s="5"/>
      <c r="N133" s="5"/>
      <c r="O133" s="5"/>
      <c r="P133" s="7"/>
      <c r="Q133" s="5"/>
      <c r="R133" s="5"/>
      <c r="S133" s="5"/>
      <c r="T133" s="5"/>
      <c r="U133" s="5"/>
      <c r="W133" s="9">
        <v>364</v>
      </c>
      <c r="X133" s="10" t="s">
        <v>270</v>
      </c>
    </row>
    <row r="134" spans="1:24" x14ac:dyDescent="0.25">
      <c r="A134" s="5"/>
      <c r="B134" s="5"/>
      <c r="E134" s="5"/>
      <c r="F134" s="5"/>
      <c r="I134" s="5"/>
      <c r="J134" s="5"/>
      <c r="K134" s="7"/>
      <c r="L134" s="5"/>
      <c r="M134" s="5"/>
      <c r="N134" s="5"/>
      <c r="O134" s="5"/>
      <c r="P134" s="7"/>
      <c r="Q134" s="5"/>
      <c r="R134" s="5"/>
      <c r="S134" s="5"/>
      <c r="T134" s="5"/>
      <c r="U134" s="5"/>
      <c r="W134" s="9">
        <v>365</v>
      </c>
      <c r="X134" s="10" t="s">
        <v>271</v>
      </c>
    </row>
    <row r="135" spans="1:24" x14ac:dyDescent="0.25">
      <c r="A135" s="5"/>
      <c r="B135" s="5"/>
      <c r="E135" s="5"/>
      <c r="F135" s="5"/>
      <c r="I135" s="5"/>
      <c r="J135" s="5"/>
      <c r="K135" s="7"/>
      <c r="L135" s="5"/>
      <c r="M135" s="5"/>
      <c r="N135" s="5"/>
      <c r="O135" s="5"/>
      <c r="P135" s="7"/>
      <c r="Q135" s="5"/>
      <c r="R135" s="5"/>
      <c r="S135" s="5"/>
      <c r="T135" s="5"/>
      <c r="U135" s="5"/>
      <c r="W135" s="9">
        <v>366</v>
      </c>
      <c r="X135" s="10" t="s">
        <v>272</v>
      </c>
    </row>
    <row r="136" spans="1:24" x14ac:dyDescent="0.25">
      <c r="A136" s="5"/>
      <c r="B136" s="5"/>
      <c r="E136" s="5"/>
      <c r="F136" s="5"/>
      <c r="I136" s="5"/>
      <c r="J136" s="5"/>
      <c r="K136" s="7"/>
      <c r="L136" s="5"/>
      <c r="M136" s="5"/>
      <c r="N136" s="5"/>
      <c r="O136" s="5"/>
      <c r="P136" s="7"/>
      <c r="Q136" s="5"/>
      <c r="R136" s="5"/>
      <c r="S136" s="5"/>
      <c r="T136" s="5"/>
      <c r="U136" s="5"/>
      <c r="W136" s="9">
        <v>367</v>
      </c>
      <c r="X136" s="10" t="s">
        <v>273</v>
      </c>
    </row>
    <row r="137" spans="1:24" x14ac:dyDescent="0.25">
      <c r="A137" s="5"/>
      <c r="B137" s="5"/>
      <c r="E137" s="5"/>
      <c r="F137" s="5"/>
      <c r="I137" s="5"/>
      <c r="J137" s="5"/>
      <c r="K137" s="7"/>
      <c r="L137" s="5"/>
      <c r="M137" s="5"/>
      <c r="N137" s="5"/>
      <c r="O137" s="5"/>
      <c r="P137" s="7"/>
      <c r="Q137" s="5"/>
      <c r="R137" s="5"/>
      <c r="S137" s="5"/>
      <c r="T137" s="5"/>
      <c r="U137" s="5"/>
      <c r="W137" s="9">
        <v>368</v>
      </c>
      <c r="X137" s="10" t="s">
        <v>274</v>
      </c>
    </row>
    <row r="138" spans="1:24" x14ac:dyDescent="0.25">
      <c r="A138" s="5"/>
      <c r="B138" s="5"/>
      <c r="E138" s="5"/>
      <c r="F138" s="5"/>
      <c r="I138" s="5"/>
      <c r="J138" s="5"/>
      <c r="K138" s="7"/>
      <c r="L138" s="5"/>
      <c r="M138" s="5"/>
      <c r="N138" s="5"/>
      <c r="O138" s="5"/>
      <c r="P138" s="7"/>
      <c r="Q138" s="5"/>
      <c r="R138" s="5"/>
      <c r="S138" s="5"/>
      <c r="T138" s="5"/>
      <c r="U138" s="5"/>
      <c r="W138" s="9">
        <v>369</v>
      </c>
      <c r="X138" s="10" t="s">
        <v>534</v>
      </c>
    </row>
    <row r="139" spans="1:24" x14ac:dyDescent="0.25">
      <c r="A139" s="5"/>
      <c r="B139" s="5"/>
      <c r="E139" s="5"/>
      <c r="F139" s="5"/>
      <c r="I139" s="5"/>
      <c r="J139" s="5"/>
      <c r="K139" s="7"/>
      <c r="L139" s="5"/>
      <c r="M139" s="5"/>
      <c r="N139" s="5"/>
      <c r="O139" s="5"/>
      <c r="P139" s="7"/>
      <c r="Q139" s="5"/>
      <c r="R139" s="5"/>
      <c r="S139" s="5"/>
      <c r="T139" s="5"/>
      <c r="U139" s="5"/>
      <c r="W139" s="9">
        <v>370</v>
      </c>
      <c r="X139" s="10" t="s">
        <v>275</v>
      </c>
    </row>
    <row r="140" spans="1:24" x14ac:dyDescent="0.25">
      <c r="A140" s="5"/>
      <c r="B140" s="5"/>
      <c r="E140" s="5"/>
      <c r="F140" s="5"/>
      <c r="I140" s="5"/>
      <c r="J140" s="5"/>
      <c r="K140" s="7"/>
      <c r="L140" s="5"/>
      <c r="M140" s="5"/>
      <c r="N140" s="5"/>
      <c r="O140" s="5"/>
      <c r="P140" s="7"/>
      <c r="Q140" s="5"/>
      <c r="R140" s="5"/>
      <c r="S140" s="5"/>
      <c r="T140" s="5"/>
      <c r="U140" s="5"/>
      <c r="W140" s="9">
        <v>371</v>
      </c>
      <c r="X140" s="10" t="s">
        <v>276</v>
      </c>
    </row>
    <row r="141" spans="1:24" x14ac:dyDescent="0.25">
      <c r="A141" s="5"/>
      <c r="B141" s="5"/>
      <c r="E141" s="5"/>
      <c r="F141" s="5"/>
      <c r="I141" s="5"/>
      <c r="J141" s="5"/>
      <c r="K141" s="7"/>
      <c r="L141" s="5"/>
      <c r="M141" s="5"/>
      <c r="N141" s="5"/>
      <c r="O141" s="5"/>
      <c r="P141" s="7"/>
      <c r="Q141" s="5"/>
      <c r="R141" s="5"/>
      <c r="S141" s="5"/>
      <c r="T141" s="5"/>
      <c r="U141" s="5"/>
      <c r="W141" s="9">
        <v>372</v>
      </c>
      <c r="X141" s="10" t="s">
        <v>277</v>
      </c>
    </row>
    <row r="142" spans="1:24" x14ac:dyDescent="0.25">
      <c r="A142" s="5"/>
      <c r="B142" s="5"/>
      <c r="E142" s="5"/>
      <c r="F142" s="5"/>
      <c r="I142" s="5"/>
      <c r="J142" s="5"/>
      <c r="K142" s="7"/>
      <c r="L142" s="5"/>
      <c r="M142" s="5"/>
      <c r="N142" s="5"/>
      <c r="O142" s="5"/>
      <c r="P142" s="7"/>
      <c r="Q142" s="5"/>
      <c r="R142" s="5"/>
      <c r="S142" s="5"/>
      <c r="T142" s="5"/>
      <c r="U142" s="5"/>
      <c r="W142" s="9">
        <v>373</v>
      </c>
      <c r="X142" s="10" t="s">
        <v>278</v>
      </c>
    </row>
    <row r="143" spans="1:24" x14ac:dyDescent="0.25">
      <c r="A143" s="5"/>
      <c r="B143" s="5"/>
      <c r="E143" s="5"/>
      <c r="F143" s="5"/>
      <c r="I143" s="5"/>
      <c r="J143" s="5"/>
      <c r="K143" s="7"/>
      <c r="L143" s="5"/>
      <c r="M143" s="5"/>
      <c r="N143" s="5"/>
      <c r="O143" s="5"/>
      <c r="P143" s="7"/>
      <c r="Q143" s="5"/>
      <c r="R143" s="5"/>
      <c r="S143" s="5"/>
      <c r="T143" s="5"/>
      <c r="U143" s="5"/>
      <c r="W143" s="9">
        <v>374</v>
      </c>
      <c r="X143" s="10" t="s">
        <v>279</v>
      </c>
    </row>
    <row r="144" spans="1:24" x14ac:dyDescent="0.25">
      <c r="A144" s="5"/>
      <c r="B144" s="5"/>
      <c r="E144" s="5"/>
      <c r="F144" s="5"/>
      <c r="I144" s="5"/>
      <c r="J144" s="5"/>
      <c r="K144" s="7"/>
      <c r="L144" s="5"/>
      <c r="M144" s="5"/>
      <c r="N144" s="5"/>
      <c r="O144" s="5"/>
      <c r="P144" s="7"/>
      <c r="Q144" s="5"/>
      <c r="R144" s="5"/>
      <c r="S144" s="5"/>
      <c r="T144" s="5"/>
      <c r="U144" s="5"/>
      <c r="W144" s="9">
        <v>375</v>
      </c>
      <c r="X144" s="10" t="s">
        <v>280</v>
      </c>
    </row>
    <row r="145" spans="1:24" x14ac:dyDescent="0.25">
      <c r="A145" s="5"/>
      <c r="B145" s="5"/>
      <c r="E145" s="5"/>
      <c r="F145" s="5"/>
      <c r="I145" s="5"/>
      <c r="J145" s="5"/>
      <c r="K145" s="7"/>
      <c r="L145" s="5"/>
      <c r="M145" s="5"/>
      <c r="N145" s="5"/>
      <c r="O145" s="5"/>
      <c r="P145" s="7"/>
      <c r="Q145" s="5"/>
      <c r="R145" s="5"/>
      <c r="S145" s="5"/>
      <c r="T145" s="5"/>
      <c r="U145" s="5"/>
      <c r="W145" s="9">
        <v>376</v>
      </c>
      <c r="X145" s="10" t="s">
        <v>281</v>
      </c>
    </row>
    <row r="146" spans="1:24" x14ac:dyDescent="0.25">
      <c r="A146" s="5"/>
      <c r="B146" s="5"/>
      <c r="E146" s="5"/>
      <c r="F146" s="5"/>
      <c r="I146" s="5"/>
      <c r="J146" s="5"/>
      <c r="K146" s="7"/>
      <c r="L146" s="5"/>
      <c r="M146" s="5"/>
      <c r="N146" s="5"/>
      <c r="O146" s="5"/>
      <c r="P146" s="7"/>
      <c r="Q146" s="5"/>
      <c r="R146" s="5"/>
      <c r="S146" s="5"/>
      <c r="T146" s="5"/>
      <c r="U146" s="5"/>
      <c r="W146" s="9">
        <v>377</v>
      </c>
      <c r="X146" s="10" t="s">
        <v>282</v>
      </c>
    </row>
    <row r="147" spans="1:24" x14ac:dyDescent="0.25">
      <c r="A147" s="5"/>
      <c r="B147" s="5"/>
      <c r="E147" s="5"/>
      <c r="F147" s="5"/>
      <c r="I147" s="5"/>
      <c r="J147" s="5"/>
      <c r="K147" s="7"/>
      <c r="L147" s="5"/>
      <c r="M147" s="5"/>
      <c r="N147" s="5"/>
      <c r="O147" s="5"/>
      <c r="P147" s="7"/>
      <c r="Q147" s="5"/>
      <c r="R147" s="5"/>
      <c r="S147" s="5"/>
      <c r="T147" s="5"/>
      <c r="U147" s="5"/>
      <c r="W147" s="9">
        <v>378</v>
      </c>
      <c r="X147" s="10" t="s">
        <v>283</v>
      </c>
    </row>
    <row r="148" spans="1:24" x14ac:dyDescent="0.25">
      <c r="A148" s="5"/>
      <c r="B148" s="5"/>
      <c r="E148" s="5"/>
      <c r="F148" s="5"/>
      <c r="I148" s="5"/>
      <c r="J148" s="5"/>
      <c r="K148" s="7"/>
      <c r="L148" s="5"/>
      <c r="M148" s="5"/>
      <c r="N148" s="5"/>
      <c r="O148" s="5"/>
      <c r="P148" s="7"/>
      <c r="Q148" s="5"/>
      <c r="R148" s="5"/>
      <c r="S148" s="5"/>
      <c r="T148" s="5"/>
      <c r="U148" s="5"/>
      <c r="W148" s="9">
        <v>379</v>
      </c>
      <c r="X148" s="10" t="s">
        <v>284</v>
      </c>
    </row>
    <row r="149" spans="1:24" x14ac:dyDescent="0.25">
      <c r="A149" s="5"/>
      <c r="B149" s="5"/>
      <c r="E149" s="5"/>
      <c r="F149" s="5"/>
      <c r="I149" s="5"/>
      <c r="J149" s="5"/>
      <c r="K149" s="7"/>
      <c r="L149" s="5"/>
      <c r="M149" s="5"/>
      <c r="N149" s="5"/>
      <c r="O149" s="5"/>
      <c r="P149" s="7"/>
      <c r="Q149" s="5"/>
      <c r="R149" s="5"/>
      <c r="S149" s="5"/>
      <c r="T149" s="5"/>
      <c r="U149" s="5"/>
      <c r="W149" s="9">
        <v>380</v>
      </c>
      <c r="X149" s="10" t="s">
        <v>285</v>
      </c>
    </row>
    <row r="150" spans="1:24" x14ac:dyDescent="0.25">
      <c r="A150" s="5"/>
      <c r="B150" s="5"/>
      <c r="E150" s="5"/>
      <c r="F150" s="5"/>
      <c r="I150" s="5"/>
      <c r="J150" s="5"/>
      <c r="K150" s="7"/>
      <c r="L150" s="5"/>
      <c r="M150" s="5"/>
      <c r="N150" s="5"/>
      <c r="O150" s="5"/>
      <c r="P150" s="7"/>
      <c r="Q150" s="5"/>
      <c r="R150" s="5"/>
      <c r="S150" s="5"/>
      <c r="T150" s="5"/>
      <c r="U150" s="5"/>
      <c r="W150" s="9" t="str">
        <f>IF(競技者データ入力シート!$S$2="","",競技者データ入力シート!S2)</f>
        <v/>
      </c>
      <c r="X150" s="13" t="str">
        <f>IF('大会申込一覧表(印刷して提出)'!P6="","",'大会申込一覧表(印刷して提出)'!P6)</f>
        <v/>
      </c>
    </row>
    <row r="151" spans="1:24" x14ac:dyDescent="0.25">
      <c r="A151" s="5"/>
      <c r="B151" s="5"/>
      <c r="E151" s="5"/>
      <c r="F151" s="5"/>
      <c r="I151" s="5"/>
      <c r="J151" s="5"/>
      <c r="K151" s="7"/>
      <c r="L151" s="5"/>
      <c r="M151" s="5"/>
      <c r="N151" s="5"/>
      <c r="O151" s="5"/>
      <c r="P151" s="7"/>
      <c r="Q151" s="5"/>
      <c r="R151" s="5"/>
      <c r="S151" s="5"/>
      <c r="T151" s="5"/>
      <c r="U151" s="5"/>
      <c r="W151" s="9"/>
      <c r="X151" s="12"/>
    </row>
    <row r="152" spans="1:24" x14ac:dyDescent="0.25">
      <c r="A152" s="5"/>
      <c r="B152" s="5"/>
      <c r="E152" s="5"/>
      <c r="F152" s="5"/>
      <c r="I152" s="5"/>
      <c r="J152" s="5"/>
      <c r="K152" s="7"/>
      <c r="L152" s="5"/>
      <c r="M152" s="5"/>
      <c r="N152" s="5"/>
      <c r="O152" s="5"/>
      <c r="P152" s="7"/>
      <c r="Q152" s="5"/>
      <c r="R152" s="5"/>
      <c r="S152" s="5"/>
      <c r="T152" s="5"/>
      <c r="U152" s="5"/>
      <c r="W152" s="9"/>
      <c r="X152" s="12"/>
    </row>
    <row r="153" spans="1:24" x14ac:dyDescent="0.25">
      <c r="I153" s="5"/>
      <c r="J153" s="5"/>
      <c r="K153" s="7"/>
      <c r="L153" s="5"/>
      <c r="M153" s="5"/>
      <c r="N153" s="5"/>
      <c r="O153" s="5"/>
      <c r="P153" s="7"/>
      <c r="Q153" s="5"/>
      <c r="R153" s="5"/>
      <c r="S153" s="5"/>
      <c r="T153" s="5"/>
      <c r="U153" s="5"/>
      <c r="W153" s="9"/>
      <c r="X153" s="12"/>
    </row>
    <row r="154" spans="1:24" x14ac:dyDescent="0.25">
      <c r="I154" s="5"/>
      <c r="J154" s="5"/>
      <c r="K154" s="7"/>
      <c r="L154" s="5"/>
      <c r="M154" s="5"/>
      <c r="N154" s="5"/>
      <c r="O154" s="5"/>
      <c r="P154" s="7"/>
      <c r="Q154" s="5"/>
      <c r="R154" s="5"/>
      <c r="S154" s="5"/>
      <c r="T154" s="5"/>
      <c r="U154" s="5"/>
      <c r="W154" s="9"/>
      <c r="X154" s="12"/>
    </row>
    <row r="155" spans="1:24" x14ac:dyDescent="0.25">
      <c r="I155" s="5"/>
      <c r="J155" s="5"/>
      <c r="K155" s="7"/>
      <c r="L155" s="5"/>
      <c r="M155" s="5"/>
      <c r="N155" s="5"/>
      <c r="O155" s="5"/>
      <c r="P155" s="7"/>
      <c r="Q155" s="5"/>
      <c r="R155" s="5"/>
      <c r="S155" s="5"/>
      <c r="T155" s="5"/>
      <c r="U155" s="5"/>
      <c r="W155" s="9"/>
      <c r="X155" s="12"/>
    </row>
    <row r="156" spans="1:24" x14ac:dyDescent="0.25">
      <c r="I156" s="5"/>
      <c r="J156" s="5"/>
      <c r="K156" s="7"/>
      <c r="L156" s="5"/>
      <c r="M156" s="5"/>
      <c r="N156" s="5"/>
      <c r="O156" s="5"/>
      <c r="P156" s="7"/>
      <c r="Q156" s="5"/>
      <c r="R156" s="5"/>
      <c r="S156" s="5"/>
      <c r="T156" s="5"/>
      <c r="U156" s="5"/>
      <c r="W156" s="9"/>
      <c r="X156" s="12"/>
    </row>
    <row r="157" spans="1:24" x14ac:dyDescent="0.25">
      <c r="I157" s="5"/>
      <c r="J157" s="5"/>
      <c r="K157" s="7"/>
      <c r="L157" s="5"/>
      <c r="M157" s="5"/>
      <c r="N157" s="5"/>
      <c r="O157" s="5"/>
      <c r="P157" s="7"/>
      <c r="Q157" s="5"/>
      <c r="R157" s="5"/>
      <c r="S157" s="5"/>
      <c r="T157" s="5"/>
      <c r="U157" s="5"/>
      <c r="W157" s="9"/>
      <c r="X157" s="12"/>
    </row>
    <row r="158" spans="1:24" x14ac:dyDescent="0.25">
      <c r="I158" s="5"/>
      <c r="J158" s="5"/>
      <c r="K158" s="7"/>
      <c r="L158" s="5"/>
      <c r="M158" s="5"/>
      <c r="N158" s="5"/>
      <c r="O158" s="5"/>
      <c r="P158" s="7"/>
      <c r="Q158" s="5"/>
      <c r="R158" s="5"/>
      <c r="S158" s="5"/>
      <c r="T158" s="5"/>
      <c r="U158" s="5"/>
      <c r="W158" s="9"/>
      <c r="X158" s="12"/>
    </row>
    <row r="159" spans="1:24" x14ac:dyDescent="0.25">
      <c r="I159" s="5"/>
      <c r="J159" s="5"/>
      <c r="K159" s="7"/>
      <c r="L159" s="5"/>
      <c r="M159" s="5"/>
      <c r="N159" s="5"/>
      <c r="O159" s="5"/>
      <c r="P159" s="7"/>
      <c r="Q159" s="5"/>
      <c r="R159" s="5"/>
      <c r="S159" s="5"/>
      <c r="T159" s="5"/>
      <c r="U159" s="5"/>
      <c r="W159" s="9"/>
      <c r="X159" s="12"/>
    </row>
    <row r="160" spans="1:24" x14ac:dyDescent="0.25">
      <c r="I160" s="5"/>
      <c r="J160" s="5"/>
      <c r="K160" s="7"/>
      <c r="L160" s="5"/>
      <c r="M160" s="5"/>
      <c r="N160" s="5"/>
      <c r="O160" s="5"/>
      <c r="P160" s="7"/>
      <c r="Q160" s="5"/>
      <c r="R160" s="5"/>
      <c r="S160" s="5"/>
      <c r="T160" s="5"/>
      <c r="U160" s="5"/>
      <c r="W160" s="9"/>
      <c r="X160" s="12"/>
    </row>
    <row r="161" spans="9:24" x14ac:dyDescent="0.25">
      <c r="I161" s="5"/>
      <c r="J161" s="5"/>
      <c r="K161" s="7"/>
      <c r="L161" s="5"/>
      <c r="M161" s="5"/>
      <c r="N161" s="5"/>
      <c r="O161" s="5"/>
      <c r="P161" s="7"/>
      <c r="Q161" s="5"/>
      <c r="R161" s="5"/>
      <c r="S161" s="5"/>
      <c r="T161" s="5"/>
      <c r="U161" s="5"/>
      <c r="W161" s="9"/>
      <c r="X161" s="12"/>
    </row>
    <row r="162" spans="9:24" x14ac:dyDescent="0.25">
      <c r="I162" s="5"/>
      <c r="J162" s="5"/>
      <c r="K162" s="7"/>
      <c r="L162" s="5"/>
      <c r="M162" s="5"/>
      <c r="N162" s="5"/>
      <c r="O162" s="5"/>
      <c r="P162" s="7"/>
      <c r="Q162" s="5"/>
      <c r="R162" s="5"/>
      <c r="S162" s="5"/>
      <c r="T162" s="5"/>
      <c r="U162" s="5"/>
      <c r="W162" s="9"/>
      <c r="X162" s="12"/>
    </row>
    <row r="163" spans="9:24" x14ac:dyDescent="0.25">
      <c r="I163" s="5"/>
      <c r="J163" s="5"/>
      <c r="K163" s="7"/>
      <c r="L163" s="5"/>
      <c r="M163" s="5"/>
      <c r="N163" s="5"/>
      <c r="O163" s="5"/>
      <c r="P163" s="7"/>
      <c r="Q163" s="5"/>
      <c r="R163" s="5"/>
      <c r="S163" s="5"/>
      <c r="T163" s="5"/>
      <c r="U163" s="5"/>
      <c r="W163" s="9"/>
      <c r="X163" s="12"/>
    </row>
    <row r="164" spans="9:24" x14ac:dyDescent="0.25">
      <c r="I164" s="5"/>
      <c r="J164" s="5"/>
      <c r="K164" s="7"/>
      <c r="L164" s="5"/>
      <c r="M164" s="5"/>
      <c r="N164" s="5"/>
      <c r="O164" s="5"/>
      <c r="P164" s="7"/>
      <c r="Q164" s="5"/>
      <c r="R164" s="5"/>
      <c r="S164" s="5"/>
      <c r="T164" s="5"/>
      <c r="U164" s="5"/>
      <c r="W164" s="9"/>
      <c r="X164" s="12"/>
    </row>
    <row r="165" spans="9:24" x14ac:dyDescent="0.25">
      <c r="I165" s="5"/>
      <c r="J165" s="5"/>
      <c r="K165" s="7"/>
      <c r="L165" s="5"/>
      <c r="M165" s="5"/>
      <c r="N165" s="5"/>
      <c r="O165" s="5"/>
      <c r="P165" s="7"/>
      <c r="Q165" s="5"/>
      <c r="R165" s="5"/>
      <c r="S165" s="5"/>
      <c r="T165" s="5"/>
      <c r="U165" s="5"/>
      <c r="W165" s="9"/>
      <c r="X165" s="12"/>
    </row>
    <row r="166" spans="9:24" x14ac:dyDescent="0.25">
      <c r="I166" s="5"/>
      <c r="J166" s="5"/>
      <c r="K166" s="7"/>
      <c r="L166" s="5"/>
      <c r="M166" s="5"/>
      <c r="N166" s="5"/>
      <c r="O166" s="5"/>
      <c r="P166" s="7"/>
      <c r="Q166" s="5"/>
      <c r="R166" s="5"/>
      <c r="S166" s="5"/>
      <c r="T166" s="5"/>
      <c r="U166" s="5"/>
      <c r="W166" s="9"/>
      <c r="X166" s="12"/>
    </row>
    <row r="167" spans="9:24" x14ac:dyDescent="0.25">
      <c r="I167" s="5"/>
      <c r="J167" s="5"/>
      <c r="K167" s="7"/>
      <c r="L167" s="5"/>
      <c r="M167" s="5"/>
      <c r="N167" s="5"/>
      <c r="O167" s="5"/>
      <c r="P167" s="7"/>
      <c r="Q167" s="5"/>
      <c r="R167" s="5"/>
      <c r="S167" s="5"/>
      <c r="T167" s="5"/>
      <c r="U167" s="5"/>
      <c r="W167" s="9"/>
      <c r="X167" s="12"/>
    </row>
    <row r="168" spans="9:24" x14ac:dyDescent="0.25">
      <c r="I168" s="5"/>
      <c r="J168" s="5"/>
      <c r="K168" s="7"/>
      <c r="L168" s="5"/>
      <c r="M168" s="5"/>
      <c r="N168" s="5"/>
      <c r="O168" s="5"/>
      <c r="P168" s="7"/>
      <c r="Q168" s="5"/>
      <c r="R168" s="5"/>
      <c r="S168" s="5"/>
      <c r="T168" s="5"/>
      <c r="U168" s="5"/>
      <c r="W168" s="9"/>
      <c r="X168" s="12"/>
    </row>
    <row r="169" spans="9:24" x14ac:dyDescent="0.25">
      <c r="I169" s="5"/>
      <c r="J169" s="5"/>
      <c r="K169" s="7"/>
      <c r="L169" s="5"/>
      <c r="M169" s="5"/>
      <c r="N169" s="5"/>
      <c r="O169" s="5"/>
      <c r="P169" s="7"/>
      <c r="Q169" s="5"/>
      <c r="R169" s="5"/>
      <c r="S169" s="5"/>
      <c r="T169" s="5"/>
      <c r="U169" s="5"/>
      <c r="W169" s="9"/>
      <c r="X169" s="12"/>
    </row>
    <row r="170" spans="9:24" x14ac:dyDescent="0.25">
      <c r="I170" s="5"/>
      <c r="J170" s="5"/>
      <c r="K170" s="7"/>
      <c r="L170" s="5"/>
      <c r="M170" s="5"/>
      <c r="N170" s="5"/>
      <c r="O170" s="5"/>
      <c r="P170" s="7"/>
      <c r="Q170" s="5"/>
      <c r="R170" s="5"/>
      <c r="S170" s="5"/>
      <c r="T170" s="5"/>
      <c r="U170" s="5"/>
      <c r="W170" s="9"/>
      <c r="X170" s="12"/>
    </row>
    <row r="171" spans="9:24" x14ac:dyDescent="0.25">
      <c r="I171" s="5"/>
      <c r="J171" s="5"/>
      <c r="K171" s="7"/>
      <c r="L171" s="5"/>
      <c r="M171" s="5"/>
      <c r="N171" s="5"/>
      <c r="O171" s="5"/>
      <c r="P171" s="7"/>
      <c r="Q171" s="5"/>
      <c r="R171" s="5"/>
      <c r="S171" s="5"/>
      <c r="T171" s="5"/>
      <c r="U171" s="5"/>
      <c r="W171" s="9"/>
      <c r="X171" s="12"/>
    </row>
    <row r="172" spans="9:24" x14ac:dyDescent="0.25">
      <c r="I172" s="5"/>
      <c r="J172" s="5"/>
      <c r="K172" s="7"/>
      <c r="L172" s="5"/>
      <c r="M172" s="5"/>
      <c r="N172" s="5"/>
      <c r="O172" s="5"/>
      <c r="P172" s="7"/>
      <c r="Q172" s="5"/>
      <c r="R172" s="5"/>
      <c r="S172" s="5"/>
      <c r="T172" s="5"/>
      <c r="U172" s="5"/>
      <c r="W172" s="9"/>
      <c r="X172" s="12"/>
    </row>
    <row r="173" spans="9:24" x14ac:dyDescent="0.25">
      <c r="W173" s="9"/>
      <c r="X173" s="12"/>
    </row>
    <row r="174" spans="9:24" x14ac:dyDescent="0.25">
      <c r="W174" s="9"/>
      <c r="X174" s="12"/>
    </row>
    <row r="175" spans="9:24" x14ac:dyDescent="0.25">
      <c r="W175" s="9"/>
      <c r="X175" s="12"/>
    </row>
    <row r="176" spans="9:24" x14ac:dyDescent="0.25">
      <c r="W176" s="9"/>
      <c r="X176" s="12"/>
    </row>
    <row r="177" spans="23:24" x14ac:dyDescent="0.25">
      <c r="W177" s="9"/>
      <c r="X177" s="12"/>
    </row>
    <row r="178" spans="23:24" x14ac:dyDescent="0.25">
      <c r="W178" s="9"/>
      <c r="X178" s="12"/>
    </row>
    <row r="179" spans="23:24" x14ac:dyDescent="0.25">
      <c r="W179" s="9"/>
      <c r="X179" s="12"/>
    </row>
    <row r="180" spans="23:24" x14ac:dyDescent="0.25">
      <c r="W180" s="9"/>
      <c r="X180" s="12"/>
    </row>
    <row r="181" spans="23:24" x14ac:dyDescent="0.25">
      <c r="W181" s="9"/>
      <c r="X181" s="12"/>
    </row>
    <row r="182" spans="23:24" x14ac:dyDescent="0.25">
      <c r="W182" s="9"/>
      <c r="X182" s="12"/>
    </row>
    <row r="183" spans="23:24" x14ac:dyDescent="0.25">
      <c r="W183" s="9"/>
      <c r="X183" s="12"/>
    </row>
    <row r="184" spans="23:24" x14ac:dyDescent="0.25">
      <c r="W184" s="9"/>
      <c r="X184" s="12"/>
    </row>
    <row r="185" spans="23:24" x14ac:dyDescent="0.25">
      <c r="W185" s="9"/>
      <c r="X185" s="12"/>
    </row>
    <row r="186" spans="23:24" x14ac:dyDescent="0.25">
      <c r="W186" s="9"/>
      <c r="X186" s="12"/>
    </row>
    <row r="187" spans="23:24" x14ac:dyDescent="0.25">
      <c r="W187" s="9"/>
      <c r="X187" s="12"/>
    </row>
    <row r="188" spans="23:24" x14ac:dyDescent="0.25">
      <c r="W188" s="9"/>
      <c r="X188" s="12"/>
    </row>
    <row r="189" spans="23:24" x14ac:dyDescent="0.25">
      <c r="W189" s="9"/>
      <c r="X189" s="12"/>
    </row>
    <row r="190" spans="23:24" x14ac:dyDescent="0.25">
      <c r="W190" s="9"/>
      <c r="X190" s="12"/>
    </row>
    <row r="191" spans="23:24" x14ac:dyDescent="0.25">
      <c r="W191" s="11"/>
      <c r="X191" s="12"/>
    </row>
    <row r="192" spans="23:24" x14ac:dyDescent="0.25">
      <c r="W192" s="9"/>
      <c r="X192" s="13"/>
    </row>
    <row r="193" spans="23:24" x14ac:dyDescent="0.25">
      <c r="W193" s="9"/>
      <c r="X193" s="12"/>
    </row>
    <row r="194" spans="23:24" x14ac:dyDescent="0.25">
      <c r="W194" s="9"/>
      <c r="X194" s="12"/>
    </row>
    <row r="195" spans="23:24" x14ac:dyDescent="0.25">
      <c r="W195" s="9"/>
      <c r="X195" s="12"/>
    </row>
    <row r="196" spans="23:24" x14ac:dyDescent="0.25">
      <c r="W196" s="9"/>
      <c r="X196" s="12"/>
    </row>
    <row r="197" spans="23:24" x14ac:dyDescent="0.25">
      <c r="W197" s="9"/>
      <c r="X197" s="12"/>
    </row>
    <row r="198" spans="23:24" x14ac:dyDescent="0.25">
      <c r="W198" s="9"/>
      <c r="X198" s="12"/>
    </row>
    <row r="199" spans="23:24" x14ac:dyDescent="0.25">
      <c r="W199" s="9"/>
      <c r="X199" s="12"/>
    </row>
    <row r="200" spans="23:24" x14ac:dyDescent="0.25">
      <c r="W200" s="9"/>
      <c r="X200" s="12"/>
    </row>
    <row r="201" spans="23:24" x14ac:dyDescent="0.25">
      <c r="W201" s="9"/>
      <c r="X201" s="12"/>
    </row>
    <row r="202" spans="23:24" x14ac:dyDescent="0.25">
      <c r="W202" s="9"/>
      <c r="X202" s="12"/>
    </row>
    <row r="203" spans="23:24" x14ac:dyDescent="0.25">
      <c r="W203" s="9"/>
      <c r="X203" s="12"/>
    </row>
    <row r="204" spans="23:24" x14ac:dyDescent="0.25">
      <c r="W204" s="9"/>
      <c r="X204" s="12"/>
    </row>
    <row r="205" spans="23:24" x14ac:dyDescent="0.25">
      <c r="W205" s="9"/>
      <c r="X205" s="12"/>
    </row>
    <row r="206" spans="23:24" x14ac:dyDescent="0.25">
      <c r="W206" s="9"/>
      <c r="X206" s="12"/>
    </row>
    <row r="207" spans="23:24" x14ac:dyDescent="0.25">
      <c r="W207" s="9"/>
      <c r="X207" s="12"/>
    </row>
    <row r="208" spans="23:24" x14ac:dyDescent="0.25">
      <c r="W208" s="9"/>
      <c r="X208" s="12"/>
    </row>
    <row r="209" spans="23:24" x14ac:dyDescent="0.25">
      <c r="W209" s="9"/>
      <c r="X209" s="12"/>
    </row>
    <row r="210" spans="23:24" x14ac:dyDescent="0.25">
      <c r="W210" s="9"/>
      <c r="X210" s="12"/>
    </row>
    <row r="211" spans="23:24" x14ac:dyDescent="0.25">
      <c r="W211" s="9"/>
      <c r="X211" s="12"/>
    </row>
    <row r="212" spans="23:24" x14ac:dyDescent="0.25">
      <c r="W212" s="9"/>
      <c r="X212" s="12"/>
    </row>
    <row r="213" spans="23:24" x14ac:dyDescent="0.25">
      <c r="W213" s="9"/>
      <c r="X213" s="12"/>
    </row>
    <row r="214" spans="23:24" x14ac:dyDescent="0.25">
      <c r="W214" s="9"/>
      <c r="X214" s="12"/>
    </row>
    <row r="215" spans="23:24" x14ac:dyDescent="0.25">
      <c r="W215" s="9"/>
      <c r="X215" s="12"/>
    </row>
    <row r="216" spans="23:24" x14ac:dyDescent="0.25">
      <c r="W216" s="9"/>
      <c r="X216" s="12"/>
    </row>
    <row r="217" spans="23:24" x14ac:dyDescent="0.25">
      <c r="W217" s="9"/>
      <c r="X217" s="12"/>
    </row>
    <row r="218" spans="23:24" x14ac:dyDescent="0.25">
      <c r="W218" s="9"/>
      <c r="X218" s="12"/>
    </row>
    <row r="219" spans="23:24" x14ac:dyDescent="0.25">
      <c r="W219" s="9"/>
      <c r="X219" s="12"/>
    </row>
    <row r="220" spans="23:24" x14ac:dyDescent="0.25">
      <c r="W220" s="9"/>
      <c r="X220" s="12"/>
    </row>
    <row r="221" spans="23:24" x14ac:dyDescent="0.25">
      <c r="W221" s="9"/>
      <c r="X221" s="12"/>
    </row>
    <row r="222" spans="23:24" x14ac:dyDescent="0.25">
      <c r="W222" s="9"/>
      <c r="X222" s="12"/>
    </row>
    <row r="223" spans="23:24" x14ac:dyDescent="0.25">
      <c r="W223" s="9"/>
      <c r="X223" s="12"/>
    </row>
    <row r="224" spans="23:24" x14ac:dyDescent="0.25">
      <c r="W224" s="9"/>
      <c r="X224" s="12"/>
    </row>
    <row r="225" spans="23:24" x14ac:dyDescent="0.25">
      <c r="W225" s="9"/>
      <c r="X225" s="12"/>
    </row>
    <row r="226" spans="23:24" x14ac:dyDescent="0.25">
      <c r="W226" s="9"/>
      <c r="X226" s="12"/>
    </row>
    <row r="227" spans="23:24" x14ac:dyDescent="0.25">
      <c r="W227" s="9"/>
      <c r="X227" s="12"/>
    </row>
    <row r="228" spans="23:24" x14ac:dyDescent="0.25">
      <c r="W228" s="9"/>
      <c r="X228" s="12"/>
    </row>
    <row r="229" spans="23:24" x14ac:dyDescent="0.25">
      <c r="W229" s="9"/>
      <c r="X229" s="12"/>
    </row>
    <row r="230" spans="23:24" x14ac:dyDescent="0.25">
      <c r="W230" s="9"/>
      <c r="X230" s="12"/>
    </row>
    <row r="231" spans="23:24" x14ac:dyDescent="0.25">
      <c r="W231" s="9"/>
      <c r="X231" s="12"/>
    </row>
    <row r="232" spans="23:24" x14ac:dyDescent="0.25">
      <c r="W232" s="9"/>
      <c r="X232" s="12"/>
    </row>
    <row r="233" spans="23:24" x14ac:dyDescent="0.25">
      <c r="W233" s="9"/>
      <c r="X233" s="12"/>
    </row>
    <row r="234" spans="23:24" x14ac:dyDescent="0.25">
      <c r="W234" s="9"/>
      <c r="X234" s="12"/>
    </row>
    <row r="235" spans="23:24" x14ac:dyDescent="0.25">
      <c r="W235" s="9"/>
      <c r="X235" s="12"/>
    </row>
    <row r="236" spans="23:24" x14ac:dyDescent="0.25">
      <c r="W236" s="9"/>
      <c r="X236" s="12"/>
    </row>
    <row r="237" spans="23:24" x14ac:dyDescent="0.25">
      <c r="W237" s="9"/>
      <c r="X237" s="12"/>
    </row>
    <row r="238" spans="23:24" x14ac:dyDescent="0.25">
      <c r="W238" s="9"/>
      <c r="X238" s="12"/>
    </row>
    <row r="239" spans="23:24" x14ac:dyDescent="0.25">
      <c r="W239" s="9"/>
      <c r="X239" s="12"/>
    </row>
    <row r="240" spans="23:24" x14ac:dyDescent="0.25">
      <c r="W240" s="9"/>
      <c r="X240" s="12"/>
    </row>
    <row r="241" spans="23:24" x14ac:dyDescent="0.25">
      <c r="W241" s="9"/>
      <c r="X241" s="12"/>
    </row>
    <row r="242" spans="23:24" x14ac:dyDescent="0.25">
      <c r="W242" s="9"/>
      <c r="X242" s="12"/>
    </row>
    <row r="243" spans="23:24" x14ac:dyDescent="0.25">
      <c r="W243" s="9"/>
      <c r="X243" s="12"/>
    </row>
    <row r="244" spans="23:24" x14ac:dyDescent="0.25">
      <c r="W244" s="9"/>
      <c r="X244" s="12"/>
    </row>
    <row r="245" spans="23:24" x14ac:dyDescent="0.25">
      <c r="W245" s="9"/>
      <c r="X245" s="12"/>
    </row>
    <row r="246" spans="23:24" x14ac:dyDescent="0.25">
      <c r="W246" s="9"/>
      <c r="X246" s="12"/>
    </row>
    <row r="247" spans="23:24" x14ac:dyDescent="0.25">
      <c r="W247" s="9"/>
      <c r="X247" s="12"/>
    </row>
    <row r="248" spans="23:24" x14ac:dyDescent="0.25">
      <c r="W248" s="9"/>
      <c r="X248" s="12"/>
    </row>
    <row r="249" spans="23:24" x14ac:dyDescent="0.25">
      <c r="W249" s="9"/>
      <c r="X249" s="12"/>
    </row>
    <row r="250" spans="23:24" x14ac:dyDescent="0.25">
      <c r="W250" s="9"/>
      <c r="X250" s="12"/>
    </row>
    <row r="251" spans="23:24" x14ac:dyDescent="0.25">
      <c r="W251" s="9"/>
      <c r="X251" s="12"/>
    </row>
    <row r="252" spans="23:24" x14ac:dyDescent="0.25">
      <c r="W252" s="9"/>
      <c r="X252" s="12"/>
    </row>
    <row r="253" spans="23:24" x14ac:dyDescent="0.25">
      <c r="W253" s="9"/>
      <c r="X253" s="12"/>
    </row>
    <row r="254" spans="23:24" x14ac:dyDescent="0.25">
      <c r="W254" s="9"/>
      <c r="X254" s="12"/>
    </row>
    <row r="255" spans="23:24" x14ac:dyDescent="0.25">
      <c r="W255" s="9"/>
      <c r="X255" s="12"/>
    </row>
    <row r="256" spans="23:24" x14ac:dyDescent="0.25">
      <c r="W256" s="9"/>
      <c r="X256" s="12"/>
    </row>
    <row r="257" spans="23:24" x14ac:dyDescent="0.25">
      <c r="W257" s="9"/>
      <c r="X257" s="12"/>
    </row>
    <row r="258" spans="23:24" x14ac:dyDescent="0.25">
      <c r="W258" s="9"/>
      <c r="X258" s="12"/>
    </row>
    <row r="259" spans="23:24" x14ac:dyDescent="0.25">
      <c r="W259" s="9"/>
      <c r="X259" s="12"/>
    </row>
    <row r="260" spans="23:24" x14ac:dyDescent="0.25">
      <c r="W260" s="9"/>
      <c r="X260" s="12"/>
    </row>
    <row r="261" spans="23:24" x14ac:dyDescent="0.25">
      <c r="W261" s="9"/>
      <c r="X261" s="12"/>
    </row>
    <row r="262" spans="23:24" x14ac:dyDescent="0.25">
      <c r="W262" s="9"/>
      <c r="X262" s="12"/>
    </row>
    <row r="263" spans="23:24" x14ac:dyDescent="0.25">
      <c r="W263" s="9"/>
      <c r="X263" s="12"/>
    </row>
    <row r="264" spans="23:24" x14ac:dyDescent="0.25">
      <c r="W264" s="9"/>
      <c r="X264" s="12"/>
    </row>
    <row r="265" spans="23:24" x14ac:dyDescent="0.25">
      <c r="W265" s="9"/>
      <c r="X265" s="12"/>
    </row>
    <row r="266" spans="23:24" x14ac:dyDescent="0.25">
      <c r="W266" s="9"/>
      <c r="X266" s="12"/>
    </row>
    <row r="267" spans="23:24" x14ac:dyDescent="0.25">
      <c r="W267" s="9"/>
      <c r="X267" s="12"/>
    </row>
    <row r="268" spans="23:24" x14ac:dyDescent="0.25">
      <c r="W268" s="9"/>
      <c r="X268" s="12"/>
    </row>
    <row r="269" spans="23:24" x14ac:dyDescent="0.25">
      <c r="W269" s="9"/>
      <c r="X269" s="12"/>
    </row>
    <row r="270" spans="23:24" x14ac:dyDescent="0.25">
      <c r="W270" s="9"/>
      <c r="X270" s="12"/>
    </row>
    <row r="271" spans="23:24" x14ac:dyDescent="0.25">
      <c r="W271" s="9"/>
      <c r="X271" s="12"/>
    </row>
    <row r="272" spans="23:24" x14ac:dyDescent="0.25">
      <c r="W272" s="9"/>
      <c r="X272" s="12"/>
    </row>
    <row r="273" spans="23:24" x14ac:dyDescent="0.25">
      <c r="W273" s="9"/>
      <c r="X273" s="12"/>
    </row>
    <row r="274" spans="23:24" x14ac:dyDescent="0.25">
      <c r="W274" s="9"/>
      <c r="X274" s="12"/>
    </row>
    <row r="275" spans="23:24" x14ac:dyDescent="0.25">
      <c r="W275" s="9"/>
      <c r="X275" s="12"/>
    </row>
    <row r="276" spans="23:24" x14ac:dyDescent="0.25">
      <c r="W276" s="9"/>
      <c r="X276" s="12"/>
    </row>
    <row r="277" spans="23:24" x14ac:dyDescent="0.25">
      <c r="W277" s="9"/>
      <c r="X277" s="12"/>
    </row>
    <row r="278" spans="23:24" x14ac:dyDescent="0.25">
      <c r="W278" s="9"/>
      <c r="X278" s="12"/>
    </row>
    <row r="279" spans="23:24" x14ac:dyDescent="0.25">
      <c r="W279" s="9"/>
      <c r="X279" s="12"/>
    </row>
    <row r="280" spans="23:24" x14ac:dyDescent="0.25">
      <c r="W280" s="9"/>
      <c r="X280" s="12"/>
    </row>
    <row r="281" spans="23:24" x14ac:dyDescent="0.25">
      <c r="W281" s="9"/>
      <c r="X281" s="12"/>
    </row>
    <row r="282" spans="23:24" x14ac:dyDescent="0.25">
      <c r="W282" s="9"/>
      <c r="X282" s="12"/>
    </row>
    <row r="283" spans="23:24" x14ac:dyDescent="0.25">
      <c r="W283" s="9"/>
      <c r="X283" s="12"/>
    </row>
    <row r="284" spans="23:24" x14ac:dyDescent="0.25">
      <c r="W284" s="9"/>
      <c r="X284" s="12"/>
    </row>
    <row r="285" spans="23:24" x14ac:dyDescent="0.25">
      <c r="W285" s="9"/>
      <c r="X285" s="12"/>
    </row>
    <row r="286" spans="23:24" x14ac:dyDescent="0.25">
      <c r="W286" s="9"/>
      <c r="X286" s="12"/>
    </row>
    <row r="287" spans="23:24" x14ac:dyDescent="0.25">
      <c r="W287" s="9"/>
      <c r="X287" s="12"/>
    </row>
    <row r="288" spans="23:24" x14ac:dyDescent="0.25">
      <c r="W288" s="9"/>
      <c r="X288" s="12"/>
    </row>
    <row r="289" spans="23:24" x14ac:dyDescent="0.25">
      <c r="W289" s="9"/>
      <c r="X289" s="12"/>
    </row>
    <row r="290" spans="23:24" x14ac:dyDescent="0.25">
      <c r="W290" s="9"/>
      <c r="X290" s="12"/>
    </row>
    <row r="291" spans="23:24" x14ac:dyDescent="0.25">
      <c r="W291" s="9"/>
      <c r="X291" s="12"/>
    </row>
    <row r="292" spans="23:24" x14ac:dyDescent="0.25">
      <c r="W292" s="9"/>
      <c r="X292" s="12"/>
    </row>
    <row r="293" spans="23:24" x14ac:dyDescent="0.25">
      <c r="W293" s="9"/>
      <c r="X293" s="12"/>
    </row>
    <row r="294" spans="23:24" x14ac:dyDescent="0.25">
      <c r="W294" s="9"/>
      <c r="X294" s="12"/>
    </row>
    <row r="295" spans="23:24" x14ac:dyDescent="0.25">
      <c r="W295" s="9"/>
      <c r="X295" s="12"/>
    </row>
    <row r="296" spans="23:24" x14ac:dyDescent="0.25">
      <c r="W296" s="9"/>
      <c r="X296" s="12"/>
    </row>
    <row r="297" spans="23:24" x14ac:dyDescent="0.25">
      <c r="W297" s="9"/>
      <c r="X297" s="12"/>
    </row>
    <row r="298" spans="23:24" x14ac:dyDescent="0.25">
      <c r="W298" s="9"/>
      <c r="X298" s="12"/>
    </row>
    <row r="299" spans="23:24" x14ac:dyDescent="0.25">
      <c r="W299" s="9"/>
      <c r="X299" s="12"/>
    </row>
    <row r="300" spans="23:24" x14ac:dyDescent="0.25">
      <c r="W300" s="9"/>
      <c r="X300" s="12"/>
    </row>
    <row r="301" spans="23:24" x14ac:dyDescent="0.25">
      <c r="W301" s="9"/>
      <c r="X301" s="12"/>
    </row>
    <row r="302" spans="23:24" x14ac:dyDescent="0.25">
      <c r="W302" s="9"/>
      <c r="X302" s="12"/>
    </row>
    <row r="303" spans="23:24" x14ac:dyDescent="0.25">
      <c r="W303" s="9"/>
      <c r="X303" s="12"/>
    </row>
    <row r="304" spans="23:24" x14ac:dyDescent="0.25">
      <c r="W304" s="9"/>
      <c r="X304" s="12"/>
    </row>
    <row r="305" spans="23:24" x14ac:dyDescent="0.25">
      <c r="W305" s="9"/>
      <c r="X305" s="12"/>
    </row>
    <row r="306" spans="23:24" x14ac:dyDescent="0.25">
      <c r="W306" s="9"/>
      <c r="X306" s="12"/>
    </row>
    <row r="307" spans="23:24" x14ac:dyDescent="0.25">
      <c r="W307" s="9"/>
      <c r="X307" s="12"/>
    </row>
    <row r="308" spans="23:24" x14ac:dyDescent="0.25">
      <c r="W308" s="9"/>
      <c r="X308" s="12"/>
    </row>
    <row r="309" spans="23:24" x14ac:dyDescent="0.25">
      <c r="W309" s="9"/>
      <c r="X309" s="12"/>
    </row>
    <row r="310" spans="23:24" x14ac:dyDescent="0.25">
      <c r="W310" s="9"/>
      <c r="X310" s="12"/>
    </row>
    <row r="311" spans="23:24" x14ac:dyDescent="0.25">
      <c r="W311" s="9"/>
      <c r="X311" s="12"/>
    </row>
    <row r="312" spans="23:24" x14ac:dyDescent="0.25">
      <c r="W312" s="9"/>
      <c r="X312" s="12"/>
    </row>
    <row r="313" spans="23:24" x14ac:dyDescent="0.25">
      <c r="W313" s="9"/>
      <c r="X313" s="12"/>
    </row>
    <row r="314" spans="23:24" x14ac:dyDescent="0.25">
      <c r="W314" s="9"/>
      <c r="X314" s="12"/>
    </row>
    <row r="315" spans="23:24" x14ac:dyDescent="0.25">
      <c r="W315" s="9"/>
      <c r="X315" s="12"/>
    </row>
    <row r="316" spans="23:24" x14ac:dyDescent="0.25">
      <c r="W316" s="9"/>
      <c r="X316" s="12"/>
    </row>
    <row r="317" spans="23:24" x14ac:dyDescent="0.25">
      <c r="W317" s="9"/>
      <c r="X317" s="12"/>
    </row>
    <row r="318" spans="23:24" x14ac:dyDescent="0.25">
      <c r="W318" s="9"/>
      <c r="X318" s="12"/>
    </row>
    <row r="319" spans="23:24" x14ac:dyDescent="0.25">
      <c r="W319" s="9"/>
      <c r="X319" s="12"/>
    </row>
    <row r="320" spans="23:24" x14ac:dyDescent="0.25">
      <c r="W320" s="9"/>
      <c r="X320" s="12"/>
    </row>
    <row r="321" spans="23:24" x14ac:dyDescent="0.25">
      <c r="W321" s="9"/>
      <c r="X321" s="12"/>
    </row>
    <row r="322" spans="23:24" x14ac:dyDescent="0.25">
      <c r="W322" s="9"/>
      <c r="X322" s="12"/>
    </row>
    <row r="323" spans="23:24" x14ac:dyDescent="0.25">
      <c r="W323" s="9"/>
      <c r="X323" s="12"/>
    </row>
    <row r="324" spans="23:24" x14ac:dyDescent="0.25">
      <c r="W324" s="9"/>
      <c r="X324" s="12"/>
    </row>
    <row r="325" spans="23:24" x14ac:dyDescent="0.25">
      <c r="W325" s="9"/>
      <c r="X325" s="12"/>
    </row>
    <row r="326" spans="23:24" x14ac:dyDescent="0.25">
      <c r="W326" s="9"/>
      <c r="X326" s="12"/>
    </row>
    <row r="327" spans="23:24" x14ac:dyDescent="0.25">
      <c r="W327" s="9"/>
      <c r="X327" s="12"/>
    </row>
    <row r="328" spans="23:24" x14ac:dyDescent="0.25">
      <c r="W328" s="9"/>
      <c r="X328" s="12"/>
    </row>
    <row r="329" spans="23:24" x14ac:dyDescent="0.25">
      <c r="W329" s="9"/>
      <c r="X329" s="12"/>
    </row>
    <row r="330" spans="23:24" x14ac:dyDescent="0.25">
      <c r="W330" s="9"/>
      <c r="X330" s="12"/>
    </row>
    <row r="331" spans="23:24" x14ac:dyDescent="0.25">
      <c r="W331" s="9"/>
      <c r="X331" s="12"/>
    </row>
    <row r="332" spans="23:24" x14ac:dyDescent="0.25">
      <c r="W332" s="9"/>
      <c r="X332" s="12"/>
    </row>
    <row r="333" spans="23:24" x14ac:dyDescent="0.25">
      <c r="W333" s="9"/>
      <c r="X333" s="12"/>
    </row>
    <row r="334" spans="23:24" x14ac:dyDescent="0.25">
      <c r="W334" s="9"/>
      <c r="X334" s="12"/>
    </row>
    <row r="335" spans="23:24" x14ac:dyDescent="0.25">
      <c r="W335" s="9"/>
      <c r="X335" s="12"/>
    </row>
    <row r="336" spans="23:24" x14ac:dyDescent="0.25">
      <c r="W336" s="9"/>
      <c r="X336" s="12"/>
    </row>
    <row r="337" spans="23:24" x14ac:dyDescent="0.25">
      <c r="W337" s="9"/>
      <c r="X337" s="12"/>
    </row>
    <row r="338" spans="23:24" x14ac:dyDescent="0.25">
      <c r="W338" s="9"/>
      <c r="X338" s="12"/>
    </row>
    <row r="339" spans="23:24" x14ac:dyDescent="0.25">
      <c r="W339" s="9"/>
      <c r="X339" s="12"/>
    </row>
    <row r="340" spans="23:24" x14ac:dyDescent="0.25">
      <c r="W340" s="9"/>
      <c r="X340" s="12"/>
    </row>
    <row r="341" spans="23:24" x14ac:dyDescent="0.25">
      <c r="W341" s="9"/>
      <c r="X341" s="12"/>
    </row>
    <row r="342" spans="23:24" x14ac:dyDescent="0.25">
      <c r="W342" s="9"/>
      <c r="X342" s="12"/>
    </row>
    <row r="343" spans="23:24" x14ac:dyDescent="0.25">
      <c r="W343" s="9"/>
      <c r="X343" s="12"/>
    </row>
    <row r="344" spans="23:24" x14ac:dyDescent="0.25">
      <c r="W344" s="9"/>
      <c r="X344" s="12"/>
    </row>
    <row r="345" spans="23:24" x14ac:dyDescent="0.25">
      <c r="W345" s="9"/>
      <c r="X345" s="12"/>
    </row>
    <row r="346" spans="23:24" x14ac:dyDescent="0.25">
      <c r="W346" s="9"/>
      <c r="X346" s="12"/>
    </row>
    <row r="347" spans="23:24" x14ac:dyDescent="0.25">
      <c r="W347" s="9"/>
      <c r="X347" s="12"/>
    </row>
    <row r="348" spans="23:24" x14ac:dyDescent="0.25">
      <c r="W348" s="9"/>
      <c r="X348" s="12"/>
    </row>
    <row r="349" spans="23:24" x14ac:dyDescent="0.25">
      <c r="W349" s="9"/>
      <c r="X349" s="12"/>
    </row>
    <row r="350" spans="23:24" x14ac:dyDescent="0.25">
      <c r="W350" s="9"/>
      <c r="X350" s="12"/>
    </row>
    <row r="351" spans="23:24" x14ac:dyDescent="0.25">
      <c r="W351" s="9"/>
      <c r="X351" s="12"/>
    </row>
    <row r="352" spans="23:24" x14ac:dyDescent="0.25">
      <c r="W352" s="9"/>
      <c r="X352" s="12"/>
    </row>
    <row r="353" spans="23:24" x14ac:dyDescent="0.25">
      <c r="W353" s="9"/>
      <c r="X353" s="12"/>
    </row>
    <row r="354" spans="23:24" x14ac:dyDescent="0.25">
      <c r="W354" s="9"/>
      <c r="X354" s="12"/>
    </row>
    <row r="355" spans="23:24" x14ac:dyDescent="0.25">
      <c r="W355" s="9"/>
      <c r="X355" s="12"/>
    </row>
    <row r="356" spans="23:24" x14ac:dyDescent="0.25">
      <c r="W356" s="9"/>
      <c r="X356" s="12"/>
    </row>
    <row r="357" spans="23:24" x14ac:dyDescent="0.25">
      <c r="W357" s="9"/>
      <c r="X357" s="12"/>
    </row>
    <row r="358" spans="23:24" x14ac:dyDescent="0.25">
      <c r="W358" s="9"/>
      <c r="X358" s="12"/>
    </row>
    <row r="359" spans="23:24" x14ac:dyDescent="0.25">
      <c r="W359" s="9"/>
      <c r="X359" s="12"/>
    </row>
    <row r="360" spans="23:24" x14ac:dyDescent="0.25">
      <c r="W360" s="9"/>
      <c r="X360" s="12"/>
    </row>
    <row r="361" spans="23:24" x14ac:dyDescent="0.25">
      <c r="W361" s="9"/>
      <c r="X361" s="12"/>
    </row>
    <row r="362" spans="23:24" x14ac:dyDescent="0.25">
      <c r="W362" s="9"/>
      <c r="X362" s="12"/>
    </row>
    <row r="363" spans="23:24" x14ac:dyDescent="0.25">
      <c r="W363" s="9"/>
      <c r="X363" s="12"/>
    </row>
    <row r="364" spans="23:24" x14ac:dyDescent="0.25">
      <c r="W364" s="9"/>
      <c r="X364" s="12"/>
    </row>
    <row r="365" spans="23:24" x14ac:dyDescent="0.25">
      <c r="W365" s="9"/>
      <c r="X365" s="12"/>
    </row>
    <row r="366" spans="23:24" x14ac:dyDescent="0.25">
      <c r="W366" s="9"/>
      <c r="X366" s="12"/>
    </row>
    <row r="367" spans="23:24" x14ac:dyDescent="0.25">
      <c r="W367" s="9"/>
      <c r="X367" s="12"/>
    </row>
    <row r="368" spans="23:24" x14ac:dyDescent="0.25">
      <c r="W368" s="9"/>
      <c r="X368" s="12"/>
    </row>
    <row r="369" spans="23:24" x14ac:dyDescent="0.25">
      <c r="W369" s="9"/>
      <c r="X369" s="12"/>
    </row>
    <row r="370" spans="23:24" x14ac:dyDescent="0.25">
      <c r="W370" s="9"/>
      <c r="X370" s="12"/>
    </row>
    <row r="371" spans="23:24" x14ac:dyDescent="0.25">
      <c r="W371" s="9"/>
      <c r="X371" s="12"/>
    </row>
    <row r="372" spans="23:24" x14ac:dyDescent="0.25">
      <c r="X372" s="12"/>
    </row>
  </sheetData>
  <phoneticPr fontId="1"/>
  <conditionalFormatting sqref="A67:A71">
    <cfRule type="expression" dxfId="11" priority="15" stopIfTrue="1">
      <formula>NOT(ISBLANK($C65))</formula>
    </cfRule>
  </conditionalFormatting>
  <conditionalFormatting sqref="A59:D64 B65:D71 A72:D72 C73:D99 A100:D259">
    <cfRule type="expression" dxfId="10" priority="1" stopIfTrue="1">
      <formula>NOT(ISBLANK($C59))</formula>
    </cfRule>
  </conditionalFormatting>
  <conditionalFormatting sqref="E63 E71">
    <cfRule type="expression" dxfId="9" priority="17" stopIfTrue="1">
      <formula>NOT(ISBLANK($G60))</formula>
    </cfRule>
  </conditionalFormatting>
  <conditionalFormatting sqref="E63">
    <cfRule type="expression" dxfId="8" priority="25" stopIfTrue="1">
      <formula>NOT(ISBLANK($C93))</formula>
    </cfRule>
  </conditionalFormatting>
  <conditionalFormatting sqref="E67:E71">
    <cfRule type="expression" dxfId="7" priority="26" stopIfTrue="1">
      <formula>NOT(ISBLANK($G62))</formula>
    </cfRule>
    <cfRule type="expression" dxfId="6" priority="27" stopIfTrue="1">
      <formula>NOT(ISBLANK($C95))</formula>
    </cfRule>
  </conditionalFormatting>
  <conditionalFormatting sqref="E40:F49">
    <cfRule type="expression" dxfId="5" priority="4" stopIfTrue="1">
      <formula>NOT(ISBLANK($C73))</formula>
    </cfRule>
  </conditionalFormatting>
  <conditionalFormatting sqref="E51:F56">
    <cfRule type="expression" dxfId="4" priority="29" stopIfTrue="1">
      <formula>NOT(ISBLANK($C83))</formula>
    </cfRule>
  </conditionalFormatting>
  <conditionalFormatting sqref="E58:F61 F62:F68">
    <cfRule type="expression" dxfId="3" priority="8" stopIfTrue="1">
      <formula>NOT(ISBLANK($C89))</formula>
    </cfRule>
  </conditionalFormatting>
  <conditionalFormatting sqref="E60:F61 F62:F68">
    <cfRule type="expression" dxfId="2" priority="6" stopIfTrue="1">
      <formula>NOT(ISBLANK($G58))</formula>
    </cfRule>
  </conditionalFormatting>
  <conditionalFormatting sqref="F69:F72 E73:F253">
    <cfRule type="expression" dxfId="1" priority="32" stopIfTrue="1">
      <formula>NOT(ISBLANK($G68))</formula>
    </cfRule>
  </conditionalFormatting>
  <conditionalFormatting sqref="G58:H252">
    <cfRule type="expression" dxfId="0" priority="2" stopIfTrue="1">
      <formula>NOT(ISBLANK($G58))</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30</vt:i4>
      </vt:variant>
    </vt:vector>
  </HeadingPairs>
  <TitlesOfParts>
    <vt:vector size="35" baseType="lpstr">
      <vt:lpstr>入力注意事項</vt:lpstr>
      <vt:lpstr>競技者データ入力シート</vt:lpstr>
      <vt:lpstr>大会申込一覧表(印刷して提出)</vt:lpstr>
      <vt:lpstr>NANS Data</vt:lpstr>
      <vt:lpstr>データ</vt:lpstr>
      <vt:lpstr>_FA1</vt:lpstr>
      <vt:lpstr>_FA2</vt:lpstr>
      <vt:lpstr>_FAR1</vt:lpstr>
      <vt:lpstr>_FAR2</vt:lpstr>
      <vt:lpstr>_FC1</vt:lpstr>
      <vt:lpstr>_FC2</vt:lpstr>
      <vt:lpstr>_FCR1</vt:lpstr>
      <vt:lpstr>_FCR2</vt:lpstr>
      <vt:lpstr>_FD1</vt:lpstr>
      <vt:lpstr>_FD2</vt:lpstr>
      <vt:lpstr>_FDR1</vt:lpstr>
      <vt:lpstr>_FE1</vt:lpstr>
      <vt:lpstr>_MA1</vt:lpstr>
      <vt:lpstr>_MA2</vt:lpstr>
      <vt:lpstr>_MAR1</vt:lpstr>
      <vt:lpstr>_MAR2</vt:lpstr>
      <vt:lpstr>_MC1</vt:lpstr>
      <vt:lpstr>_MC2</vt:lpstr>
      <vt:lpstr>_MCR1</vt:lpstr>
      <vt:lpstr>_MCR2</vt:lpstr>
      <vt:lpstr>_MD1</vt:lpstr>
      <vt:lpstr>_MD2</vt:lpstr>
      <vt:lpstr>_MDR1</vt:lpstr>
      <vt:lpstr>_ME1</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dc:creator>
  <cp:lastModifiedBy>JM7</cp:lastModifiedBy>
  <cp:lastPrinted>2023-07-27T02:59:50Z</cp:lastPrinted>
  <dcterms:created xsi:type="dcterms:W3CDTF">2020-07-31T13:59:35Z</dcterms:created>
  <dcterms:modified xsi:type="dcterms:W3CDTF">2023-07-28T06:47:21Z</dcterms:modified>
</cp:coreProperties>
</file>