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codeName="ThisWorkbook"/>
  <mc:AlternateContent xmlns:mc="http://schemas.openxmlformats.org/markup-compatibility/2006">
    <mc:Choice Requires="x15">
      <x15ac:absPath xmlns:x15ac="http://schemas.microsoft.com/office/spreadsheetml/2010/11/ac" url="C:\Users\JM7\Desktop\227th\227th  EntryFile\"/>
    </mc:Choice>
  </mc:AlternateContent>
  <xr:revisionPtr revIDLastSave="0" documentId="8_{C6C7C86F-EE5B-4B1B-9AF6-5B1DAE47052E}" xr6:coauthVersionLast="47" xr6:coauthVersionMax="47" xr10:uidLastSave="{00000000-0000-0000-0000-000000000000}"/>
  <bookViews>
    <workbookView xWindow="2709" yWindow="206" windowWidth="24325" windowHeight="17228" tabRatio="745" xr2:uid="{00000000-000D-0000-FFFF-FFFF00000000}"/>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_1">データ!$B$33</definedName>
    <definedName name="_2">データ!$F$33</definedName>
    <definedName name="_xlnm.Print_Area" localSheetId="2">'大会申込一覧表(印刷して提出)'!$B$2:$S$66</definedName>
    <definedName name="_xlnm.Print_Area" localSheetId="0">入力注意事項!$X$6:$AC$25</definedName>
    <definedName name="_xlnm.Print_Titles" localSheetId="1">競技者データ入力シート!$2:$7</definedName>
    <definedName name="女">データ!$F$21:$F$28</definedName>
    <definedName name="男">データ!$B$21:$B$29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W2" i="4" l="1"/>
  <c r="CV2" i="4"/>
  <c r="CU2" i="4"/>
  <c r="CT2" i="4"/>
  <c r="CS2" i="4"/>
  <c r="CR2" i="4"/>
  <c r="CQ2" i="4"/>
  <c r="CP2" i="4"/>
  <c r="CO2" i="4"/>
  <c r="CN2" i="4"/>
  <c r="CM2" i="4"/>
  <c r="CL2" i="4"/>
  <c r="BY2" i="4"/>
  <c r="X9" i="1" l="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8" i="1"/>
  <c r="Q2" i="1" l="1"/>
  <c r="X150" i="6"/>
  <c r="W150" i="6"/>
  <c r="Y8" i="1"/>
  <c r="AA8" i="1" s="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P34" i="1" l="1"/>
  <c r="P33" i="1"/>
  <c r="P32" i="1"/>
  <c r="P31" i="1"/>
  <c r="P30" i="1"/>
  <c r="P29" i="1"/>
  <c r="P28" i="1"/>
  <c r="P27" i="1"/>
  <c r="P26" i="1"/>
  <c r="P25" i="1"/>
  <c r="P24" i="1"/>
  <c r="P23" i="1"/>
  <c r="P22" i="1"/>
  <c r="P21" i="1"/>
  <c r="P20" i="1"/>
  <c r="P19" i="1"/>
  <c r="P18" i="1"/>
  <c r="P17" i="1"/>
  <c r="P16" i="1"/>
  <c r="P15" i="1"/>
  <c r="P14" i="1"/>
  <c r="P13" i="1"/>
  <c r="P12" i="1"/>
  <c r="P11" i="1"/>
  <c r="P10" i="1"/>
  <c r="P8" i="1"/>
  <c r="AB20" i="3" l="1"/>
  <c r="AB21" i="3" s="1"/>
  <c r="AB24" i="3" s="1"/>
  <c r="Y20" i="3"/>
  <c r="Y21" i="3" s="1"/>
  <c r="Y24" i="3" s="1"/>
  <c r="X6" i="3"/>
  <c r="C2" i="1"/>
  <c r="V3" i="4"/>
  <c r="Z3" i="4"/>
  <c r="V4" i="4"/>
  <c r="Z4" i="4"/>
  <c r="V5" i="4"/>
  <c r="Z5" i="4"/>
  <c r="V6" i="4"/>
  <c r="Z6" i="4"/>
  <c r="V7" i="4"/>
  <c r="Z7" i="4"/>
  <c r="V8" i="4"/>
  <c r="Z8" i="4"/>
  <c r="V9" i="4"/>
  <c r="Z9" i="4"/>
  <c r="V10" i="4"/>
  <c r="Z10" i="4"/>
  <c r="V11" i="4"/>
  <c r="Z11" i="4"/>
  <c r="V12" i="4"/>
  <c r="Z12" i="4"/>
  <c r="V13" i="4"/>
  <c r="Z13" i="4"/>
  <c r="V14" i="4"/>
  <c r="Z14" i="4"/>
  <c r="V15" i="4"/>
  <c r="Z15" i="4"/>
  <c r="V16" i="4"/>
  <c r="Z16" i="4"/>
  <c r="V17" i="4"/>
  <c r="Z17" i="4"/>
  <c r="V18" i="4"/>
  <c r="Z18" i="4"/>
  <c r="V19" i="4"/>
  <c r="Z19" i="4"/>
  <c r="V20" i="4"/>
  <c r="Z20" i="4"/>
  <c r="V21" i="4"/>
  <c r="Z21" i="4"/>
  <c r="V22" i="4"/>
  <c r="Z22" i="4"/>
  <c r="V23" i="4"/>
  <c r="Z23" i="4"/>
  <c r="V24" i="4"/>
  <c r="Z24" i="4"/>
  <c r="V25" i="4"/>
  <c r="Z25" i="4"/>
  <c r="V26" i="4"/>
  <c r="Z26" i="4"/>
  <c r="V27" i="4"/>
  <c r="Z27" i="4"/>
  <c r="V28" i="4"/>
  <c r="Z28" i="4"/>
  <c r="V29" i="4"/>
  <c r="Z29" i="4"/>
  <c r="V30" i="4"/>
  <c r="Z30" i="4"/>
  <c r="V31" i="4"/>
  <c r="Z31" i="4"/>
  <c r="V32" i="4"/>
  <c r="Z32" i="4"/>
  <c r="V33" i="4"/>
  <c r="Z33" i="4"/>
  <c r="V34" i="4"/>
  <c r="Z34" i="4"/>
  <c r="V35" i="4"/>
  <c r="Z35" i="4"/>
  <c r="V36" i="4"/>
  <c r="Z36" i="4"/>
  <c r="V37" i="4"/>
  <c r="Z37" i="4"/>
  <c r="V38" i="4"/>
  <c r="Z38" i="4"/>
  <c r="V39" i="4"/>
  <c r="Z39" i="4"/>
  <c r="V40" i="4"/>
  <c r="Z40" i="4"/>
  <c r="V41" i="4"/>
  <c r="Z41" i="4"/>
  <c r="V42" i="4"/>
  <c r="Z42" i="4"/>
  <c r="V43" i="4"/>
  <c r="Z43" i="4"/>
  <c r="V44" i="4"/>
  <c r="Z44" i="4"/>
  <c r="V45" i="4"/>
  <c r="Z45" i="4"/>
  <c r="V46" i="4"/>
  <c r="Z46" i="4"/>
  <c r="V47" i="4"/>
  <c r="Z47" i="4"/>
  <c r="V48" i="4"/>
  <c r="Z48" i="4"/>
  <c r="V49" i="4"/>
  <c r="Z49" i="4"/>
  <c r="V50" i="4"/>
  <c r="Z50" i="4"/>
  <c r="V51" i="4"/>
  <c r="Z51" i="4"/>
  <c r="V52" i="4"/>
  <c r="Z52" i="4"/>
  <c r="BB52" i="4"/>
  <c r="BL52" i="4" s="1"/>
  <c r="BC52" i="4"/>
  <c r="BD52" i="4"/>
  <c r="BE52" i="4"/>
  <c r="BG52" i="4"/>
  <c r="BH52" i="4"/>
  <c r="BJ52" i="4"/>
  <c r="BK52" i="4"/>
  <c r="DB53" i="4"/>
  <c r="DD53" i="4" s="1"/>
  <c r="DC53" i="4"/>
  <c r="B3" i="4"/>
  <c r="F3" i="4"/>
  <c r="I3" i="4"/>
  <c r="J3" i="4"/>
  <c r="L3" i="4" s="1"/>
  <c r="K3" i="4"/>
  <c r="M3" i="4"/>
  <c r="N3" i="4"/>
  <c r="O3" i="4"/>
  <c r="U3" i="4" s="1"/>
  <c r="DB3" i="4" s="1"/>
  <c r="P3" i="4"/>
  <c r="Q3" i="4"/>
  <c r="R3" i="4"/>
  <c r="S3" i="4"/>
  <c r="T3" i="4"/>
  <c r="B4" i="4"/>
  <c r="F4" i="4"/>
  <c r="I4" i="4"/>
  <c r="J4" i="4"/>
  <c r="L4" i="4" s="1"/>
  <c r="K4" i="4"/>
  <c r="M4" i="4"/>
  <c r="N4" i="4"/>
  <c r="O4" i="4"/>
  <c r="U4" i="4" s="1"/>
  <c r="BP4" i="4" s="1"/>
  <c r="P4" i="4"/>
  <c r="Q4" i="4"/>
  <c r="R4" i="4"/>
  <c r="S4" i="4"/>
  <c r="T4" i="4"/>
  <c r="B5" i="4"/>
  <c r="F5" i="4"/>
  <c r="I5" i="4"/>
  <c r="J5" i="4"/>
  <c r="L5" i="4" s="1"/>
  <c r="K5" i="4"/>
  <c r="M5" i="4"/>
  <c r="N5" i="4"/>
  <c r="O5" i="4"/>
  <c r="U5" i="4" s="1"/>
  <c r="BP5" i="4" s="1"/>
  <c r="P5" i="4"/>
  <c r="Q5" i="4"/>
  <c r="R5" i="4"/>
  <c r="S5" i="4"/>
  <c r="T5" i="4"/>
  <c r="B6" i="4"/>
  <c r="F6" i="4"/>
  <c r="I6" i="4"/>
  <c r="J6" i="4"/>
  <c r="L6" i="4" s="1"/>
  <c r="K6" i="4"/>
  <c r="M6" i="4"/>
  <c r="N6" i="4"/>
  <c r="O6" i="4"/>
  <c r="U6" i="4" s="1"/>
  <c r="BP6" i="4" s="1"/>
  <c r="P6" i="4"/>
  <c r="Q6" i="4"/>
  <c r="R6" i="4"/>
  <c r="S6" i="4"/>
  <c r="T6" i="4"/>
  <c r="B7" i="4"/>
  <c r="F7" i="4"/>
  <c r="I7" i="4"/>
  <c r="J7" i="4"/>
  <c r="L7" i="4" s="1"/>
  <c r="K7" i="4"/>
  <c r="M7" i="4"/>
  <c r="N7" i="4"/>
  <c r="O7" i="4"/>
  <c r="U7" i="4" s="1"/>
  <c r="BP7" i="4" s="1"/>
  <c r="P7" i="4"/>
  <c r="Q7" i="4"/>
  <c r="R7" i="4"/>
  <c r="S7" i="4"/>
  <c r="T7" i="4"/>
  <c r="B8" i="4"/>
  <c r="F8" i="4"/>
  <c r="I8" i="4"/>
  <c r="J8" i="4"/>
  <c r="L8" i="4" s="1"/>
  <c r="K8" i="4"/>
  <c r="M8" i="4"/>
  <c r="N8" i="4"/>
  <c r="O8" i="4"/>
  <c r="U8" i="4" s="1"/>
  <c r="BP8" i="4" s="1"/>
  <c r="P8" i="4"/>
  <c r="Q8" i="4"/>
  <c r="R8" i="4"/>
  <c r="S8" i="4"/>
  <c r="T8" i="4"/>
  <c r="B9" i="4"/>
  <c r="F9" i="4"/>
  <c r="I9" i="4"/>
  <c r="J9" i="4"/>
  <c r="L9" i="4" s="1"/>
  <c r="K9" i="4"/>
  <c r="M9" i="4"/>
  <c r="N9" i="4"/>
  <c r="O9" i="4"/>
  <c r="U9" i="4" s="1"/>
  <c r="BP9" i="4" s="1"/>
  <c r="P9" i="4"/>
  <c r="Q9" i="4"/>
  <c r="R9" i="4"/>
  <c r="S9" i="4"/>
  <c r="T9" i="4"/>
  <c r="B10" i="4"/>
  <c r="F10" i="4"/>
  <c r="I10" i="4"/>
  <c r="J10" i="4"/>
  <c r="L10" i="4" s="1"/>
  <c r="K10" i="4"/>
  <c r="M10" i="4"/>
  <c r="N10" i="4"/>
  <c r="O10" i="4"/>
  <c r="U10" i="4" s="1"/>
  <c r="BP10" i="4" s="1"/>
  <c r="P10" i="4"/>
  <c r="Q10" i="4"/>
  <c r="R10" i="4"/>
  <c r="S10" i="4"/>
  <c r="T10" i="4"/>
  <c r="B11" i="4"/>
  <c r="F11" i="4"/>
  <c r="I11" i="4"/>
  <c r="J11" i="4"/>
  <c r="L11" i="4" s="1"/>
  <c r="K11" i="4"/>
  <c r="M11" i="4"/>
  <c r="N11" i="4"/>
  <c r="O11" i="4"/>
  <c r="U11" i="4" s="1"/>
  <c r="BP11" i="4" s="1"/>
  <c r="P11" i="4"/>
  <c r="Q11" i="4"/>
  <c r="R11" i="4"/>
  <c r="S11" i="4"/>
  <c r="T11" i="4"/>
  <c r="B12" i="4"/>
  <c r="F12" i="4"/>
  <c r="I12" i="4"/>
  <c r="J12" i="4"/>
  <c r="L12" i="4" s="1"/>
  <c r="K12" i="4"/>
  <c r="M12" i="4"/>
  <c r="N12" i="4"/>
  <c r="O12" i="4"/>
  <c r="U12" i="4" s="1"/>
  <c r="DB12" i="4" s="1"/>
  <c r="P12" i="4"/>
  <c r="Q12" i="4"/>
  <c r="R12" i="4"/>
  <c r="S12" i="4"/>
  <c r="T12" i="4"/>
  <c r="B13" i="4"/>
  <c r="F13" i="4"/>
  <c r="I13" i="4"/>
  <c r="J13" i="4"/>
  <c r="L13" i="4" s="1"/>
  <c r="K13" i="4"/>
  <c r="M13" i="4"/>
  <c r="N13" i="4"/>
  <c r="O13" i="4"/>
  <c r="U13" i="4" s="1"/>
  <c r="P13" i="4"/>
  <c r="Q13" i="4"/>
  <c r="R13" i="4"/>
  <c r="S13" i="4"/>
  <c r="T13" i="4"/>
  <c r="B14" i="4"/>
  <c r="F14" i="4"/>
  <c r="I14" i="4"/>
  <c r="J14" i="4"/>
  <c r="L14" i="4" s="1"/>
  <c r="K14" i="4"/>
  <c r="M14" i="4"/>
  <c r="N14" i="4"/>
  <c r="O14" i="4"/>
  <c r="U14" i="4" s="1"/>
  <c r="BP14" i="4" s="1"/>
  <c r="P14" i="4"/>
  <c r="Q14" i="4"/>
  <c r="R14" i="4"/>
  <c r="S14" i="4"/>
  <c r="T14" i="4"/>
  <c r="B15" i="4"/>
  <c r="F15" i="4"/>
  <c r="I15" i="4"/>
  <c r="J15" i="4"/>
  <c r="L15" i="4" s="1"/>
  <c r="K15" i="4"/>
  <c r="M15" i="4"/>
  <c r="N15" i="4"/>
  <c r="O15" i="4"/>
  <c r="U15" i="4" s="1"/>
  <c r="BP15" i="4" s="1"/>
  <c r="P15" i="4"/>
  <c r="Q15" i="4"/>
  <c r="R15" i="4"/>
  <c r="S15" i="4"/>
  <c r="T15" i="4"/>
  <c r="B16" i="4"/>
  <c r="F16" i="4"/>
  <c r="I16" i="4"/>
  <c r="J16" i="4"/>
  <c r="L16" i="4" s="1"/>
  <c r="K16" i="4"/>
  <c r="M16" i="4"/>
  <c r="N16" i="4"/>
  <c r="O16" i="4"/>
  <c r="U16" i="4" s="1"/>
  <c r="BP16" i="4" s="1"/>
  <c r="P16" i="4"/>
  <c r="Q16" i="4"/>
  <c r="R16" i="4"/>
  <c r="S16" i="4"/>
  <c r="T16" i="4"/>
  <c r="B17" i="4"/>
  <c r="F17" i="4"/>
  <c r="I17" i="4"/>
  <c r="J17" i="4"/>
  <c r="L17" i="4" s="1"/>
  <c r="K17" i="4"/>
  <c r="M17" i="4"/>
  <c r="N17" i="4"/>
  <c r="O17" i="4"/>
  <c r="U17" i="4" s="1"/>
  <c r="BP17" i="4" s="1"/>
  <c r="P17" i="4"/>
  <c r="Q17" i="4"/>
  <c r="R17" i="4"/>
  <c r="S17" i="4"/>
  <c r="T17" i="4"/>
  <c r="B18" i="4"/>
  <c r="F18" i="4"/>
  <c r="I18" i="4"/>
  <c r="J18" i="4"/>
  <c r="L18" i="4" s="1"/>
  <c r="K18" i="4"/>
  <c r="M18" i="4"/>
  <c r="N18" i="4"/>
  <c r="O18" i="4"/>
  <c r="U18" i="4" s="1"/>
  <c r="BP18" i="4" s="1"/>
  <c r="P18" i="4"/>
  <c r="Q18" i="4"/>
  <c r="R18" i="4"/>
  <c r="S18" i="4"/>
  <c r="T18" i="4"/>
  <c r="B19" i="4"/>
  <c r="F19" i="4"/>
  <c r="I19" i="4"/>
  <c r="J19" i="4"/>
  <c r="L19" i="4" s="1"/>
  <c r="K19" i="4"/>
  <c r="M19" i="4"/>
  <c r="N19" i="4"/>
  <c r="O19" i="4"/>
  <c r="U19" i="4" s="1"/>
  <c r="BP19" i="4" s="1"/>
  <c r="P19" i="4"/>
  <c r="Q19" i="4"/>
  <c r="R19" i="4"/>
  <c r="S19" i="4"/>
  <c r="T19" i="4"/>
  <c r="B20" i="4"/>
  <c r="F20" i="4"/>
  <c r="I20" i="4"/>
  <c r="J20" i="4"/>
  <c r="L20" i="4" s="1"/>
  <c r="K20" i="4"/>
  <c r="M20" i="4"/>
  <c r="N20" i="4"/>
  <c r="O20" i="4"/>
  <c r="U20" i="4" s="1"/>
  <c r="BP20" i="4" s="1"/>
  <c r="P20" i="4"/>
  <c r="Q20" i="4"/>
  <c r="R20" i="4"/>
  <c r="S20" i="4"/>
  <c r="T20" i="4"/>
  <c r="B21" i="4"/>
  <c r="F21" i="4"/>
  <c r="I21" i="4"/>
  <c r="J21" i="4"/>
  <c r="L21" i="4" s="1"/>
  <c r="K21" i="4"/>
  <c r="M21" i="4"/>
  <c r="N21" i="4"/>
  <c r="O21" i="4"/>
  <c r="U21" i="4" s="1"/>
  <c r="BP21" i="4" s="1"/>
  <c r="P21" i="4"/>
  <c r="Q21" i="4"/>
  <c r="R21" i="4"/>
  <c r="S21" i="4"/>
  <c r="T21" i="4"/>
  <c r="B22" i="4"/>
  <c r="F22" i="4"/>
  <c r="I22" i="4"/>
  <c r="J22" i="4"/>
  <c r="L22" i="4" s="1"/>
  <c r="K22" i="4"/>
  <c r="M22" i="4"/>
  <c r="N22" i="4"/>
  <c r="O22" i="4"/>
  <c r="U22" i="4" s="1"/>
  <c r="P22" i="4"/>
  <c r="Q22" i="4"/>
  <c r="R22" i="4"/>
  <c r="S22" i="4"/>
  <c r="T22" i="4"/>
  <c r="B23" i="4"/>
  <c r="F23" i="4"/>
  <c r="I23" i="4"/>
  <c r="J23" i="4"/>
  <c r="L23" i="4" s="1"/>
  <c r="K23" i="4"/>
  <c r="M23" i="4"/>
  <c r="N23" i="4"/>
  <c r="O23" i="4"/>
  <c r="U23" i="4" s="1"/>
  <c r="BP23" i="4" s="1"/>
  <c r="P23" i="4"/>
  <c r="Q23" i="4"/>
  <c r="R23" i="4"/>
  <c r="S23" i="4"/>
  <c r="T23" i="4"/>
  <c r="B24" i="4"/>
  <c r="F24" i="4"/>
  <c r="I24" i="4"/>
  <c r="J24" i="4"/>
  <c r="L24" i="4" s="1"/>
  <c r="K24" i="4"/>
  <c r="M24" i="4"/>
  <c r="N24" i="4"/>
  <c r="O24" i="4"/>
  <c r="U24" i="4" s="1"/>
  <c r="BP24" i="4" s="1"/>
  <c r="P24" i="4"/>
  <c r="Q24" i="4"/>
  <c r="R24" i="4"/>
  <c r="S24" i="4"/>
  <c r="T24" i="4"/>
  <c r="B25" i="4"/>
  <c r="F25" i="4"/>
  <c r="I25" i="4"/>
  <c r="J25" i="4"/>
  <c r="L25" i="4" s="1"/>
  <c r="K25" i="4"/>
  <c r="M25" i="4"/>
  <c r="N25" i="4"/>
  <c r="O25" i="4"/>
  <c r="U25" i="4" s="1"/>
  <c r="BP25" i="4" s="1"/>
  <c r="P25" i="4"/>
  <c r="Q25" i="4"/>
  <c r="R25" i="4"/>
  <c r="S25" i="4"/>
  <c r="T25" i="4"/>
  <c r="B26" i="4"/>
  <c r="F26" i="4"/>
  <c r="I26" i="4"/>
  <c r="J26" i="4"/>
  <c r="L26" i="4" s="1"/>
  <c r="K26" i="4"/>
  <c r="M26" i="4"/>
  <c r="N26" i="4"/>
  <c r="O26" i="4"/>
  <c r="U26" i="4" s="1"/>
  <c r="BP26" i="4" s="1"/>
  <c r="P26" i="4"/>
  <c r="Q26" i="4"/>
  <c r="R26" i="4"/>
  <c r="S26" i="4"/>
  <c r="T26" i="4"/>
  <c r="B27" i="4"/>
  <c r="F27" i="4"/>
  <c r="I27" i="4"/>
  <c r="J27" i="4"/>
  <c r="L27" i="4" s="1"/>
  <c r="K27" i="4"/>
  <c r="M27" i="4"/>
  <c r="N27" i="4"/>
  <c r="O27" i="4"/>
  <c r="U27" i="4" s="1"/>
  <c r="BP27" i="4" s="1"/>
  <c r="P27" i="4"/>
  <c r="Q27" i="4"/>
  <c r="R27" i="4"/>
  <c r="S27" i="4"/>
  <c r="T27" i="4"/>
  <c r="B28" i="4"/>
  <c r="F28" i="4"/>
  <c r="I28" i="4"/>
  <c r="J28" i="4"/>
  <c r="L28" i="4" s="1"/>
  <c r="K28" i="4"/>
  <c r="M28" i="4"/>
  <c r="N28" i="4"/>
  <c r="O28" i="4"/>
  <c r="U28" i="4" s="1"/>
  <c r="BP28" i="4" s="1"/>
  <c r="P28" i="4"/>
  <c r="Q28" i="4"/>
  <c r="R28" i="4"/>
  <c r="S28" i="4"/>
  <c r="T28" i="4"/>
  <c r="B29" i="4"/>
  <c r="F29" i="4"/>
  <c r="I29" i="4"/>
  <c r="J29" i="4"/>
  <c r="L29" i="4" s="1"/>
  <c r="K29" i="4"/>
  <c r="M29" i="4"/>
  <c r="O29" i="4"/>
  <c r="U29" i="4" s="1"/>
  <c r="BP29" i="4" s="1"/>
  <c r="P29" i="4"/>
  <c r="Q29" i="4"/>
  <c r="R29" i="4"/>
  <c r="T29" i="4"/>
  <c r="B30" i="4"/>
  <c r="F30" i="4"/>
  <c r="I30" i="4"/>
  <c r="J30" i="4"/>
  <c r="L30" i="4" s="1"/>
  <c r="K30" i="4"/>
  <c r="M30" i="4"/>
  <c r="O30" i="4"/>
  <c r="U30" i="4" s="1"/>
  <c r="BP30" i="4" s="1"/>
  <c r="P30" i="4"/>
  <c r="Q30" i="4"/>
  <c r="R30" i="4"/>
  <c r="T30" i="4"/>
  <c r="B31" i="4"/>
  <c r="F31" i="4"/>
  <c r="I31" i="4"/>
  <c r="J31" i="4"/>
  <c r="L31" i="4" s="1"/>
  <c r="K31" i="4"/>
  <c r="M31" i="4"/>
  <c r="O31" i="4"/>
  <c r="U31" i="4" s="1"/>
  <c r="DB31" i="4" s="1"/>
  <c r="P31" i="4"/>
  <c r="Q31" i="4"/>
  <c r="R31" i="4"/>
  <c r="T31" i="4"/>
  <c r="B32" i="4"/>
  <c r="F32" i="4"/>
  <c r="I32" i="4"/>
  <c r="J32" i="4"/>
  <c r="L32" i="4" s="1"/>
  <c r="K32" i="4"/>
  <c r="M32" i="4"/>
  <c r="O32" i="4"/>
  <c r="U32" i="4" s="1"/>
  <c r="BP32" i="4" s="1"/>
  <c r="P32" i="4"/>
  <c r="Q32" i="4"/>
  <c r="R32" i="4"/>
  <c r="T32" i="4"/>
  <c r="B33" i="4"/>
  <c r="F33" i="4"/>
  <c r="I33" i="4"/>
  <c r="J33" i="4"/>
  <c r="L33" i="4" s="1"/>
  <c r="K33" i="4"/>
  <c r="M33" i="4"/>
  <c r="O33" i="4"/>
  <c r="U33" i="4" s="1"/>
  <c r="BP33" i="4" s="1"/>
  <c r="P33" i="4"/>
  <c r="Q33" i="4"/>
  <c r="R33" i="4"/>
  <c r="T33" i="4"/>
  <c r="B34" i="4"/>
  <c r="F34" i="4"/>
  <c r="I34" i="4"/>
  <c r="J34" i="4"/>
  <c r="L34" i="4" s="1"/>
  <c r="K34" i="4"/>
  <c r="M34" i="4"/>
  <c r="O34" i="4"/>
  <c r="U34" i="4" s="1"/>
  <c r="BP34" i="4" s="1"/>
  <c r="P34" i="4"/>
  <c r="Q34" i="4"/>
  <c r="R34" i="4"/>
  <c r="T34" i="4"/>
  <c r="B35" i="4"/>
  <c r="F35" i="4"/>
  <c r="I35" i="4"/>
  <c r="J35" i="4"/>
  <c r="L35" i="4" s="1"/>
  <c r="K35" i="4"/>
  <c r="M35" i="4"/>
  <c r="O35" i="4"/>
  <c r="U35" i="4" s="1"/>
  <c r="BP35" i="4" s="1"/>
  <c r="P35" i="4"/>
  <c r="Q35" i="4"/>
  <c r="R35" i="4"/>
  <c r="T35" i="4"/>
  <c r="B36" i="4"/>
  <c r="F36" i="4"/>
  <c r="I36" i="4"/>
  <c r="J36" i="4"/>
  <c r="L36" i="4" s="1"/>
  <c r="K36" i="4"/>
  <c r="M36" i="4"/>
  <c r="O36" i="4"/>
  <c r="U36" i="4" s="1"/>
  <c r="BP36" i="4" s="1"/>
  <c r="P36" i="4"/>
  <c r="Q36" i="4"/>
  <c r="R36" i="4"/>
  <c r="T36" i="4"/>
  <c r="B37" i="4"/>
  <c r="F37" i="4"/>
  <c r="I37" i="4"/>
  <c r="J37" i="4"/>
  <c r="L37" i="4" s="1"/>
  <c r="K37" i="4"/>
  <c r="M37" i="4"/>
  <c r="O37" i="4"/>
  <c r="U37" i="4" s="1"/>
  <c r="BP37" i="4" s="1"/>
  <c r="P37" i="4"/>
  <c r="Q37" i="4"/>
  <c r="R37" i="4"/>
  <c r="T37" i="4"/>
  <c r="B38" i="4"/>
  <c r="F38" i="4"/>
  <c r="I38" i="4"/>
  <c r="J38" i="4"/>
  <c r="L38" i="4" s="1"/>
  <c r="K38" i="4"/>
  <c r="M38" i="4"/>
  <c r="O38" i="4"/>
  <c r="U38" i="4" s="1"/>
  <c r="BP38" i="4" s="1"/>
  <c r="P38" i="4"/>
  <c r="Q38" i="4"/>
  <c r="R38" i="4"/>
  <c r="T38" i="4"/>
  <c r="B39" i="4"/>
  <c r="F39" i="4"/>
  <c r="I39" i="4"/>
  <c r="J39" i="4"/>
  <c r="L39" i="4" s="1"/>
  <c r="K39" i="4"/>
  <c r="M39" i="4"/>
  <c r="O39" i="4"/>
  <c r="U39" i="4" s="1"/>
  <c r="BP39" i="4" s="1"/>
  <c r="P39" i="4"/>
  <c r="Q39" i="4"/>
  <c r="R39" i="4"/>
  <c r="T39" i="4"/>
  <c r="B40" i="4"/>
  <c r="F40" i="4"/>
  <c r="I40" i="4"/>
  <c r="J40" i="4"/>
  <c r="L40" i="4" s="1"/>
  <c r="K40" i="4"/>
  <c r="M40" i="4"/>
  <c r="O40" i="4"/>
  <c r="U40" i="4" s="1"/>
  <c r="BP40" i="4" s="1"/>
  <c r="P40" i="4"/>
  <c r="Q40" i="4"/>
  <c r="R40" i="4"/>
  <c r="T40" i="4"/>
  <c r="B41" i="4"/>
  <c r="F41" i="4"/>
  <c r="I41" i="4"/>
  <c r="J41" i="4"/>
  <c r="L41" i="4" s="1"/>
  <c r="K41" i="4"/>
  <c r="M41" i="4"/>
  <c r="O41" i="4"/>
  <c r="U41" i="4" s="1"/>
  <c r="BP41" i="4" s="1"/>
  <c r="P41" i="4"/>
  <c r="Q41" i="4"/>
  <c r="R41" i="4"/>
  <c r="T41" i="4"/>
  <c r="B42" i="4"/>
  <c r="C42" i="4"/>
  <c r="D42" i="4"/>
  <c r="E42" i="4"/>
  <c r="F42" i="4"/>
  <c r="I42" i="4"/>
  <c r="J42" i="4"/>
  <c r="L42" i="4" s="1"/>
  <c r="K42" i="4"/>
  <c r="M42" i="4"/>
  <c r="O42" i="4"/>
  <c r="U42" i="4" s="1"/>
  <c r="BP42" i="4" s="1"/>
  <c r="P42" i="4"/>
  <c r="Q42" i="4"/>
  <c r="R42" i="4"/>
  <c r="T42" i="4"/>
  <c r="B43" i="4"/>
  <c r="C43" i="4"/>
  <c r="D43" i="4"/>
  <c r="E43" i="4"/>
  <c r="F43" i="4"/>
  <c r="I43" i="4"/>
  <c r="J43" i="4"/>
  <c r="L43" i="4" s="1"/>
  <c r="K43" i="4"/>
  <c r="M43" i="4"/>
  <c r="O43" i="4"/>
  <c r="U43" i="4" s="1"/>
  <c r="DB43" i="4" s="1"/>
  <c r="P43" i="4"/>
  <c r="Q43" i="4"/>
  <c r="R43" i="4"/>
  <c r="T43" i="4"/>
  <c r="B44" i="4"/>
  <c r="C44" i="4"/>
  <c r="D44" i="4"/>
  <c r="E44" i="4"/>
  <c r="F44" i="4"/>
  <c r="I44" i="4"/>
  <c r="J44" i="4"/>
  <c r="L44" i="4" s="1"/>
  <c r="K44" i="4"/>
  <c r="M44" i="4"/>
  <c r="O44" i="4"/>
  <c r="U44" i="4" s="1"/>
  <c r="P44" i="4"/>
  <c r="Q44" i="4"/>
  <c r="R44" i="4"/>
  <c r="T44" i="4"/>
  <c r="B45" i="4"/>
  <c r="C45" i="4"/>
  <c r="D45" i="4"/>
  <c r="E45" i="4"/>
  <c r="F45" i="4"/>
  <c r="I45" i="4"/>
  <c r="J45" i="4"/>
  <c r="L45" i="4" s="1"/>
  <c r="K45" i="4"/>
  <c r="M45" i="4"/>
  <c r="O45" i="4"/>
  <c r="Y45" i="4" s="1"/>
  <c r="P45" i="4"/>
  <c r="Q45" i="4"/>
  <c r="R45" i="4"/>
  <c r="T45" i="4"/>
  <c r="B46" i="4"/>
  <c r="C46" i="4"/>
  <c r="D46" i="4"/>
  <c r="E46" i="4"/>
  <c r="F46" i="4"/>
  <c r="I46" i="4"/>
  <c r="J46" i="4"/>
  <c r="L46" i="4" s="1"/>
  <c r="K46" i="4"/>
  <c r="M46" i="4"/>
  <c r="O46" i="4"/>
  <c r="U46" i="4" s="1"/>
  <c r="P46" i="4"/>
  <c r="Q46" i="4"/>
  <c r="R46" i="4"/>
  <c r="T46" i="4"/>
  <c r="B47" i="4"/>
  <c r="C47" i="4"/>
  <c r="D47" i="4"/>
  <c r="E47" i="4"/>
  <c r="F47" i="4"/>
  <c r="I47" i="4"/>
  <c r="J47" i="4"/>
  <c r="L47" i="4" s="1"/>
  <c r="K47" i="4"/>
  <c r="M47" i="4"/>
  <c r="O47" i="4"/>
  <c r="U47" i="4" s="1"/>
  <c r="BP47" i="4" s="1"/>
  <c r="P47" i="4"/>
  <c r="Q47" i="4"/>
  <c r="R47" i="4"/>
  <c r="T47" i="4"/>
  <c r="B48" i="4"/>
  <c r="C48" i="4"/>
  <c r="D48" i="4"/>
  <c r="E48" i="4"/>
  <c r="F48" i="4"/>
  <c r="I48" i="4"/>
  <c r="J48" i="4"/>
  <c r="L48" i="4" s="1"/>
  <c r="K48" i="4"/>
  <c r="M48" i="4"/>
  <c r="O48" i="4"/>
  <c r="U48" i="4" s="1"/>
  <c r="P48" i="4"/>
  <c r="Q48" i="4"/>
  <c r="R48" i="4"/>
  <c r="T48" i="4"/>
  <c r="B49" i="4"/>
  <c r="C49" i="4"/>
  <c r="D49" i="4"/>
  <c r="E49" i="4"/>
  <c r="F49" i="4"/>
  <c r="I49" i="4"/>
  <c r="J49" i="4"/>
  <c r="L49" i="4" s="1"/>
  <c r="K49" i="4"/>
  <c r="M49" i="4"/>
  <c r="O49" i="4"/>
  <c r="Y49" i="4" s="1"/>
  <c r="P49" i="4"/>
  <c r="Q49" i="4"/>
  <c r="R49" i="4"/>
  <c r="T49" i="4"/>
  <c r="B50" i="4"/>
  <c r="C50" i="4"/>
  <c r="D50" i="4"/>
  <c r="E50" i="4"/>
  <c r="F50" i="4"/>
  <c r="I50" i="4"/>
  <c r="J50" i="4"/>
  <c r="L50" i="4" s="1"/>
  <c r="K50" i="4"/>
  <c r="M50" i="4"/>
  <c r="O50" i="4"/>
  <c r="U50" i="4" s="1"/>
  <c r="P50" i="4"/>
  <c r="Q50" i="4"/>
  <c r="R50" i="4"/>
  <c r="T50" i="4"/>
  <c r="B51" i="4"/>
  <c r="C51" i="4"/>
  <c r="D51" i="4"/>
  <c r="E51" i="4"/>
  <c r="F51" i="4"/>
  <c r="I51" i="4"/>
  <c r="J51" i="4"/>
  <c r="L51" i="4" s="1"/>
  <c r="K51" i="4"/>
  <c r="M51" i="4"/>
  <c r="O51" i="4"/>
  <c r="U51" i="4" s="1"/>
  <c r="DB51" i="4" s="1"/>
  <c r="P51" i="4"/>
  <c r="Q51" i="4"/>
  <c r="R51" i="4"/>
  <c r="T51" i="4"/>
  <c r="B52" i="4"/>
  <c r="C52" i="4"/>
  <c r="D52" i="4"/>
  <c r="E52" i="4"/>
  <c r="F52" i="4"/>
  <c r="I52" i="4"/>
  <c r="J52" i="4"/>
  <c r="L52" i="4" s="1"/>
  <c r="K52" i="4"/>
  <c r="M52" i="4"/>
  <c r="N52" i="4"/>
  <c r="O52" i="4"/>
  <c r="U52" i="4" s="1"/>
  <c r="P52" i="4"/>
  <c r="Q52" i="4"/>
  <c r="R52" i="4"/>
  <c r="S52" i="4"/>
  <c r="T52" i="4"/>
  <c r="U45" i="4" l="1"/>
  <c r="DB45" i="4" s="1"/>
  <c r="BQ45" i="4"/>
  <c r="DC45" i="4"/>
  <c r="DD45" i="4" s="1"/>
  <c r="DB46" i="4"/>
  <c r="BP46" i="4"/>
  <c r="DB44" i="4"/>
  <c r="BP44" i="4"/>
  <c r="DB48" i="4"/>
  <c r="BP48" i="4"/>
  <c r="DB52" i="4"/>
  <c r="DD52" i="4" s="1"/>
  <c r="BP52" i="4"/>
  <c r="BP50" i="4"/>
  <c r="DB50" i="4"/>
  <c r="DD50" i="4" s="1"/>
  <c r="BQ49" i="4"/>
  <c r="DC49" i="4"/>
  <c r="U49" i="4"/>
  <c r="BP49" i="4" s="1"/>
  <c r="Y52" i="4"/>
  <c r="DC52" i="4" s="1"/>
  <c r="Y48" i="4"/>
  <c r="BQ48" i="4" s="1"/>
  <c r="Y44" i="4"/>
  <c r="BO52" i="4"/>
  <c r="BN52" i="4"/>
  <c r="Y51" i="4"/>
  <c r="DC51" i="4" s="1"/>
  <c r="Y47" i="4"/>
  <c r="Y43" i="4"/>
  <c r="BM52" i="4"/>
  <c r="Y50" i="4"/>
  <c r="DC50" i="4" s="1"/>
  <c r="Y46" i="4"/>
  <c r="BQ46" i="4" s="1"/>
  <c r="Y42" i="4"/>
  <c r="BQ42" i="4" s="1"/>
  <c r="DC48" i="4"/>
  <c r="DB47" i="4"/>
  <c r="BP51" i="4"/>
  <c r="DB42" i="4"/>
  <c r="BP13" i="4"/>
  <c r="DB13" i="4"/>
  <c r="BP22" i="4"/>
  <c r="DB22" i="4"/>
  <c r="Y41" i="4"/>
  <c r="BQ41" i="4" s="1"/>
  <c r="Y37" i="4"/>
  <c r="BQ37" i="4" s="1"/>
  <c r="Y33" i="4"/>
  <c r="BQ33" i="4" s="1"/>
  <c r="Y29" i="4"/>
  <c r="BQ29" i="4" s="1"/>
  <c r="Y25" i="4"/>
  <c r="BQ25" i="4" s="1"/>
  <c r="Y21" i="4"/>
  <c r="Y17" i="4"/>
  <c r="Y13" i="4"/>
  <c r="Y9" i="4"/>
  <c r="DC9" i="4" s="1"/>
  <c r="Y5" i="4"/>
  <c r="BQ5" i="4" s="1"/>
  <c r="Y40" i="4"/>
  <c r="BQ40" i="4" s="1"/>
  <c r="Y36" i="4"/>
  <c r="BQ36" i="4" s="1"/>
  <c r="Y32" i="4"/>
  <c r="BQ32" i="4" s="1"/>
  <c r="Y28" i="4"/>
  <c r="BQ28" i="4" s="1"/>
  <c r="Y24" i="4"/>
  <c r="BQ24" i="4" s="1"/>
  <c r="Y20" i="4"/>
  <c r="Y16" i="4"/>
  <c r="Y12" i="4"/>
  <c r="Y8" i="4"/>
  <c r="Y4" i="4"/>
  <c r="DC4" i="4" s="1"/>
  <c r="Y39" i="4"/>
  <c r="BQ39" i="4" s="1"/>
  <c r="Y35" i="4"/>
  <c r="BQ35" i="4" s="1"/>
  <c r="Y31" i="4"/>
  <c r="BQ31" i="4" s="1"/>
  <c r="Y27" i="4"/>
  <c r="BQ27" i="4" s="1"/>
  <c r="Y23" i="4"/>
  <c r="BQ23" i="4" s="1"/>
  <c r="Y19" i="4"/>
  <c r="Y15" i="4"/>
  <c r="Y11" i="4"/>
  <c r="Y7" i="4"/>
  <c r="DC7" i="4" s="1"/>
  <c r="Y3" i="4"/>
  <c r="Y38" i="4"/>
  <c r="BQ38" i="4" s="1"/>
  <c r="Y34" i="4"/>
  <c r="BQ34" i="4" s="1"/>
  <c r="Y30" i="4"/>
  <c r="BQ30" i="4" s="1"/>
  <c r="Y26" i="4"/>
  <c r="BQ26" i="4" s="1"/>
  <c r="Y22" i="4"/>
  <c r="BQ22" i="4" s="1"/>
  <c r="Y18" i="4"/>
  <c r="DC18" i="4" s="1"/>
  <c r="Y14" i="4"/>
  <c r="DC14" i="4" s="1"/>
  <c r="Y10" i="4"/>
  <c r="BQ10" i="4" s="1"/>
  <c r="Y6" i="4"/>
  <c r="BQ6" i="4" s="1"/>
  <c r="BP3" i="4"/>
  <c r="DB15" i="4"/>
  <c r="DB19" i="4"/>
  <c r="DB28" i="4"/>
  <c r="BP43" i="4"/>
  <c r="DB38" i="4"/>
  <c r="BP31" i="4"/>
  <c r="DB6" i="4"/>
  <c r="BP12" i="4"/>
  <c r="DC46" i="4"/>
  <c r="DD46" i="4" s="1"/>
  <c r="BQ50" i="4"/>
  <c r="DD51" i="4"/>
  <c r="DB35" i="4"/>
  <c r="DB41" i="4"/>
  <c r="DB29" i="4"/>
  <c r="DB23" i="4"/>
  <c r="DB25" i="4"/>
  <c r="DB34" i="4"/>
  <c r="DB27" i="4"/>
  <c r="DB40" i="4"/>
  <c r="DB33" i="4"/>
  <c r="DB39" i="4"/>
  <c r="DB32" i="4"/>
  <c r="DB24" i="4"/>
  <c r="DB30" i="4"/>
  <c r="DB37" i="4"/>
  <c r="DB36" i="4"/>
  <c r="DB18" i="4"/>
  <c r="DB10" i="4"/>
  <c r="DB17" i="4"/>
  <c r="DB8" i="4"/>
  <c r="DB16" i="4"/>
  <c r="DB7" i="4"/>
  <c r="DB14" i="4"/>
  <c r="DB21" i="4"/>
  <c r="DB5" i="4"/>
  <c r="DB20" i="4"/>
  <c r="DB11" i="4"/>
  <c r="DB9" i="4"/>
  <c r="DB4" i="4"/>
  <c r="Y9" i="1"/>
  <c r="AA9" i="1" s="1"/>
  <c r="Y10" i="1"/>
  <c r="AA10" i="1" s="1"/>
  <c r="Y11" i="1"/>
  <c r="AA11" i="1" s="1"/>
  <c r="Y12" i="1"/>
  <c r="AA12" i="1" s="1"/>
  <c r="Y13" i="1"/>
  <c r="AA13" i="1" s="1"/>
  <c r="Y14" i="1"/>
  <c r="AA14" i="1" s="1"/>
  <c r="Y15" i="1"/>
  <c r="AA15" i="1" s="1"/>
  <c r="Y16" i="1"/>
  <c r="Y17" i="1"/>
  <c r="AA17" i="1" s="1"/>
  <c r="Y18" i="1"/>
  <c r="AA18" i="1" s="1"/>
  <c r="Y19" i="1"/>
  <c r="AA19" i="1" s="1"/>
  <c r="Y20" i="1"/>
  <c r="Y21" i="1"/>
  <c r="AA21" i="1" s="1"/>
  <c r="Y22" i="1"/>
  <c r="AA22" i="1" s="1"/>
  <c r="Y23" i="1"/>
  <c r="AA23" i="1" s="1"/>
  <c r="Y24" i="1"/>
  <c r="AA24" i="1" s="1"/>
  <c r="Y25" i="1"/>
  <c r="AA25" i="1" s="1"/>
  <c r="Y26" i="1"/>
  <c r="AA26" i="1" s="1"/>
  <c r="Y27" i="1"/>
  <c r="AA27" i="1" s="1"/>
  <c r="Y28" i="1"/>
  <c r="AA28" i="1" s="1"/>
  <c r="Y29" i="1"/>
  <c r="AA29" i="1" s="1"/>
  <c r="Y30" i="1"/>
  <c r="AA30" i="1" s="1"/>
  <c r="Y31" i="1"/>
  <c r="AA31" i="1" s="1"/>
  <c r="Y32" i="1"/>
  <c r="AA32" i="1" s="1"/>
  <c r="Y33" i="1"/>
  <c r="AA33" i="1" s="1"/>
  <c r="Y34" i="1"/>
  <c r="AA34" i="1" s="1"/>
  <c r="Y35" i="1"/>
  <c r="AA35" i="1" s="1"/>
  <c r="Y36" i="1"/>
  <c r="AA36" i="1" s="1"/>
  <c r="Y37" i="1"/>
  <c r="AA37" i="1" s="1"/>
  <c r="Y38" i="1"/>
  <c r="AA38" i="1" s="1"/>
  <c r="Y39" i="1"/>
  <c r="AA39" i="1" s="1"/>
  <c r="Y40" i="1"/>
  <c r="AA40" i="1" s="1"/>
  <c r="Y41" i="1"/>
  <c r="AA41" i="1" s="1"/>
  <c r="Y42" i="1"/>
  <c r="AA42" i="1" s="1"/>
  <c r="Y43" i="1"/>
  <c r="AA43" i="1" s="1"/>
  <c r="Y44" i="1"/>
  <c r="AA44" i="1" s="1"/>
  <c r="Y45" i="1"/>
  <c r="AA45" i="1" s="1"/>
  <c r="Y46" i="1"/>
  <c r="AA46" i="1" s="1"/>
  <c r="Y47" i="1"/>
  <c r="AA47" i="1" s="1"/>
  <c r="Y48" i="1"/>
  <c r="Y49" i="1"/>
  <c r="Y50" i="1"/>
  <c r="Y51" i="1"/>
  <c r="Y52" i="1"/>
  <c r="Y53" i="1"/>
  <c r="Y54" i="1"/>
  <c r="Y55" i="1"/>
  <c r="Y56" i="1"/>
  <c r="Y57" i="1"/>
  <c r="DB49" i="4" l="1"/>
  <c r="DC42" i="4"/>
  <c r="DD42" i="4" s="1"/>
  <c r="BP45" i="4"/>
  <c r="DD48" i="4"/>
  <c r="BQ51" i="4"/>
  <c r="BH14" i="4"/>
  <c r="AA20" i="1"/>
  <c r="BC10" i="4"/>
  <c r="AA16" i="1"/>
  <c r="AA7" i="1"/>
  <c r="R12" i="2" s="1"/>
  <c r="BK47" i="4"/>
  <c r="BB47" i="4"/>
  <c r="BC47" i="4"/>
  <c r="BH47" i="4"/>
  <c r="BJ47" i="4"/>
  <c r="BD47" i="4"/>
  <c r="BE47" i="4"/>
  <c r="BG47" i="4"/>
  <c r="BB31" i="4"/>
  <c r="BC31" i="4"/>
  <c r="BD31" i="4"/>
  <c r="BE31" i="4"/>
  <c r="BG31" i="4"/>
  <c r="BH31" i="4"/>
  <c r="BJ31" i="4"/>
  <c r="BK31" i="4"/>
  <c r="BB48" i="4"/>
  <c r="BC48" i="4"/>
  <c r="BD48" i="4"/>
  <c r="BE48" i="4"/>
  <c r="BG48" i="4"/>
  <c r="BH48" i="4"/>
  <c r="BJ48" i="4"/>
  <c r="BK48" i="4"/>
  <c r="BB46" i="4"/>
  <c r="BC46" i="4"/>
  <c r="BD46" i="4"/>
  <c r="BE46" i="4"/>
  <c r="BG46" i="4"/>
  <c r="BH46" i="4"/>
  <c r="BJ46" i="4"/>
  <c r="BK46" i="4"/>
  <c r="BB45" i="4"/>
  <c r="BC45" i="4"/>
  <c r="BD45" i="4"/>
  <c r="BE45" i="4"/>
  <c r="BG45" i="4"/>
  <c r="BH45" i="4"/>
  <c r="BJ45" i="4"/>
  <c r="BK45" i="4"/>
  <c r="BB44" i="4"/>
  <c r="BC44" i="4"/>
  <c r="BD44" i="4"/>
  <c r="BE44" i="4"/>
  <c r="BG44" i="4"/>
  <c r="BH44" i="4"/>
  <c r="BJ44" i="4"/>
  <c r="BK44" i="4"/>
  <c r="BG43" i="4"/>
  <c r="BH43" i="4"/>
  <c r="BJ43" i="4"/>
  <c r="BK43" i="4"/>
  <c r="BE43" i="4"/>
  <c r="BB43" i="4"/>
  <c r="BD43" i="4"/>
  <c r="BC43" i="4"/>
  <c r="BD29" i="4"/>
  <c r="BJ29" i="4"/>
  <c r="BB29" i="4"/>
  <c r="BC29" i="4" s="1"/>
  <c r="BB42" i="4"/>
  <c r="BC42" i="4"/>
  <c r="BD42" i="4"/>
  <c r="BE42" i="4"/>
  <c r="BG42" i="4"/>
  <c r="BH42" i="4"/>
  <c r="BJ42" i="4"/>
  <c r="BK42" i="4"/>
  <c r="BC14" i="4"/>
  <c r="BQ52" i="4"/>
  <c r="BB30" i="4"/>
  <c r="BC30" i="4"/>
  <c r="BD30" i="4"/>
  <c r="BJ30" i="4"/>
  <c r="BK41" i="4"/>
  <c r="BH41" i="4"/>
  <c r="BB41" i="4"/>
  <c r="BC41" i="4"/>
  <c r="BD41" i="4"/>
  <c r="BE41" i="4"/>
  <c r="BJ41" i="4"/>
  <c r="BG41" i="4"/>
  <c r="DD49" i="4"/>
  <c r="BB39" i="4"/>
  <c r="BC39" i="4"/>
  <c r="BD39" i="4"/>
  <c r="BE39" i="4"/>
  <c r="BG39" i="4"/>
  <c r="BH39" i="4"/>
  <c r="BJ39" i="4"/>
  <c r="BK39" i="4"/>
  <c r="BQ43" i="4"/>
  <c r="DC43" i="4"/>
  <c r="DD43" i="4" s="1"/>
  <c r="BD40" i="4"/>
  <c r="BE40" i="4"/>
  <c r="BG40" i="4"/>
  <c r="BH40" i="4"/>
  <c r="BJ40" i="4"/>
  <c r="BK40" i="4"/>
  <c r="BB40" i="4"/>
  <c r="BC40" i="4"/>
  <c r="DC47" i="4"/>
  <c r="DD47" i="4" s="1"/>
  <c r="BQ47" i="4"/>
  <c r="BB51" i="4"/>
  <c r="BC51" i="4"/>
  <c r="BD51" i="4"/>
  <c r="BE51" i="4"/>
  <c r="BG51" i="4"/>
  <c r="BH51" i="4"/>
  <c r="BJ51" i="4"/>
  <c r="BK51" i="4"/>
  <c r="BG14" i="4"/>
  <c r="BJ50" i="4"/>
  <c r="BK50" i="4"/>
  <c r="BH50" i="4"/>
  <c r="BG50" i="4"/>
  <c r="BB50" i="4"/>
  <c r="BC50" i="4"/>
  <c r="BD50" i="4"/>
  <c r="BE50" i="4"/>
  <c r="DC44" i="4"/>
  <c r="DD44" i="4" s="1"/>
  <c r="BQ44" i="4"/>
  <c r="BH38" i="4"/>
  <c r="BJ38" i="4"/>
  <c r="BK38" i="4"/>
  <c r="BB38" i="4"/>
  <c r="BG38" i="4"/>
  <c r="BC38" i="4"/>
  <c r="BD38" i="4"/>
  <c r="BE38" i="4"/>
  <c r="BB49" i="4"/>
  <c r="BC49" i="4"/>
  <c r="BD49" i="4"/>
  <c r="BE49" i="4"/>
  <c r="BG49" i="4"/>
  <c r="BH49" i="4"/>
  <c r="BJ49" i="4"/>
  <c r="BK49" i="4"/>
  <c r="BB37" i="4"/>
  <c r="BD37" i="4"/>
  <c r="BB36" i="4"/>
  <c r="BD36" i="4"/>
  <c r="BB34" i="4"/>
  <c r="BD34" i="4"/>
  <c r="BB35" i="4"/>
  <c r="BD35" i="4"/>
  <c r="BB33" i="4"/>
  <c r="BD33" i="4"/>
  <c r="BB32" i="4"/>
  <c r="BD32" i="4"/>
  <c r="DC29" i="4"/>
  <c r="DD29" i="4" s="1"/>
  <c r="BQ18" i="4"/>
  <c r="BQ4" i="4"/>
  <c r="DC22" i="4"/>
  <c r="DD22" i="4" s="1"/>
  <c r="DD18" i="4"/>
  <c r="DC31" i="4"/>
  <c r="DD31" i="4" s="1"/>
  <c r="DC34" i="4"/>
  <c r="DD34" i="4" s="1"/>
  <c r="DC25" i="4"/>
  <c r="DD25" i="4" s="1"/>
  <c r="DC24" i="4"/>
  <c r="DD24" i="4" s="1"/>
  <c r="DC38" i="4"/>
  <c r="DD38" i="4" s="1"/>
  <c r="DC10" i="4"/>
  <c r="DD10" i="4" s="1"/>
  <c r="DD14" i="4"/>
  <c r="DC39" i="4"/>
  <c r="DD39" i="4" s="1"/>
  <c r="BQ7" i="4"/>
  <c r="BC26" i="4"/>
  <c r="BB26" i="4"/>
  <c r="BD26" i="4"/>
  <c r="BE26" i="4"/>
  <c r="BG26" i="4"/>
  <c r="BH26" i="4"/>
  <c r="BJ26" i="4"/>
  <c r="BK26" i="4"/>
  <c r="BG25" i="4"/>
  <c r="BH25" i="4"/>
  <c r="BJ25" i="4"/>
  <c r="BK25" i="4"/>
  <c r="BE25" i="4"/>
  <c r="BB25" i="4"/>
  <c r="BC25" i="4"/>
  <c r="BD25" i="4"/>
  <c r="BH28" i="4"/>
  <c r="BJ28" i="4"/>
  <c r="BK28" i="4"/>
  <c r="BG28" i="4"/>
  <c r="BB28" i="4"/>
  <c r="BC28" i="4"/>
  <c r="BD28" i="4"/>
  <c r="BE28" i="4"/>
  <c r="DD7" i="4"/>
  <c r="DC28" i="4"/>
  <c r="DD28" i="4" s="1"/>
  <c r="BB27" i="4"/>
  <c r="BC27" i="4"/>
  <c r="BD27" i="4"/>
  <c r="BE27" i="4"/>
  <c r="BG27" i="4"/>
  <c r="BH27" i="4"/>
  <c r="BJ27" i="4"/>
  <c r="BK27" i="4"/>
  <c r="DC11" i="4"/>
  <c r="DD11" i="4" s="1"/>
  <c r="BQ11" i="4"/>
  <c r="DC13" i="4"/>
  <c r="DD13" i="4" s="1"/>
  <c r="BQ13" i="4"/>
  <c r="BQ17" i="4"/>
  <c r="DC17" i="4"/>
  <c r="DD17" i="4" s="1"/>
  <c r="BQ19" i="4"/>
  <c r="DC19" i="4"/>
  <c r="DD19" i="4" s="1"/>
  <c r="DC21" i="4"/>
  <c r="DD21" i="4" s="1"/>
  <c r="BQ21" i="4"/>
  <c r="BQ9" i="4"/>
  <c r="DC26" i="4"/>
  <c r="DC8" i="4"/>
  <c r="DD8" i="4" s="1"/>
  <c r="BQ8" i="4"/>
  <c r="DC5" i="4"/>
  <c r="DD5" i="4" s="1"/>
  <c r="BQ20" i="4"/>
  <c r="DC20" i="4"/>
  <c r="DD20" i="4" s="1"/>
  <c r="BQ15" i="4"/>
  <c r="DC15" i="4"/>
  <c r="DD15" i="4" s="1"/>
  <c r="BQ16" i="4"/>
  <c r="DC16" i="4"/>
  <c r="DD16" i="4" s="1"/>
  <c r="DC35" i="4"/>
  <c r="DD35" i="4" s="1"/>
  <c r="DC6" i="4"/>
  <c r="DD6" i="4" s="1"/>
  <c r="DC3" i="4"/>
  <c r="DD3" i="4" s="1"/>
  <c r="BQ3" i="4"/>
  <c r="BQ12" i="4"/>
  <c r="DC12" i="4"/>
  <c r="DD12" i="4" s="1"/>
  <c r="DD9" i="4"/>
  <c r="BQ14" i="4"/>
  <c r="BG23" i="4"/>
  <c r="BH23" i="4"/>
  <c r="BJ23" i="4"/>
  <c r="BK23" i="4"/>
  <c r="BB23" i="4"/>
  <c r="BE23" i="4"/>
  <c r="BC23" i="4"/>
  <c r="BD23" i="4"/>
  <c r="BC21" i="4"/>
  <c r="BB21" i="4"/>
  <c r="BD21" i="4"/>
  <c r="BE21" i="4"/>
  <c r="BG21" i="4"/>
  <c r="BH21" i="4"/>
  <c r="BJ21" i="4"/>
  <c r="BK21" i="4"/>
  <c r="BB14" i="4"/>
  <c r="BD14" i="4"/>
  <c r="BJ14" i="4"/>
  <c r="BB13" i="4"/>
  <c r="BC13" i="4"/>
  <c r="BD13" i="4"/>
  <c r="BJ13" i="4"/>
  <c r="BJ12" i="4"/>
  <c r="BB12" i="4"/>
  <c r="BC12" i="4"/>
  <c r="BH12" i="4"/>
  <c r="BD12" i="4"/>
  <c r="BE12" i="4"/>
  <c r="BB22" i="4"/>
  <c r="BC22" i="4"/>
  <c r="BD22" i="4"/>
  <c r="BE22" i="4"/>
  <c r="BG22" i="4"/>
  <c r="BH22" i="4"/>
  <c r="BJ22" i="4"/>
  <c r="BK22" i="4"/>
  <c r="BK20" i="4"/>
  <c r="BB20" i="4"/>
  <c r="BC20" i="4"/>
  <c r="BD20" i="4"/>
  <c r="BE20" i="4"/>
  <c r="BG20" i="4"/>
  <c r="BH20" i="4"/>
  <c r="BJ20" i="4"/>
  <c r="BB11" i="4"/>
  <c r="BC11" i="4"/>
  <c r="BD11" i="4"/>
  <c r="BE11" i="4"/>
  <c r="BG11" i="4"/>
  <c r="BH11" i="4"/>
  <c r="BJ11" i="4"/>
  <c r="BK11" i="4"/>
  <c r="BE14" i="4"/>
  <c r="BE10" i="4"/>
  <c r="BG10" i="4"/>
  <c r="BH10" i="4"/>
  <c r="BJ10" i="4"/>
  <c r="BB10" i="4"/>
  <c r="BD10" i="4"/>
  <c r="BB8" i="4"/>
  <c r="BD8" i="4"/>
  <c r="BJ8" i="4"/>
  <c r="BB7" i="4"/>
  <c r="BD7" i="4"/>
  <c r="BJ7" i="4"/>
  <c r="BB6" i="4"/>
  <c r="BD6" i="4"/>
  <c r="BJ6" i="4"/>
  <c r="BB5" i="4"/>
  <c r="BD5" i="4"/>
  <c r="BJ5" i="4"/>
  <c r="BJ3" i="4"/>
  <c r="BD3" i="4"/>
  <c r="BB3" i="4"/>
  <c r="BB2" i="4"/>
  <c r="BJ2" i="4"/>
  <c r="BC16" i="4"/>
  <c r="BD16" i="4"/>
  <c r="BE16" i="4"/>
  <c r="BG16" i="4"/>
  <c r="BH16" i="4"/>
  <c r="BJ16" i="4"/>
  <c r="BB16" i="4"/>
  <c r="BC15" i="4"/>
  <c r="BD15" i="4"/>
  <c r="BE15" i="4"/>
  <c r="BG15" i="4"/>
  <c r="BH15" i="4"/>
  <c r="BJ15" i="4"/>
  <c r="BB15" i="4"/>
  <c r="BE9" i="4"/>
  <c r="BG9" i="4"/>
  <c r="BB9" i="4"/>
  <c r="BH9" i="4"/>
  <c r="BJ9" i="4"/>
  <c r="BC9" i="4"/>
  <c r="BD9" i="4"/>
  <c r="BB4" i="4"/>
  <c r="BD4" i="4"/>
  <c r="BJ4" i="4"/>
  <c r="BJ17" i="4"/>
  <c r="BB17" i="4"/>
  <c r="BC17" i="4" s="1"/>
  <c r="BD17" i="4"/>
  <c r="BH17" i="4"/>
  <c r="BB18" i="4"/>
  <c r="BC18" i="4" s="1"/>
  <c r="BD18" i="4"/>
  <c r="BE18" i="4"/>
  <c r="BG18" i="4"/>
  <c r="BH18" i="4"/>
  <c r="BJ18" i="4"/>
  <c r="BB19" i="4"/>
  <c r="BC19" i="4" s="1"/>
  <c r="BD19" i="4"/>
  <c r="BG19" i="4"/>
  <c r="BJ19" i="4"/>
  <c r="BB24" i="4"/>
  <c r="BC24" i="4" s="1"/>
  <c r="BD24" i="4"/>
  <c r="BE24" i="4"/>
  <c r="BG24" i="4"/>
  <c r="BH24" i="4"/>
  <c r="BJ24" i="4"/>
  <c r="BK9" i="4"/>
  <c r="BK12" i="4"/>
  <c r="DC36" i="4"/>
  <c r="DD36" i="4" s="1"/>
  <c r="DC40" i="4"/>
  <c r="DD40" i="4" s="1"/>
  <c r="DC23" i="4"/>
  <c r="DD23" i="4" s="1"/>
  <c r="DC37" i="4"/>
  <c r="DD37" i="4" s="1"/>
  <c r="DC32" i="4"/>
  <c r="DD32" i="4" s="1"/>
  <c r="DC27" i="4"/>
  <c r="DD27" i="4" s="1"/>
  <c r="DC30" i="4"/>
  <c r="DD30" i="4" s="1"/>
  <c r="DC41" i="4"/>
  <c r="DD41" i="4" s="1"/>
  <c r="DB26" i="4"/>
  <c r="DC33" i="4"/>
  <c r="DD33" i="4" s="1"/>
  <c r="DD4" i="4"/>
  <c r="R11" i="2" l="1"/>
  <c r="BW2" i="4" s="1"/>
  <c r="BX2" i="4"/>
  <c r="BN50" i="4"/>
  <c r="BL50" i="4"/>
  <c r="BM50" i="4"/>
  <c r="BO50" i="4"/>
  <c r="BL40" i="4"/>
  <c r="BM40" i="4"/>
  <c r="BN40" i="4"/>
  <c r="BO40" i="4"/>
  <c r="BL49" i="4"/>
  <c r="BO49" i="4"/>
  <c r="BN49" i="4"/>
  <c r="BM49" i="4"/>
  <c r="BM30" i="4"/>
  <c r="BN30" i="4"/>
  <c r="BO30" i="4"/>
  <c r="BN39" i="4"/>
  <c r="BL39" i="4"/>
  <c r="BM39" i="4"/>
  <c r="BO39" i="4"/>
  <c r="BO44" i="4"/>
  <c r="BN44" i="4"/>
  <c r="BM44" i="4"/>
  <c r="BL44" i="4"/>
  <c r="BL46" i="4"/>
  <c r="BN46" i="4"/>
  <c r="BM46" i="4"/>
  <c r="BO46" i="4"/>
  <c r="BN31" i="4"/>
  <c r="BL31" i="4"/>
  <c r="BM31" i="4"/>
  <c r="BO31" i="4"/>
  <c r="BL38" i="4"/>
  <c r="BN38" i="4"/>
  <c r="BM38" i="4"/>
  <c r="BO38" i="4"/>
  <c r="BL43" i="4"/>
  <c r="BN43" i="4"/>
  <c r="BO43" i="4"/>
  <c r="BM43" i="4"/>
  <c r="BL41" i="4"/>
  <c r="BO41" i="4"/>
  <c r="BN41" i="4"/>
  <c r="BM41" i="4"/>
  <c r="BN42" i="4"/>
  <c r="BL42" i="4"/>
  <c r="BM42" i="4"/>
  <c r="BO42" i="4"/>
  <c r="BL45" i="4"/>
  <c r="BO45" i="4"/>
  <c r="BM45" i="4"/>
  <c r="BN45" i="4"/>
  <c r="BN47" i="4"/>
  <c r="BL47" i="4"/>
  <c r="BM47" i="4"/>
  <c r="BO47" i="4"/>
  <c r="BL51" i="4"/>
  <c r="BN51" i="4"/>
  <c r="BO51" i="4"/>
  <c r="BM51" i="4"/>
  <c r="BM29" i="4"/>
  <c r="BO29" i="4"/>
  <c r="BN29" i="4"/>
  <c r="BL48" i="4"/>
  <c r="BO48" i="4"/>
  <c r="BM48" i="4"/>
  <c r="BN48" i="4"/>
  <c r="BN36" i="4"/>
  <c r="BM36" i="4"/>
  <c r="BO36" i="4"/>
  <c r="BN35" i="4"/>
  <c r="BM35" i="4"/>
  <c r="BO35" i="4"/>
  <c r="BM33" i="4"/>
  <c r="BO33" i="4"/>
  <c r="BN33" i="4"/>
  <c r="BN34" i="4"/>
  <c r="BM34" i="4"/>
  <c r="BO34" i="4"/>
  <c r="BN37" i="4"/>
  <c r="BO37" i="4"/>
  <c r="BM37" i="4"/>
  <c r="BM32" i="4"/>
  <c r="BN32" i="4"/>
  <c r="BO32" i="4"/>
  <c r="DD26" i="4"/>
  <c r="BL25" i="4"/>
  <c r="BM25" i="4"/>
  <c r="BO25" i="4"/>
  <c r="BN25" i="4"/>
  <c r="BL27" i="4"/>
  <c r="BN27" i="4"/>
  <c r="BO27" i="4"/>
  <c r="BM27" i="4"/>
  <c r="BL28" i="4"/>
  <c r="BM28" i="4"/>
  <c r="BO28" i="4"/>
  <c r="BN28" i="4"/>
  <c r="BN26" i="4"/>
  <c r="BO26" i="4"/>
  <c r="BM26" i="4"/>
  <c r="BL26" i="4"/>
  <c r="BG12" i="4"/>
  <c r="BL12" i="4"/>
  <c r="BM12" i="4"/>
  <c r="BN12" i="4"/>
  <c r="BO12" i="4"/>
  <c r="BL20" i="4"/>
  <c r="BM20" i="4"/>
  <c r="BN20" i="4"/>
  <c r="BO20" i="4"/>
  <c r="BO21" i="4"/>
  <c r="BL21" i="4"/>
  <c r="BN21" i="4"/>
  <c r="BM21" i="4"/>
  <c r="BN23" i="4"/>
  <c r="BL23" i="4"/>
  <c r="BM23" i="4"/>
  <c r="BO23" i="4"/>
  <c r="BO13" i="4"/>
  <c r="BN13" i="4"/>
  <c r="BM13" i="4"/>
  <c r="BL11" i="4"/>
  <c r="BN11" i="4"/>
  <c r="BO11" i="4"/>
  <c r="BM11" i="4"/>
  <c r="BL22" i="4"/>
  <c r="BO22" i="4"/>
  <c r="BM22" i="4"/>
  <c r="BN22" i="4"/>
  <c r="BL14" i="4"/>
  <c r="BO14" i="4"/>
  <c r="BN14" i="4"/>
  <c r="BM14" i="4"/>
  <c r="BK16" i="4"/>
  <c r="BN7" i="4"/>
  <c r="BO7" i="4"/>
  <c r="BM7" i="4"/>
  <c r="BM5" i="4"/>
  <c r="BN5" i="4"/>
  <c r="BO5" i="4"/>
  <c r="BN3" i="4"/>
  <c r="BM3" i="4"/>
  <c r="BO3" i="4"/>
  <c r="BN6" i="4"/>
  <c r="BO6" i="4"/>
  <c r="BM6" i="4"/>
  <c r="BM8" i="4"/>
  <c r="BN8" i="4"/>
  <c r="BO8" i="4"/>
  <c r="BK15" i="4"/>
  <c r="BL10" i="4"/>
  <c r="BM10" i="4"/>
  <c r="BN10" i="4"/>
  <c r="BO10" i="4"/>
  <c r="BL16" i="4"/>
  <c r="BM16" i="4"/>
  <c r="BN16" i="4"/>
  <c r="BO16" i="4"/>
  <c r="BN15" i="4"/>
  <c r="BL15" i="4"/>
  <c r="BM15" i="4"/>
  <c r="BO15" i="4"/>
  <c r="BL9" i="4"/>
  <c r="BM9" i="4"/>
  <c r="BN9" i="4"/>
  <c r="BO9" i="4"/>
  <c r="BK13" i="4"/>
  <c r="BK10" i="4"/>
  <c r="BK18" i="4"/>
  <c r="BK17" i="4"/>
  <c r="BO4" i="4"/>
  <c r="BN4" i="4"/>
  <c r="BM4" i="4"/>
  <c r="BK19" i="4"/>
  <c r="BK24" i="4"/>
  <c r="BN18" i="4"/>
  <c r="BL18" i="4"/>
  <c r="BM18" i="4"/>
  <c r="BO18" i="4"/>
  <c r="BG17" i="4"/>
  <c r="BH19" i="4"/>
  <c r="BE17" i="4"/>
  <c r="BE19" i="4"/>
  <c r="BL17" i="4"/>
  <c r="BM17" i="4"/>
  <c r="BO17" i="4"/>
  <c r="BN17" i="4"/>
  <c r="BL19" i="4"/>
  <c r="BN19" i="4"/>
  <c r="BM19" i="4"/>
  <c r="BO19" i="4"/>
  <c r="BL24" i="4"/>
  <c r="BM24" i="4"/>
  <c r="BN24" i="4"/>
  <c r="BO24" i="4"/>
  <c r="Z2" i="4" l="1"/>
  <c r="BO2" i="4" s="1"/>
  <c r="Z18" i="1" l="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9" i="1"/>
  <c r="Z10" i="1"/>
  <c r="Z11" i="1"/>
  <c r="Z12" i="1"/>
  <c r="Z13" i="1"/>
  <c r="Z14" i="1"/>
  <c r="Z15" i="1"/>
  <c r="Z16" i="1"/>
  <c r="Z17" i="1"/>
  <c r="Z8" i="1"/>
  <c r="AB17" i="3" l="1"/>
  <c r="AB16" i="3"/>
  <c r="AB15" i="3"/>
  <c r="AB14" i="3"/>
  <c r="AB13" i="3"/>
  <c r="AB12" i="3"/>
  <c r="AB11" i="3"/>
  <c r="AB10" i="3"/>
  <c r="Y18" i="3"/>
  <c r="Y17" i="3"/>
  <c r="Y16" i="3"/>
  <c r="Y15" i="3"/>
  <c r="Y14" i="3"/>
  <c r="Y13" i="3"/>
  <c r="Y12" i="3"/>
  <c r="Y11" i="3"/>
  <c r="Y10" i="3"/>
  <c r="I43" i="3"/>
  <c r="G43" i="3"/>
  <c r="E43" i="3"/>
  <c r="I42" i="3"/>
  <c r="G42" i="3"/>
  <c r="E42" i="3"/>
  <c r="AB19" i="3" l="1"/>
  <c r="AB23" i="3" s="1"/>
  <c r="Y19" i="3"/>
  <c r="Y23" i="3" s="1"/>
  <c r="O57" i="1"/>
  <c r="S51" i="4" s="1"/>
  <c r="O56" i="1"/>
  <c r="S50" i="4" s="1"/>
  <c r="O55" i="1"/>
  <c r="S49" i="4" s="1"/>
  <c r="O54" i="1"/>
  <c r="S48" i="4" s="1"/>
  <c r="O53" i="1"/>
  <c r="S47" i="4" s="1"/>
  <c r="O52" i="1"/>
  <c r="S46" i="4" s="1"/>
  <c r="O51" i="1"/>
  <c r="S45" i="4" s="1"/>
  <c r="O50" i="1"/>
  <c r="S44" i="4" s="1"/>
  <c r="O49" i="1"/>
  <c r="S43" i="4" s="1"/>
  <c r="O48" i="1"/>
  <c r="S42" i="4" s="1"/>
  <c r="S41" i="4"/>
  <c r="S40" i="4"/>
  <c r="S39" i="4"/>
  <c r="S38" i="4"/>
  <c r="S37" i="4"/>
  <c r="S36" i="4"/>
  <c r="S35" i="4"/>
  <c r="S34" i="4"/>
  <c r="S33" i="4"/>
  <c r="S32" i="4"/>
  <c r="S31" i="4"/>
  <c r="S30" i="4"/>
  <c r="S29" i="4"/>
  <c r="P35" i="1"/>
  <c r="N29" i="4" s="1"/>
  <c r="P36" i="1"/>
  <c r="N30" i="4" s="1"/>
  <c r="P37" i="1"/>
  <c r="N31" i="4" s="1"/>
  <c r="P38" i="1"/>
  <c r="P39" i="1"/>
  <c r="P40" i="1"/>
  <c r="P41" i="1"/>
  <c r="P42" i="1"/>
  <c r="P43" i="1"/>
  <c r="P44" i="1"/>
  <c r="N38" i="4" s="1"/>
  <c r="P45" i="1"/>
  <c r="N39" i="4" s="1"/>
  <c r="P46" i="1"/>
  <c r="N40" i="4" s="1"/>
  <c r="P47" i="1"/>
  <c r="N41" i="4" s="1"/>
  <c r="P48" i="1"/>
  <c r="N42" i="4" s="1"/>
  <c r="P49" i="1"/>
  <c r="N43" i="4" s="1"/>
  <c r="P50" i="1"/>
  <c r="N44" i="4" s="1"/>
  <c r="P51" i="1"/>
  <c r="N45" i="4" s="1"/>
  <c r="P52" i="1"/>
  <c r="N46" i="4" s="1"/>
  <c r="P53" i="1"/>
  <c r="N47" i="4" s="1"/>
  <c r="P54" i="1"/>
  <c r="N48" i="4" s="1"/>
  <c r="P55" i="1"/>
  <c r="N49" i="4" s="1"/>
  <c r="P56" i="1"/>
  <c r="N50" i="4" s="1"/>
  <c r="P57" i="1"/>
  <c r="N51" i="4" s="1"/>
  <c r="N32" i="4" l="1"/>
  <c r="BJ32" i="4"/>
  <c r="N34" i="4"/>
  <c r="BJ34" i="4"/>
  <c r="N33" i="4"/>
  <c r="BJ33" i="4"/>
  <c r="N37" i="4"/>
  <c r="BJ37" i="4"/>
  <c r="N35" i="4"/>
  <c r="BJ35" i="4"/>
  <c r="N36" i="4"/>
  <c r="BJ36" i="4"/>
  <c r="AB25" i="3"/>
  <c r="BZ2" i="4" s="1"/>
  <c r="B8" i="1" l="1"/>
  <c r="B9" i="1"/>
  <c r="D3" i="4" s="1"/>
  <c r="B10" i="1" l="1"/>
  <c r="D4" i="4" s="1"/>
  <c r="B11" i="1" l="1"/>
  <c r="D5" i="4" s="1"/>
  <c r="B12" i="1" l="1"/>
  <c r="D6" i="4" s="1"/>
  <c r="B13" i="1" l="1"/>
  <c r="D7" i="4" s="1"/>
  <c r="B14" i="1" l="1"/>
  <c r="D8" i="4" s="1"/>
  <c r="B15" i="1" l="1"/>
  <c r="D9" i="4" s="1"/>
  <c r="B16" i="1" l="1"/>
  <c r="D10" i="4" s="1"/>
  <c r="B17" i="1" l="1"/>
  <c r="D11" i="4" s="1"/>
  <c r="B18" i="1" l="1"/>
  <c r="B19" i="1" l="1"/>
  <c r="D13" i="4" s="1"/>
  <c r="D12" i="4"/>
  <c r="B20" i="1"/>
  <c r="D14" i="4" s="1"/>
  <c r="B21" i="1" l="1"/>
  <c r="D15" i="4" s="1"/>
  <c r="B22" i="1" l="1"/>
  <c r="D16" i="4" s="1"/>
  <c r="B23" i="1" l="1"/>
  <c r="D17" i="4" s="1"/>
  <c r="B24" i="1" l="1"/>
  <c r="D18" i="4" s="1"/>
  <c r="B25" i="1" l="1"/>
  <c r="B26" i="1" l="1"/>
  <c r="D20" i="4" s="1"/>
  <c r="D19" i="4"/>
  <c r="B27" i="1"/>
  <c r="D21" i="4" s="1"/>
  <c r="K2" i="4"/>
  <c r="J2" i="4"/>
  <c r="BM2" i="4" s="1"/>
  <c r="B28" i="1" l="1"/>
  <c r="D22" i="4" s="1"/>
  <c r="B29" i="1"/>
  <c r="D23" i="4" s="1"/>
  <c r="B30" i="1" l="1"/>
  <c r="D24" i="4" s="1"/>
  <c r="B31" i="1" l="1"/>
  <c r="D25" i="4" s="1"/>
  <c r="B32" i="1" l="1"/>
  <c r="D26" i="4" s="1"/>
  <c r="B33" i="1" l="1"/>
  <c r="D27" i="4" s="1"/>
  <c r="B2" i="4"/>
  <c r="BD2" i="4" s="1"/>
  <c r="B34" i="1" l="1"/>
  <c r="D28" i="4" s="1"/>
  <c r="B35" i="1" l="1"/>
  <c r="D29" i="4" s="1"/>
  <c r="B36" i="1" l="1"/>
  <c r="D30" i="4" s="1"/>
  <c r="F2" i="4"/>
  <c r="B37" i="1" l="1"/>
  <c r="BV2" i="4"/>
  <c r="CH2" i="4"/>
  <c r="CG2" i="4"/>
  <c r="D31" i="4" l="1"/>
  <c r="B38" i="1"/>
  <c r="CY10" i="4"/>
  <c r="CY11" i="4"/>
  <c r="CY9" i="4"/>
  <c r="CY4" i="4"/>
  <c r="CY3" i="4"/>
  <c r="CY5" i="4"/>
  <c r="CY6" i="4"/>
  <c r="CY8" i="4"/>
  <c r="CY7" i="4"/>
  <c r="CY2" i="4"/>
  <c r="BC8" i="4" s="1"/>
  <c r="AF57" i="3"/>
  <c r="BC32" i="4" l="1"/>
  <c r="BC35" i="4"/>
  <c r="BC33" i="4"/>
  <c r="BC37" i="4"/>
  <c r="BC36" i="4"/>
  <c r="BC34" i="4"/>
  <c r="BC3" i="4"/>
  <c r="BC4" i="4"/>
  <c r="BC6" i="4"/>
  <c r="BC7" i="4"/>
  <c r="BC5" i="4"/>
  <c r="D32" i="4"/>
  <c r="B39" i="1"/>
  <c r="BK14" i="4" l="1"/>
  <c r="D33" i="4"/>
  <c r="B40" i="1"/>
  <c r="CE2" i="4"/>
  <c r="CJ2" i="4"/>
  <c r="CI2" i="4"/>
  <c r="CD2" i="4"/>
  <c r="CF2" i="4"/>
  <c r="CC2" i="4"/>
  <c r="D34" i="4" l="1"/>
  <c r="B41" i="1"/>
  <c r="V2" i="4"/>
  <c r="T2" i="4"/>
  <c r="S2" i="4"/>
  <c r="R2" i="4"/>
  <c r="Q2" i="4"/>
  <c r="P2" i="4"/>
  <c r="O2" i="4"/>
  <c r="N2" i="4"/>
  <c r="M2" i="4"/>
  <c r="S3" i="1"/>
  <c r="CK2" i="4" s="1"/>
  <c r="D35" i="4" l="1"/>
  <c r="B42" i="1"/>
  <c r="C8" i="4"/>
  <c r="C15" i="4"/>
  <c r="E15" i="4" s="1"/>
  <c r="C16" i="4"/>
  <c r="E16" i="4" s="1"/>
  <c r="C17" i="4"/>
  <c r="E17" i="4" s="1"/>
  <c r="C5" i="4"/>
  <c r="C6" i="4"/>
  <c r="C7" i="4"/>
  <c r="C14" i="4"/>
  <c r="E14" i="4" s="1"/>
  <c r="C3" i="4"/>
  <c r="C4" i="4"/>
  <c r="C39" i="4"/>
  <c r="C34" i="4"/>
  <c r="C38" i="4"/>
  <c r="C33" i="4"/>
  <c r="C37" i="4"/>
  <c r="C41" i="4"/>
  <c r="C28" i="4"/>
  <c r="E28" i="4" s="1"/>
  <c r="C25" i="4"/>
  <c r="E25" i="4" s="1"/>
  <c r="C26" i="4"/>
  <c r="E26" i="4" s="1"/>
  <c r="C27" i="4"/>
  <c r="E27" i="4" s="1"/>
  <c r="C29" i="4"/>
  <c r="C31" i="4"/>
  <c r="E31" i="4" s="1"/>
  <c r="C32" i="4"/>
  <c r="C21" i="4"/>
  <c r="E21" i="4" s="1"/>
  <c r="C22" i="4"/>
  <c r="E22" i="4" s="1"/>
  <c r="C24" i="4"/>
  <c r="E24" i="4" s="1"/>
  <c r="C30" i="4"/>
  <c r="C36" i="4"/>
  <c r="C12" i="4"/>
  <c r="E12" i="4" s="1"/>
  <c r="C19" i="4"/>
  <c r="E19" i="4" s="1"/>
  <c r="C20" i="4"/>
  <c r="E20" i="4" s="1"/>
  <c r="C23" i="4"/>
  <c r="E23" i="4" s="1"/>
  <c r="C40" i="4"/>
  <c r="C9" i="4"/>
  <c r="E9" i="4" s="1"/>
  <c r="C10" i="4"/>
  <c r="E10" i="4" s="1"/>
  <c r="C11" i="4"/>
  <c r="E11" i="4" s="1"/>
  <c r="C13" i="4"/>
  <c r="C18" i="4"/>
  <c r="E18" i="4" s="1"/>
  <c r="C35" i="4"/>
  <c r="Y2" i="4"/>
  <c r="BC2" i="4" s="1"/>
  <c r="U2" i="4"/>
  <c r="L2" i="4"/>
  <c r="C2" i="4"/>
  <c r="I2" i="4"/>
  <c r="BK8" i="4" l="1"/>
  <c r="BK30" i="4"/>
  <c r="BK29" i="4"/>
  <c r="E29" i="4"/>
  <c r="BL29" i="4" s="1"/>
  <c r="BH29" i="4"/>
  <c r="BG29" i="4"/>
  <c r="BE29" i="4"/>
  <c r="E30" i="4"/>
  <c r="BL30" i="4" s="1"/>
  <c r="BE30" i="4"/>
  <c r="BG30" i="4"/>
  <c r="BH30" i="4"/>
  <c r="E8" i="4"/>
  <c r="BL8" i="4" s="1"/>
  <c r="BE8" i="4"/>
  <c r="BH8" i="4"/>
  <c r="BG8" i="4"/>
  <c r="E33" i="4"/>
  <c r="BL33" i="4" s="1"/>
  <c r="BE33" i="4"/>
  <c r="BG33" i="4"/>
  <c r="BH33" i="4"/>
  <c r="E34" i="4"/>
  <c r="BL34" i="4" s="1"/>
  <c r="BG34" i="4"/>
  <c r="BH34" i="4"/>
  <c r="BE34" i="4"/>
  <c r="E4" i="4"/>
  <c r="BL4" i="4" s="1"/>
  <c r="BH4" i="4"/>
  <c r="BG4" i="4"/>
  <c r="BE4" i="4"/>
  <c r="E3" i="4"/>
  <c r="BL3" i="4" s="1"/>
  <c r="BG3" i="4"/>
  <c r="BH3" i="4"/>
  <c r="BE3" i="4"/>
  <c r="E6" i="4"/>
  <c r="BL6" i="4" s="1"/>
  <c r="BG6" i="4"/>
  <c r="BH6" i="4"/>
  <c r="BE6" i="4"/>
  <c r="E5" i="4"/>
  <c r="BL5" i="4" s="1"/>
  <c r="BE5" i="4"/>
  <c r="BH5" i="4"/>
  <c r="BG5" i="4"/>
  <c r="BK5" i="4"/>
  <c r="BK34" i="4"/>
  <c r="BK33" i="4"/>
  <c r="BK6" i="4"/>
  <c r="BK37" i="4"/>
  <c r="BK4" i="4"/>
  <c r="BK36" i="4"/>
  <c r="BK32" i="4"/>
  <c r="BK3" i="4"/>
  <c r="BK35" i="4"/>
  <c r="BK7" i="4"/>
  <c r="E35" i="4"/>
  <c r="BL35" i="4" s="1"/>
  <c r="BG35" i="4"/>
  <c r="BH35" i="4"/>
  <c r="BE35" i="4"/>
  <c r="BE36" i="4"/>
  <c r="BH36" i="4"/>
  <c r="BG36" i="4"/>
  <c r="E32" i="4"/>
  <c r="BL32" i="4" s="1"/>
  <c r="BE32" i="4"/>
  <c r="BG32" i="4"/>
  <c r="BH32" i="4"/>
  <c r="BE37" i="4"/>
  <c r="BG37" i="4"/>
  <c r="BH37" i="4"/>
  <c r="D36" i="4"/>
  <c r="E36" i="4" s="1"/>
  <c r="BL36" i="4" s="1"/>
  <c r="B43" i="1"/>
  <c r="E7" i="4"/>
  <c r="BL7" i="4" s="1"/>
  <c r="BG7" i="4"/>
  <c r="BH7" i="4"/>
  <c r="BE7" i="4"/>
  <c r="E13" i="4"/>
  <c r="BL13" i="4" s="1"/>
  <c r="BE13" i="4"/>
  <c r="BG13" i="4"/>
  <c r="BH13" i="4"/>
  <c r="DC2" i="4"/>
  <c r="DC1" i="4" s="1"/>
  <c r="BQ2" i="4"/>
  <c r="DB2" i="4"/>
  <c r="BP2" i="4"/>
  <c r="BN2" i="4"/>
  <c r="BH2" i="4"/>
  <c r="BG2" i="4"/>
  <c r="BE2" i="4"/>
  <c r="D2" i="4"/>
  <c r="D37" i="4" l="1"/>
  <c r="E37" i="4" s="1"/>
  <c r="BL37" i="4" s="1"/>
  <c r="B44" i="1"/>
  <c r="DD2" i="4"/>
  <c r="DB1" i="4"/>
  <c r="BK2" i="4"/>
  <c r="E2" i="4"/>
  <c r="BL2" i="4" s="1"/>
  <c r="D38" i="4" l="1"/>
  <c r="E38" i="4" s="1"/>
  <c r="B45" i="1"/>
  <c r="DF3" i="4"/>
  <c r="DF4" i="4"/>
  <c r="D39" i="4" l="1"/>
  <c r="E39" i="4" s="1"/>
  <c r="B46" i="1"/>
  <c r="DF2" i="4"/>
  <c r="B48" i="1"/>
  <c r="D40" i="4" l="1"/>
  <c r="E40" i="4" s="1"/>
  <c r="B47" i="1"/>
  <c r="D41" i="4" s="1"/>
  <c r="E41" i="4" s="1"/>
  <c r="B49" i="1"/>
  <c r="B50" i="1" l="1"/>
  <c r="B51" i="1" l="1"/>
  <c r="B52" i="1" l="1"/>
  <c r="B53" i="1" l="1"/>
  <c r="B54" i="1" l="1"/>
  <c r="B55" i="1" l="1"/>
  <c r="B56" i="1" l="1"/>
  <c r="B57" i="1" l="1"/>
  <c r="L18" i="2" l="1"/>
  <c r="L19" i="2"/>
  <c r="J19" i="2"/>
  <c r="J18" i="2"/>
  <c r="J20" i="2"/>
  <c r="L17" i="2"/>
  <c r="L20" i="2"/>
  <c r="L21" i="2"/>
  <c r="J22" i="2"/>
  <c r="J21" i="2"/>
  <c r="L22" i="2"/>
  <c r="L23" i="2"/>
  <c r="H21" i="2"/>
  <c r="J33" i="2"/>
  <c r="J28" i="2"/>
  <c r="J32" i="2"/>
  <c r="J48" i="2"/>
  <c r="J40" i="2"/>
  <c r="L38" i="2"/>
  <c r="J45" i="2"/>
  <c r="L50" i="2"/>
  <c r="J61" i="2"/>
  <c r="L33" i="2"/>
  <c r="J53" i="2"/>
  <c r="L25" i="2"/>
  <c r="J36" i="2"/>
  <c r="L37" i="2"/>
  <c r="J56" i="2"/>
  <c r="J35" i="2"/>
  <c r="J52" i="2"/>
  <c r="J23" i="2"/>
  <c r="L42" i="2"/>
  <c r="J39" i="2"/>
  <c r="L34" i="2"/>
  <c r="J57" i="2"/>
  <c r="L62" i="2"/>
  <c r="L53" i="2"/>
  <c r="L47" i="2"/>
  <c r="J60" i="2"/>
  <c r="L49" i="2"/>
  <c r="J27" i="2"/>
  <c r="L59" i="2"/>
  <c r="J66" i="2"/>
  <c r="L66" i="2"/>
  <c r="J31" i="2"/>
  <c r="J24" i="2"/>
  <c r="L45" i="2"/>
  <c r="J50" i="2"/>
  <c r="L55" i="2"/>
  <c r="J44" i="2"/>
  <c r="J49" i="2"/>
  <c r="L54" i="2"/>
  <c r="L30" i="2"/>
  <c r="L26" i="2"/>
  <c r="L24" i="2"/>
  <c r="J65" i="2"/>
  <c r="L46" i="2"/>
  <c r="J34" i="2"/>
  <c r="J58" i="2"/>
  <c r="L41" i="2"/>
  <c r="J64" i="2"/>
  <c r="J42" i="2"/>
  <c r="L58" i="2"/>
  <c r="J41" i="2"/>
  <c r="L29" i="2"/>
  <c r="L63" i="2"/>
  <c r="L43" i="2"/>
  <c r="J62" i="2"/>
  <c r="L27" i="2"/>
  <c r="L61" i="2"/>
  <c r="L57" i="2"/>
  <c r="L44" i="2"/>
  <c r="L65" i="2"/>
  <c r="L56" i="2"/>
  <c r="J55" i="2"/>
  <c r="L64" i="2"/>
  <c r="L60" i="2"/>
  <c r="J30" i="2"/>
  <c r="J25" i="2"/>
  <c r="J37" i="2"/>
  <c r="J54" i="2"/>
  <c r="J63" i="2"/>
  <c r="J29" i="2"/>
  <c r="L40" i="2"/>
  <c r="J46" i="2"/>
  <c r="J43" i="2"/>
  <c r="L32" i="2"/>
  <c r="L52" i="2"/>
  <c r="J26" i="2"/>
  <c r="L51" i="2"/>
  <c r="J51" i="2"/>
  <c r="J47" i="2"/>
  <c r="L36" i="2"/>
  <c r="L39" i="2"/>
  <c r="L28" i="2"/>
  <c r="L35" i="2"/>
  <c r="L31" i="2"/>
  <c r="J38" i="2"/>
  <c r="J59" i="2"/>
  <c r="L48" i="2"/>
  <c r="H19" i="2"/>
  <c r="H22" i="2"/>
  <c r="H28" i="2"/>
  <c r="H24" i="2"/>
  <c r="J17" i="2"/>
  <c r="I22" i="2"/>
  <c r="H37" i="2"/>
  <c r="I55" i="2"/>
  <c r="H17" i="2"/>
  <c r="H18" i="2"/>
  <c r="H20" i="2"/>
  <c r="H25" i="2"/>
  <c r="H23" i="2"/>
  <c r="C21" i="2"/>
  <c r="D20" i="2"/>
  <c r="H54" i="2"/>
  <c r="H52" i="2"/>
  <c r="H60" i="2"/>
  <c r="H41" i="2"/>
  <c r="H58" i="2"/>
  <c r="H49" i="2"/>
  <c r="H27" i="2"/>
  <c r="H36" i="2"/>
  <c r="I45" i="2"/>
  <c r="H59" i="2"/>
  <c r="H34" i="2"/>
  <c r="H31" i="2"/>
  <c r="H47" i="2"/>
  <c r="H33" i="2"/>
  <c r="H48" i="2"/>
  <c r="H55" i="2"/>
  <c r="H50" i="2"/>
  <c r="H45" i="2"/>
  <c r="H38" i="2"/>
  <c r="H46" i="2"/>
  <c r="H65" i="2"/>
  <c r="H32" i="2"/>
  <c r="H43" i="2"/>
  <c r="H63" i="2"/>
  <c r="H39" i="2"/>
  <c r="H26" i="2"/>
  <c r="H51" i="2"/>
  <c r="H57" i="2"/>
  <c r="H53" i="2"/>
  <c r="H35" i="2"/>
  <c r="H61" i="2"/>
  <c r="H66" i="2"/>
  <c r="H44" i="2"/>
  <c r="H56" i="2"/>
  <c r="H42" i="2"/>
  <c r="H64" i="2"/>
  <c r="H29" i="2"/>
  <c r="C33" i="2"/>
  <c r="D42" i="2"/>
  <c r="I25" i="2"/>
  <c r="G44" i="2"/>
  <c r="G25" i="2"/>
  <c r="C25" i="2"/>
  <c r="H30" i="2"/>
  <c r="H40" i="2"/>
  <c r="H62" i="2"/>
  <c r="G22" i="2" l="1"/>
  <c r="D18" i="2"/>
  <c r="G21" i="2"/>
  <c r="G20" i="2"/>
  <c r="C18" i="2"/>
  <c r="D23" i="2"/>
  <c r="C22" i="2"/>
  <c r="I20" i="2"/>
  <c r="D17" i="2"/>
  <c r="D21" i="2"/>
  <c r="D24" i="2"/>
  <c r="C65" i="2"/>
  <c r="G18" i="2"/>
  <c r="I17" i="2"/>
  <c r="G24" i="2"/>
  <c r="D19" i="2"/>
  <c r="D43" i="2"/>
  <c r="C42" i="2"/>
  <c r="I18" i="2"/>
  <c r="C24" i="2"/>
  <c r="I23" i="2"/>
  <c r="D22" i="2"/>
  <c r="C59" i="2"/>
  <c r="C23" i="2"/>
  <c r="G19" i="2"/>
  <c r="G23" i="2"/>
  <c r="C20" i="2"/>
  <c r="I21" i="2"/>
  <c r="C19" i="2"/>
  <c r="I24"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C17" i="2" l="1"/>
  <c r="G17" i="2"/>
  <c r="I19"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 r="CB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JMⅦ</author>
  </authors>
  <commentList>
    <comment ref="B2" authorId="0" shapeId="0" xr:uid="{00000000-0006-0000-0200-000001000000}">
      <text>
        <r>
          <rPr>
            <sz val="9"/>
            <color indexed="81"/>
            <rFont val="ＭＳ Ｐゴシック"/>
            <family val="3"/>
            <charset val="128"/>
          </rPr>
          <t xml:space="preserve">
</t>
        </r>
      </text>
    </comment>
  </commentList>
</comments>
</file>

<file path=xl/sharedStrings.xml><?xml version="1.0" encoding="utf-8"?>
<sst xmlns="http://schemas.openxmlformats.org/spreadsheetml/2006/main" count="720" uniqueCount="573">
  <si>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</si>
  <si>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</si>
  <si>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</si>
  <si>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</si>
  <si>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</si>
  <si>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</si>
  <si>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</si>
  <si>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</si>
  <si>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</si>
  <si>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</si>
  <si>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</si>
  <si>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</si>
  <si>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</si>
  <si>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</si>
  <si>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</si>
  <si>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</si>
  <si>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</si>
  <si>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</si>
  <si>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</si>
  <si>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</si>
  <si>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</si>
  <si>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</si>
  <si>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</si>
  <si>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</si>
  <si>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</si>
  <si>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</si>
  <si>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</si>
  <si>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</si>
  <si>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</si>
  <si>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</si>
  <si>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</si>
  <si>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</si>
  <si>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</si>
  <si>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</si>
  <si>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</si>
  <si>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</si>
  <si>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</si>
  <si>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</si>
  <si>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</si>
  <si>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</si>
  <si>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</si>
  <si>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</si>
  <si>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</si>
  <si>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</si>
  <si>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</si>
  <si>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</si>
  <si>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</si>
  <si>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</si>
  <si>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</si>
  <si>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</si>
  <si>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</si>
  <si>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</si>
  <si>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</si>
  <si>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</si>
  <si>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</si>
  <si>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</si>
  <si>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</si>
  <si>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</si>
  <si>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</si>
  <si>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</si>
  <si>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</si>
  <si>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</si>
  <si>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</si>
  <si>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</si>
  <si>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</si>
  <si>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</si>
  <si>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</si>
  <si>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</si>
  <si>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</si>
  <si>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</si>
  <si>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</si>
  <si>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</si>
  <si>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姓</t>
    <rPh sb="0" eb="1">
      <t>セイ</t>
    </rPh>
    <phoneticPr fontId="3"/>
  </si>
  <si>
    <t>名</t>
    <rPh sb="0" eb="1">
      <t>メイ</t>
    </rPh>
    <phoneticPr fontId="3"/>
  </si>
  <si>
    <t>ｾｲ</t>
    <phoneticPr fontId="3"/>
  </si>
  <si>
    <t>ﾒｲ</t>
    <phoneticPr fontId="3"/>
  </si>
  <si>
    <t>記入例</t>
    <rPh sb="0" eb="2">
      <t>キニュウ</t>
    </rPh>
    <rPh sb="2" eb="3">
      <t>レイ</t>
    </rPh>
    <phoneticPr fontId="3"/>
  </si>
  <si>
    <t>小林</t>
    <rPh sb="0" eb="2">
      <t>コバヤシ</t>
    </rPh>
    <phoneticPr fontId="3"/>
  </si>
  <si>
    <t>太郎</t>
    <rPh sb="0" eb="2">
      <t>タロウ</t>
    </rPh>
    <phoneticPr fontId="3"/>
  </si>
  <si>
    <t>ｺﾊﾞﾔｼ</t>
    <phoneticPr fontId="3"/>
  </si>
  <si>
    <t>ﾀﾛｳ</t>
    <phoneticPr fontId="3"/>
  </si>
  <si>
    <t>男</t>
  </si>
  <si>
    <t>3</t>
    <phoneticPr fontId="3"/>
  </si>
  <si>
    <t>0821</t>
    <phoneticPr fontId="3"/>
  </si>
  <si>
    <t>00000000000</t>
    <phoneticPr fontId="3"/>
  </si>
  <si>
    <t>JPN</t>
    <phoneticPr fontId="3"/>
  </si>
  <si>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</si>
  <si>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</si>
  <si>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</si>
  <si>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</si>
  <si>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</si>
  <si>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</si>
  <si>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</si>
  <si>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</si>
  <si>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</si>
  <si>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</si>
  <si>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</si>
  <si>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</si>
  <si>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</si>
  <si>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</si>
  <si>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</si>
  <si>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</si>
  <si>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</si>
  <si>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</si>
  <si>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</si>
  <si>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</si>
  <si>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</si>
  <si>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</si>
  <si>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</si>
  <si>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</si>
  <si>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</si>
  <si>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</si>
  <si>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</si>
  <si>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</si>
  <si>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</si>
  <si>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</si>
  <si>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</si>
  <si>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</si>
  <si>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</si>
  <si>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</si>
  <si>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</si>
  <si>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</si>
  <si>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</si>
  <si>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</si>
  <si>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</si>
  <si>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</si>
  <si>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</si>
  <si>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</si>
  <si>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</si>
  <si>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</si>
  <si>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</si>
  <si>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</si>
  <si>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</si>
  <si>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</si>
  <si>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申込責任者</t>
  </si>
  <si>
    <t>責任者
電話番号</t>
  </si>
  <si>
    <t>競技役員１
　氏名</t>
    <rPh sb="0" eb="2">
      <t>キョウギ</t>
    </rPh>
    <rPh sb="2" eb="4">
      <t>ヤクイン</t>
    </rPh>
    <rPh sb="7" eb="9">
      <t>シメイ</t>
    </rPh>
    <phoneticPr fontId="3"/>
  </si>
  <si>
    <t>競技役員２
　氏名</t>
    <rPh sb="0" eb="2">
      <t>キョウギ</t>
    </rPh>
    <rPh sb="2" eb="4">
      <t>ヤクイン</t>
    </rPh>
    <rPh sb="7" eb="9">
      <t>シメイ</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</si>
  <si>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</si>
  <si>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</si>
  <si>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</si>
  <si>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</si>
  <si>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</si>
  <si>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</si>
  <si>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</si>
  <si>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</si>
  <si>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</si>
  <si>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</si>
  <si>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</si>
  <si>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</si>
  <si>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</si>
  <si>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東葛飾高</t>
  </si>
  <si>
    <t>柏高</t>
  </si>
  <si>
    <t>柏陵高</t>
  </si>
  <si>
    <t>柏南高</t>
  </si>
  <si>
    <t>柏中央高</t>
  </si>
  <si>
    <t>沼南高</t>
  </si>
  <si>
    <t>沼南高柳高</t>
  </si>
  <si>
    <t>柏の葉高</t>
  </si>
  <si>
    <t>市立柏高</t>
  </si>
  <si>
    <t>日体大柏高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</si>
  <si>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</si>
  <si>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</si>
  <si>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</si>
  <si>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</si>
  <si>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</si>
  <si>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</si>
  <si>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</si>
  <si>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</si>
  <si>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</si>
  <si>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</si>
  <si>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</si>
  <si>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</si>
  <si>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</si>
  <si>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</si>
  <si>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</si>
  <si>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</si>
  <si>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</si>
  <si>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</si>
  <si>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</si>
  <si>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</si>
  <si>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</si>
  <si>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</si>
  <si>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</si>
  <si>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</si>
  <si>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</si>
  <si>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</si>
  <si>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</si>
  <si>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</si>
  <si>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</si>
  <si>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</si>
  <si>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</si>
  <si>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</si>
  <si>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</si>
  <si>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</si>
  <si>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</si>
  <si>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</si>
  <si>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</si>
  <si>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</si>
  <si>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</si>
  <si>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</si>
  <si>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</si>
  <si>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</si>
  <si>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</si>
  <si>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</si>
  <si>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</si>
  <si>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</si>
  <si>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</si>
  <si>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</si>
  <si>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</si>
  <si>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</si>
  <si>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</si>
  <si>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</si>
  <si>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</si>
  <si>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</si>
  <si>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</si>
  <si>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</si>
  <si>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</si>
  <si>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</si>
  <si>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</si>
  <si>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</si>
  <si>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</si>
  <si>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</si>
  <si>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</si>
  <si>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</si>
  <si>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</si>
  <si>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専修大松戸中</t>
  </si>
  <si>
    <t>柏中</t>
  </si>
  <si>
    <t>柏二中</t>
  </si>
  <si>
    <t>土中</t>
  </si>
  <si>
    <t>富勢中</t>
  </si>
  <si>
    <t>田中中</t>
  </si>
  <si>
    <t>光ヶ丘中</t>
  </si>
  <si>
    <t>柏三中</t>
  </si>
  <si>
    <t>柏四中</t>
  </si>
  <si>
    <t>柏五中</t>
  </si>
  <si>
    <t>酒井根中</t>
  </si>
  <si>
    <t>西原中</t>
  </si>
  <si>
    <t>逆井中</t>
  </si>
  <si>
    <t>松葉中</t>
  </si>
  <si>
    <t>中原中</t>
  </si>
  <si>
    <t>豊四季中</t>
  </si>
  <si>
    <t>風早中</t>
  </si>
  <si>
    <t>手賀中</t>
  </si>
  <si>
    <t>大津ヶ丘中</t>
  </si>
  <si>
    <t>高柳中</t>
  </si>
  <si>
    <t>芝浦工大柏中</t>
  </si>
  <si>
    <t>麗澤中</t>
  </si>
  <si>
    <t>二松大柏中</t>
  </si>
  <si>
    <t>福田中</t>
  </si>
  <si>
    <t>川間中</t>
  </si>
  <si>
    <t>岩名中</t>
  </si>
  <si>
    <t>木間ケ瀬中</t>
  </si>
  <si>
    <t>二川中</t>
  </si>
  <si>
    <t>関宿中</t>
  </si>
  <si>
    <t>西武台中</t>
  </si>
  <si>
    <t>常盤松中</t>
  </si>
  <si>
    <t>東深井中</t>
  </si>
  <si>
    <t>八木中</t>
  </si>
  <si>
    <t>南流山中</t>
  </si>
  <si>
    <t>西初石中</t>
  </si>
  <si>
    <t>我孫子中</t>
  </si>
  <si>
    <t>湖北中</t>
  </si>
  <si>
    <t>布佐中</t>
  </si>
  <si>
    <t>湖北台中</t>
  </si>
  <si>
    <t>久寺家中</t>
  </si>
  <si>
    <t>白山中</t>
  </si>
  <si>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</si>
  <si>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</si>
  <si>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</si>
  <si>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</si>
  <si>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0"/>
  </si>
  <si>
    <t>〒</t>
    <phoneticPr fontId="3"/>
  </si>
  <si>
    <t>Tel</t>
    <phoneticPr fontId="3"/>
  </si>
  <si>
    <t>Fax</t>
    <phoneticPr fontId="3"/>
  </si>
  <si>
    <t>申込責任者名</t>
    <phoneticPr fontId="3"/>
  </si>
  <si>
    <t>所　属　長　名
（個人申込は責任者名）</t>
    <rPh sb="9" eb="11">
      <t>コジン</t>
    </rPh>
    <rPh sb="11" eb="13">
      <t>モウシコミ</t>
    </rPh>
    <rPh sb="14" eb="17">
      <t>セキニンシャ</t>
    </rPh>
    <rPh sb="17" eb="18">
      <t>メイ</t>
    </rPh>
    <phoneticPr fontId="3"/>
  </si>
  <si>
    <t>申込責任者
連絡先電話</t>
    <phoneticPr fontId="3"/>
  </si>
  <si>
    <t>部署</t>
    <rPh sb="0" eb="2">
      <t>ブショ</t>
    </rPh>
    <phoneticPr fontId="3"/>
  </si>
  <si>
    <t>男子種目名</t>
    <rPh sb="0" eb="2">
      <t>ダンシ</t>
    </rPh>
    <rPh sb="2" eb="4">
      <t>シュモク</t>
    </rPh>
    <rPh sb="4" eb="5">
      <t>メイ</t>
    </rPh>
    <phoneticPr fontId="3"/>
  </si>
  <si>
    <t>人数</t>
    <rPh sb="0" eb="2">
      <t>ニンズウ</t>
    </rPh>
    <phoneticPr fontId="3"/>
  </si>
  <si>
    <t>女子種目名</t>
    <rPh sb="0" eb="2">
      <t>ジョシ</t>
    </rPh>
    <rPh sb="2" eb="4">
      <t>シュモク</t>
    </rPh>
    <rPh sb="4" eb="5">
      <t>メイ</t>
    </rPh>
    <phoneticPr fontId="3"/>
  </si>
  <si>
    <t>人</t>
    <rPh sb="0" eb="1">
      <t>ニン</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</si>
  <si>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</si>
  <si>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　名</t>
    <rPh sb="1" eb="2">
      <t>メイ</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</si>
  <si>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</si>
  <si>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</si>
  <si>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　
技 
役　
員</t>
    <rPh sb="0" eb="1">
      <t>セリ</t>
    </rPh>
    <rPh sb="3" eb="4">
      <t>ワザ</t>
    </rPh>
    <rPh sb="6" eb="7">
      <t>エキ</t>
    </rPh>
    <rPh sb="9" eb="10">
      <t>イン</t>
    </rPh>
    <phoneticPr fontId="3"/>
  </si>
  <si>
    <t>競技役員3
　氏名</t>
    <rPh sb="0" eb="2">
      <t>キョウギ</t>
    </rPh>
    <rPh sb="2" eb="4">
      <t>ヤクイン</t>
    </rPh>
    <rPh sb="7" eb="9">
      <t>シメイ</t>
    </rPh>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</si>
  <si>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</si>
  <si>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</si>
  <si>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</si>
  <si>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</si>
  <si>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</si>
  <si>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</si>
  <si>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</si>
  <si>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</si>
  <si>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</si>
  <si>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</si>
  <si>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</si>
  <si>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</si>
  <si>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</si>
  <si>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</si>
  <si>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</si>
  <si>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</si>
  <si>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</si>
  <si>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</si>
  <si>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</si>
  <si>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</si>
  <si>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</si>
  <si>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</si>
  <si>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</si>
  <si>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</si>
  <si>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</si>
  <si>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</si>
  <si>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</si>
  <si>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</si>
  <si>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</si>
  <si>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</si>
  <si>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</si>
  <si>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申込</t>
    <rPh sb="0" eb="1">
      <t>サル</t>
    </rPh>
    <rPh sb="1" eb="2">
      <t>コミ</t>
    </rPh>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</si>
  <si>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</si>
  <si>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</si>
  <si>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</si>
  <si>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</si>
  <si>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</si>
  <si>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</si>
  <si>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</si>
  <si>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</si>
  <si>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</si>
  <si>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</si>
  <si>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</si>
  <si>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</si>
  <si>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WB競技者</t>
    <rPh sb="2" eb="4">
      <t>キョウギ</t>
    </rPh>
    <rPh sb="4" eb="5">
      <t>シャ</t>
    </rPh>
    <phoneticPr fontId="1"/>
  </si>
  <si>
    <t>WB他</t>
    <rPh sb="2" eb="3">
      <t>タ</t>
    </rPh>
    <phoneticPr fontId="1"/>
  </si>
  <si>
    <r>
      <t>入力完了ファイル名は、</t>
    </r>
    <r>
      <rPr>
        <b/>
        <sz val="13"/>
        <color rgb="FFFF0000"/>
        <rFont val="ＭＳ ゴシック"/>
        <family val="3"/>
        <charset val="128"/>
      </rPr>
      <t>略称</t>
    </r>
    <r>
      <rPr>
        <b/>
        <sz val="13"/>
        <color indexed="10"/>
        <rFont val="ＭＳ ゴシック"/>
        <family val="3"/>
        <charset val="128"/>
      </rPr>
      <t>団体名を先頭に入力上書き変更保存、</t>
    </r>
    <r>
      <rPr>
        <sz val="14"/>
        <rFont val="ＭＳ ゴシック"/>
        <family val="3"/>
        <charset val="128"/>
      </rPr>
      <t/>
    </r>
    <rPh sb="0" eb="2">
      <t>ニュウリョク</t>
    </rPh>
    <rPh sb="2" eb="4">
      <t>カンリョウ</t>
    </rPh>
    <rPh sb="11" eb="13">
      <t>リャクショウ</t>
    </rPh>
    <rPh sb="17" eb="19">
      <t>セントウ</t>
    </rPh>
    <rPh sb="20" eb="22">
      <t>ニュウリョク</t>
    </rPh>
    <rPh sb="22" eb="24">
      <t>ウワガ</t>
    </rPh>
    <rPh sb="27" eb="29">
      <t>ホゾン</t>
    </rPh>
    <phoneticPr fontId="3"/>
  </si>
  <si>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</si>
  <si>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</si>
  <si>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</si>
  <si>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種目選択</t>
    <rPh sb="0" eb="1">
      <t>シュ</t>
    </rPh>
    <rPh sb="1" eb="2">
      <t>メ</t>
    </rPh>
    <rPh sb="2" eb="4">
      <t>センタク</t>
    </rPh>
    <phoneticPr fontId="3"/>
  </si>
  <si>
    <t>B</t>
  </si>
  <si>
    <t>B</t>
    <phoneticPr fontId="1"/>
  </si>
  <si>
    <t>C</t>
  </si>
  <si>
    <t>D</t>
  </si>
  <si>
    <t>E</t>
  </si>
  <si>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</si>
  <si>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</si>
  <si>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</si>
  <si>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</si>
  <si>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</si>
  <si>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</si>
  <si>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</si>
  <si>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</si>
  <si>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</si>
  <si>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</si>
  <si>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</si>
  <si>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</si>
  <si>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</si>
  <si>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</si>
  <si>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</si>
  <si>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</si>
  <si>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</si>
  <si>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</si>
  <si>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</si>
  <si>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</si>
  <si>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</si>
  <si>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</si>
  <si>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7"/>
  </si>
  <si>
    <t>チーム名</t>
    <rPh sb="3" eb="4">
      <t>メイ</t>
    </rPh>
    <phoneticPr fontId="27"/>
  </si>
  <si>
    <t>チームカナ</t>
  </si>
  <si>
    <t>チーム略称</t>
    <rPh sb="3" eb="5">
      <t>リャクショウ</t>
    </rPh>
    <phoneticPr fontId="27"/>
  </si>
  <si>
    <t>チーム正式名称</t>
    <rPh sb="3" eb="5">
      <t>セイシキ</t>
    </rPh>
    <rPh sb="5" eb="7">
      <t>メイショウ</t>
    </rPh>
    <phoneticPr fontId="27"/>
  </si>
  <si>
    <t>ID</t>
  </si>
  <si>
    <t>競技者No
ｺﾋﾟｰ後注意</t>
    <rPh sb="0" eb="3">
      <t>キョウギシャ</t>
    </rPh>
    <rPh sb="10" eb="11">
      <t>ゴ</t>
    </rPh>
    <rPh sb="11" eb="13">
      <t>チュウイ</t>
    </rPh>
    <phoneticPr fontId="27"/>
  </si>
  <si>
    <t>競技者名</t>
    <rPh sb="0" eb="3">
      <t>キョウギシャ</t>
    </rPh>
    <rPh sb="3" eb="4">
      <t>メイ</t>
    </rPh>
    <phoneticPr fontId="27"/>
  </si>
  <si>
    <t>競技コード</t>
    <rPh sb="0" eb="2">
      <t>キョウギ</t>
    </rPh>
    <phoneticPr fontId="27"/>
  </si>
  <si>
    <t>自己記録</t>
    <rPh sb="0" eb="2">
      <t>ジコ</t>
    </rPh>
    <rPh sb="2" eb="4">
      <t>キロク</t>
    </rPh>
    <phoneticPr fontId="27"/>
  </si>
  <si>
    <t>チーム</t>
    <phoneticPr fontId="1"/>
  </si>
  <si>
    <t>チーム</t>
  </si>
  <si>
    <t>種別</t>
    <rPh sb="0" eb="2">
      <t>シュベツ</t>
    </rPh>
    <phoneticPr fontId="1"/>
  </si>
  <si>
    <t>　　　なお、60秒を超える場合は  65秒34 ⇒ 　1.05.34　（60進法で表記）</t>
    <rPh sb="38" eb="40">
      <t>シンホウ</t>
    </rPh>
    <rPh sb="41" eb="43">
      <t>ヒョウキ</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</si>
  <si>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</si>
  <si>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　</t>
    <phoneticPr fontId="3"/>
  </si>
  <si>
    <t>ｻﾄｳ</t>
  </si>
  <si>
    <t>ﾀﾛｳ</t>
  </si>
  <si>
    <t>2</t>
  </si>
  <si>
    <t>2005</t>
  </si>
  <si>
    <t>3</t>
  </si>
  <si>
    <t>種 目 ３</t>
    <rPh sb="0" eb="1">
      <t>タネ</t>
    </rPh>
    <rPh sb="2" eb="3">
      <t>モク</t>
    </rPh>
    <phoneticPr fontId="3"/>
  </si>
  <si>
    <t>登録
ﾅﾝﾊﾞｰ</t>
    <rPh sb="0" eb="2">
      <t>トウロク</t>
    </rPh>
    <phoneticPr fontId="3"/>
  </si>
  <si>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</si>
  <si>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</si>
  <si>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</si>
  <si>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 会 申 込 一 覧 表
（団体情報・競技者一覧）
</t>
    </r>
    <rPh sb="20" eb="22">
      <t>ダンタイ</t>
    </rPh>
    <rPh sb="22" eb="24">
      <t>ジョウホウ</t>
    </rPh>
    <rPh sb="25" eb="28">
      <t>キョウギシャ</t>
    </rPh>
    <rPh sb="28" eb="30">
      <t>イチラン</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</si>
  <si>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</si>
  <si>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</si>
  <si>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中学男子100m</t>
  </si>
  <si>
    <t>中学男子200m</t>
  </si>
  <si>
    <t>中学男子400m</t>
  </si>
  <si>
    <t>中学男子1500m</t>
  </si>
  <si>
    <t>中学男子3000m</t>
  </si>
  <si>
    <t>中学男子走高跳</t>
  </si>
  <si>
    <t>中学男子走幅跳</t>
  </si>
  <si>
    <t>中学男子砲丸投(5.000kg)</t>
  </si>
  <si>
    <t>中学女子100m</t>
  </si>
  <si>
    <t>中学女子200m</t>
  </si>
  <si>
    <t>中学女子800m</t>
  </si>
  <si>
    <t>中学女子1500m</t>
  </si>
  <si>
    <t>中学女子走高跳</t>
  </si>
  <si>
    <t>中学女子走幅跳</t>
  </si>
  <si>
    <t>中学女子砲丸投(2.721kg)</t>
  </si>
  <si>
    <t>種目選択入力は、性別の選択入力後、可能です。</t>
    <rPh sb="2" eb="4">
      <t>センタク</t>
    </rPh>
    <rPh sb="8" eb="10">
      <t>セイベツ</t>
    </rPh>
    <rPh sb="11" eb="13">
      <t>センタク</t>
    </rPh>
    <rPh sb="15" eb="16">
      <t>ゴ</t>
    </rPh>
    <rPh sb="17" eb="19">
      <t>カノウ</t>
    </rPh>
    <phoneticPr fontId="3"/>
  </si>
  <si>
    <t>今年度の県中体連登録番号。</t>
    <phoneticPr fontId="3"/>
  </si>
  <si>
    <t>競技者氏名の姓を入力後に「千葉」が表示されます。</t>
    <rPh sb="13" eb="15">
      <t>チバ</t>
    </rPh>
    <phoneticPr fontId="1"/>
  </si>
  <si>
    <t>KOBAYASHI Taro</t>
  </si>
  <si>
    <t>KOBAYASHI Taro</t>
    <phoneticPr fontId="3"/>
  </si>
  <si>
    <t>SATO Hanako</t>
  </si>
  <si>
    <t>SATO Hanako</t>
    <phoneticPr fontId="3"/>
  </si>
  <si>
    <t>2005</t>
    <phoneticPr fontId="1"/>
  </si>
  <si>
    <t>2006</t>
  </si>
  <si>
    <t>2006</t>
    <phoneticPr fontId="1"/>
  </si>
  <si>
    <t>JPN</t>
  </si>
  <si>
    <t>4m55</t>
    <phoneticPr fontId="1"/>
  </si>
  <si>
    <t>秋季記録会</t>
    <rPh sb="0" eb="2">
      <t>シュウキ</t>
    </rPh>
    <rPh sb="2" eb="5">
      <t>キロクカイ</t>
    </rPh>
    <phoneticPr fontId="3"/>
  </si>
  <si>
    <t xml:space="preserve">種目2 </t>
    <rPh sb="0" eb="1">
      <t>タネ</t>
    </rPh>
    <rPh sb="1" eb="2">
      <t>モク</t>
    </rPh>
    <phoneticPr fontId="3"/>
  </si>
  <si>
    <t>①</t>
    <phoneticPr fontId="1"/>
  </si>
  <si>
    <t>④</t>
    <phoneticPr fontId="1"/>
  </si>
  <si>
    <t>②　③</t>
    <phoneticPr fontId="1"/>
  </si>
  <si>
    <t>ｺﾊﾞﾔｼ</t>
  </si>
  <si>
    <t>0821</t>
  </si>
  <si>
    <t>00000000000</t>
  </si>
  <si>
    <t>ﾊﾅｺ</t>
  </si>
  <si>
    <t>1103</t>
  </si>
  <si>
    <t xml:space="preserve">    参　加　申　込　種　別　人　数　集　計</t>
    <rPh sb="4" eb="5">
      <t>サン</t>
    </rPh>
    <rPh sb="6" eb="7">
      <t>カ</t>
    </rPh>
    <rPh sb="8" eb="9">
      <t>サル</t>
    </rPh>
    <rPh sb="10" eb="11">
      <t>コミ</t>
    </rPh>
    <rPh sb="12" eb="13">
      <t>タネ</t>
    </rPh>
    <rPh sb="14" eb="15">
      <t>ベツ</t>
    </rPh>
    <rPh sb="16" eb="17">
      <t>ジン</t>
    </rPh>
    <rPh sb="18" eb="19">
      <t>カズ</t>
    </rPh>
    <rPh sb="20" eb="21">
      <t>シュウ</t>
    </rPh>
    <rPh sb="22" eb="23">
      <t>ケイ</t>
    </rPh>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</si>
  <si>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</si>
  <si>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r>
      <t>　</t>
    </r>
    <r>
      <rPr>
        <b/>
        <sz val="13"/>
        <rFont val="ＭＳ ゴシック"/>
        <family val="3"/>
        <charset val="128"/>
      </rPr>
      <t>＊</t>
    </r>
    <r>
      <rPr>
        <sz val="13"/>
        <rFont val="ＭＳ ゴシック"/>
        <family val="3"/>
        <charset val="128"/>
      </rPr>
      <t>　データは、左側から順に入力。性別が未入力の場合、競技種目の選択が不可です。</t>
    </r>
    <rPh sb="8" eb="10">
      <t>ヒダリガワ</t>
    </rPh>
    <rPh sb="12" eb="13">
      <t>ジュン</t>
    </rPh>
    <rPh sb="17" eb="19">
      <t>セイベツ</t>
    </rPh>
    <rPh sb="20" eb="23">
      <t>ミニュウリョク</t>
    </rPh>
    <rPh sb="24" eb="26">
      <t>バアイ</t>
    </rPh>
    <rPh sb="27" eb="29">
      <t>キョウギ</t>
    </rPh>
    <rPh sb="29" eb="31">
      <t>シュモク</t>
    </rPh>
    <rPh sb="32" eb="34">
      <t>センタク</t>
    </rPh>
    <rPh sb="35" eb="37">
      <t>フカ</t>
    </rPh>
    <phoneticPr fontId="3"/>
  </si>
  <si>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姓名の漢字以外全て、カタカナ・数字・アルファベットの入力は、全て「半角英数」入力。</t>
    </r>
    <rPh sb="2" eb="4">
      <t>セイメイ</t>
    </rPh>
    <rPh sb="5" eb="7">
      <t>カンジ</t>
    </rPh>
    <rPh sb="7" eb="9">
      <t>イガイ</t>
    </rPh>
    <rPh sb="9" eb="10">
      <t>スベ</t>
    </rPh>
    <rPh sb="17" eb="19">
      <t>スウジ</t>
    </rPh>
    <rPh sb="28" eb="30">
      <t>ニュウリョク</t>
    </rPh>
    <rPh sb="32" eb="33">
      <t>スベ</t>
    </rPh>
    <rPh sb="35" eb="37">
      <t>ハンカク</t>
    </rPh>
    <rPh sb="37" eb="39">
      <t>エイスウ</t>
    </rPh>
    <rPh sb="40" eb="42">
      <t>ニュウリョク</t>
    </rPh>
    <phoneticPr fontId="3"/>
  </si>
  <si>
    <t>　　　　　　　　　　競技者データ・申込種目の全入力完了後、右の「申込種目人数一覧表」で、確認。</t>
    <rPh sb="10" eb="13">
      <t>キョウギシャ</t>
    </rPh>
    <rPh sb="17" eb="19">
      <t>モウシコミ</t>
    </rPh>
    <rPh sb="19" eb="21">
      <t>シュモク</t>
    </rPh>
    <rPh sb="22" eb="23">
      <t>ゼン</t>
    </rPh>
    <rPh sb="23" eb="25">
      <t>ニュウリョク</t>
    </rPh>
    <rPh sb="25" eb="27">
      <t>カンリョウ</t>
    </rPh>
    <rPh sb="27" eb="28">
      <t>ゴ</t>
    </rPh>
    <rPh sb="29" eb="30">
      <t>ミギ</t>
    </rPh>
    <rPh sb="32" eb="34">
      <t>モウシコミ</t>
    </rPh>
    <rPh sb="34" eb="36">
      <t>シュモク</t>
    </rPh>
    <rPh sb="36" eb="38">
      <t>ニンズウ</t>
    </rPh>
    <rPh sb="38" eb="40">
      <t>イチラン</t>
    </rPh>
    <rPh sb="40" eb="41">
      <t>ヒョウ</t>
    </rPh>
    <rPh sb="44" eb="46">
      <t>カクニン</t>
    </rPh>
    <phoneticPr fontId="3"/>
  </si>
  <si>
    <t>WB 総数</t>
    <rPh sb="3" eb="5">
      <t>ソウスウ</t>
    </rPh>
    <phoneticPr fontId="1"/>
  </si>
  <si>
    <t>競技参加費</t>
    <rPh sb="0" eb="2">
      <t>キョウギ</t>
    </rPh>
    <rPh sb="2" eb="4">
      <t>サンカ</t>
    </rPh>
    <rPh sb="4" eb="5">
      <t>ヒ</t>
    </rPh>
    <phoneticPr fontId="1"/>
  </si>
  <si>
    <t>振込額計</t>
    <rPh sb="0" eb="2">
      <t>フリコミ</t>
    </rPh>
    <rPh sb="2" eb="3">
      <t>ガク</t>
    </rPh>
    <rPh sb="3" eb="4">
      <t>ケイ</t>
    </rPh>
    <phoneticPr fontId="1"/>
  </si>
  <si>
    <t>団体内
競技者番号</t>
    <rPh sb="4" eb="7">
      <t>キョウギシャ</t>
    </rPh>
    <phoneticPr fontId="1"/>
  </si>
  <si>
    <t>４✕１００ｍR
種　目</t>
    <rPh sb="8" eb="9">
      <t>タネ</t>
    </rPh>
    <rPh sb="10" eb="11">
      <t>メ</t>
    </rPh>
    <phoneticPr fontId="1"/>
  </si>
  <si>
    <t>47.56</t>
    <phoneticPr fontId="1"/>
  </si>
  <si>
    <t>51.23</t>
    <phoneticPr fontId="1"/>
  </si>
  <si>
    <t>中学男子110mH(0.914m/9.14m)</t>
  </si>
  <si>
    <t>中学男子4X100mR</t>
  </si>
  <si>
    <t>中学女子100mH(0.762m/8.00m)</t>
  </si>
  <si>
    <t>中学女子4X100mR</t>
  </si>
  <si>
    <t>男子100m</t>
  </si>
  <si>
    <t>女子100m</t>
  </si>
  <si>
    <t>男子200m</t>
  </si>
  <si>
    <t>女子200m</t>
  </si>
  <si>
    <t>男子400m</t>
  </si>
  <si>
    <t>女子800m</t>
  </si>
  <si>
    <t>男子1500m</t>
  </si>
  <si>
    <t>女子1500m</t>
  </si>
  <si>
    <t>男子3000m</t>
  </si>
  <si>
    <t>女子走高跳</t>
  </si>
  <si>
    <t>男子走高跳</t>
  </si>
  <si>
    <t>女子走幅跳</t>
  </si>
  <si>
    <t>男子走幅跳</t>
  </si>
  <si>
    <t>女子砲丸投(2.721kg)</t>
  </si>
  <si>
    <t>男子4X100mR</t>
  </si>
  <si>
    <t>女子4X100mR</t>
  </si>
  <si>
    <t>男子110mH</t>
    <phoneticPr fontId="1"/>
  </si>
  <si>
    <t>男子砲丸投(5kg)</t>
  </si>
  <si>
    <t>男子砲丸投(5kg)</t>
    <phoneticPr fontId="1"/>
  </si>
  <si>
    <t>女子100mH</t>
  </si>
  <si>
    <t>男</t>
    <rPh sb="0" eb="1">
      <t>オトコ</t>
    </rPh>
    <phoneticPr fontId="1"/>
  </si>
  <si>
    <t>女</t>
    <rPh sb="0" eb="1">
      <t>オンナ</t>
    </rPh>
    <phoneticPr fontId="1"/>
  </si>
  <si>
    <t>市記録会</t>
    <rPh sb="0" eb="1">
      <t>シ</t>
    </rPh>
    <rPh sb="1" eb="3">
      <t>キロク</t>
    </rPh>
    <rPh sb="3" eb="4">
      <t>カイ</t>
    </rPh>
    <phoneticPr fontId="3"/>
  </si>
  <si>
    <t>7A</t>
    <phoneticPr fontId="1"/>
  </si>
  <si>
    <t>7B</t>
    <phoneticPr fontId="1"/>
  </si>
  <si>
    <t>7C</t>
    <phoneticPr fontId="1"/>
  </si>
  <si>
    <t>7D</t>
    <phoneticPr fontId="1"/>
  </si>
  <si>
    <t>16A</t>
    <phoneticPr fontId="1"/>
  </si>
  <si>
    <t>16B</t>
    <phoneticPr fontId="1"/>
  </si>
  <si>
    <t>16C</t>
    <phoneticPr fontId="1"/>
  </si>
  <si>
    <t>16D</t>
    <phoneticPr fontId="1"/>
  </si>
  <si>
    <t>16E</t>
    <phoneticPr fontId="1"/>
  </si>
  <si>
    <t>7E</t>
    <phoneticPr fontId="1"/>
  </si>
  <si>
    <t>チーム名英字</t>
    <rPh sb="3" eb="4">
      <t>メイ</t>
    </rPh>
    <rPh sb="4" eb="6">
      <t>エイジ</t>
    </rPh>
    <phoneticPr fontId="27"/>
  </si>
  <si>
    <t>競 技 者 デ ー タ 入 力 シ ー ト</t>
    <phoneticPr fontId="1"/>
  </si>
  <si>
    <t>男子種目計</t>
    <rPh sb="0" eb="2">
      <t>ダンシ</t>
    </rPh>
    <rPh sb="2" eb="4">
      <t>シュモク</t>
    </rPh>
    <rPh sb="4" eb="5">
      <t>ケイ</t>
    </rPh>
    <phoneticPr fontId="1"/>
  </si>
  <si>
    <t>女子種目計</t>
    <rPh sb="0" eb="2">
      <t>ジョシ</t>
    </rPh>
    <rPh sb="2" eb="4">
      <t>シュモク</t>
    </rPh>
    <rPh sb="4" eb="5">
      <t>ケイ</t>
    </rPh>
    <phoneticPr fontId="1"/>
  </si>
  <si>
    <t>男子リレー人数</t>
    <rPh sb="0" eb="2">
      <t>ダンシ</t>
    </rPh>
    <rPh sb="5" eb="7">
      <t>ニンズウ</t>
    </rPh>
    <phoneticPr fontId="3"/>
  </si>
  <si>
    <t>女子リレー人数</t>
    <rPh sb="0" eb="2">
      <t>ジョシ</t>
    </rPh>
    <rPh sb="5" eb="7">
      <t>ニンズウ</t>
    </rPh>
    <phoneticPr fontId="3"/>
  </si>
  <si>
    <t>参　加　申　込　費　集　計</t>
    <rPh sb="0" eb="1">
      <t>サン</t>
    </rPh>
    <rPh sb="2" eb="3">
      <t>カ</t>
    </rPh>
    <rPh sb="4" eb="5">
      <t>シン</t>
    </rPh>
    <rPh sb="6" eb="7">
      <t>コ</t>
    </rPh>
    <rPh sb="8" eb="9">
      <t>ヒ</t>
    </rPh>
    <rPh sb="10" eb="11">
      <t>シュウ</t>
    </rPh>
    <rPh sb="12" eb="13">
      <t>ケイ</t>
    </rPh>
    <phoneticPr fontId="3"/>
  </si>
  <si>
    <r>
      <t>* 大会申込一覧表は、入力完了後確認。
   印刷して</t>
    </r>
    <r>
      <rPr>
        <b/>
        <sz val="12"/>
        <color indexed="10"/>
        <rFont val="ＭＳ Ｐゴシック"/>
        <family val="3"/>
        <charset val="128"/>
      </rPr>
      <t>所属長印を押印、</t>
    </r>
    <r>
      <rPr>
        <b/>
        <sz val="14"/>
        <color rgb="FFFF0000"/>
        <rFont val="ＭＳ Ｐゴシック"/>
        <family val="3"/>
        <charset val="128"/>
      </rPr>
      <t>当日受付に提出。</t>
    </r>
    <r>
      <rPr>
        <sz val="13"/>
        <rFont val="ＭＳ Ｐゴシック"/>
        <family val="3"/>
        <charset val="128"/>
      </rPr>
      <t xml:space="preserve">
*プログラムの販売はありません。</t>
    </r>
    <rPh sb="2" eb="4">
      <t>タイカイ</t>
    </rPh>
    <rPh sb="4" eb="6">
      <t>モウシコミ</t>
    </rPh>
    <rPh sb="6" eb="8">
      <t>イチラン</t>
    </rPh>
    <rPh sb="8" eb="9">
      <t>ヒョウ</t>
    </rPh>
    <rPh sb="11" eb="13">
      <t>ニュウリョク</t>
    </rPh>
    <rPh sb="13" eb="15">
      <t>カンリョウ</t>
    </rPh>
    <rPh sb="15" eb="16">
      <t>ゴ</t>
    </rPh>
    <rPh sb="16" eb="18">
      <t>カクニン</t>
    </rPh>
    <rPh sb="23" eb="25">
      <t>インサツ</t>
    </rPh>
    <rPh sb="27" eb="30">
      <t>ショゾクチョウ</t>
    </rPh>
    <rPh sb="30" eb="31">
      <t>イン</t>
    </rPh>
    <rPh sb="32" eb="34">
      <t>オウイン</t>
    </rPh>
    <rPh sb="35" eb="37">
      <t>トウジツ</t>
    </rPh>
    <rPh sb="37" eb="39">
      <t>ウケツケ</t>
    </rPh>
    <rPh sb="52" eb="54">
      <t>ハンバイ</t>
    </rPh>
    <phoneticPr fontId="3"/>
  </si>
  <si>
    <t>男　子　種　目　計</t>
    <rPh sb="0" eb="1">
      <t>オトコ</t>
    </rPh>
    <rPh sb="2" eb="3">
      <t>コ</t>
    </rPh>
    <rPh sb="4" eb="5">
      <t>シュ</t>
    </rPh>
    <rPh sb="6" eb="7">
      <t>メ</t>
    </rPh>
    <rPh sb="8" eb="9">
      <t>ケイ</t>
    </rPh>
    <phoneticPr fontId="3"/>
  </si>
  <si>
    <t>女　子　種　目　計</t>
    <rPh sb="0" eb="1">
      <t>オンナ</t>
    </rPh>
    <rPh sb="2" eb="3">
      <t>コ</t>
    </rPh>
    <rPh sb="4" eb="5">
      <t>シュ</t>
    </rPh>
    <rPh sb="6" eb="7">
      <t>メ</t>
    </rPh>
    <rPh sb="8" eb="9">
      <t>ケイ</t>
    </rPh>
    <phoneticPr fontId="3"/>
  </si>
  <si>
    <t>男　子　リレー　計</t>
    <rPh sb="0" eb="1">
      <t>オトコ</t>
    </rPh>
    <rPh sb="2" eb="3">
      <t>コ</t>
    </rPh>
    <rPh sb="8" eb="9">
      <t>ケイ</t>
    </rPh>
    <phoneticPr fontId="3"/>
  </si>
  <si>
    <t>女　子　リレー　計</t>
    <rPh sb="0" eb="1">
      <t>オンナ</t>
    </rPh>
    <rPh sb="2" eb="3">
      <t>コ</t>
    </rPh>
    <rPh sb="8" eb="9">
      <t>ケイ</t>
    </rPh>
    <phoneticPr fontId="3"/>
  </si>
  <si>
    <t>男子リレーチーム数</t>
    <rPh sb="0" eb="2">
      <t>ダンシ</t>
    </rPh>
    <rPh sb="8" eb="9">
      <t>スウ</t>
    </rPh>
    <phoneticPr fontId="3"/>
  </si>
  <si>
    <t>女子リレーチーム数</t>
    <rPh sb="0" eb="2">
      <t>ジョシ</t>
    </rPh>
    <rPh sb="8" eb="9">
      <t>スウ</t>
    </rPh>
    <phoneticPr fontId="3"/>
  </si>
  <si>
    <t>参加申込費総計</t>
    <rPh sb="5" eb="7">
      <t>ソウケイ</t>
    </rPh>
    <phoneticPr fontId="3"/>
  </si>
  <si>
    <t>4.35.46</t>
    <phoneticPr fontId="3"/>
  </si>
  <si>
    <t>女子走幅跳</t>
    <phoneticPr fontId="1"/>
  </si>
  <si>
    <t>光英ｳﾞｪﾘﾀｽ高</t>
    <rPh sb="1" eb="2">
      <t>エイ</t>
    </rPh>
    <rPh sb="8" eb="9">
      <t>コウ</t>
    </rPh>
    <phoneticPr fontId="1"/>
  </si>
  <si>
    <t>流経大付柏高</t>
    <phoneticPr fontId="5"/>
  </si>
  <si>
    <t>芝浦工大柏高</t>
    <phoneticPr fontId="5"/>
  </si>
  <si>
    <t>松戸一中</t>
    <rPh sb="0" eb="2">
      <t>マツド</t>
    </rPh>
    <phoneticPr fontId="3"/>
  </si>
  <si>
    <t>光英ｳﾞｪﾘﾀｽ中</t>
    <rPh sb="1" eb="2">
      <t>エイ</t>
    </rPh>
    <rPh sb="8" eb="9">
      <t>チュウ</t>
    </rPh>
    <phoneticPr fontId="1"/>
  </si>
  <si>
    <t>柏南部中</t>
    <rPh sb="0" eb="1">
      <t>カシワ</t>
    </rPh>
    <phoneticPr fontId="5"/>
  </si>
  <si>
    <t>柏の葉中</t>
    <rPh sb="0" eb="1">
      <t>カシワ</t>
    </rPh>
    <rPh sb="2" eb="3">
      <t>ハ</t>
    </rPh>
    <phoneticPr fontId="3"/>
  </si>
  <si>
    <t>東葛飾中</t>
    <rPh sb="1" eb="3">
      <t>カツシカ</t>
    </rPh>
    <rPh sb="3" eb="4">
      <t>チュウ</t>
    </rPh>
    <phoneticPr fontId="3"/>
  </si>
  <si>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</si>
  <si>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</si>
  <si>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</si>
  <si>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</si>
  <si>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</si>
  <si>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流山南部中</t>
    <rPh sb="0" eb="2">
      <t>ナガレヤマ</t>
    </rPh>
    <phoneticPr fontId="3"/>
  </si>
  <si>
    <t>流山北部中</t>
    <rPh sb="0" eb="2">
      <t>ナガレヤマ</t>
    </rPh>
    <phoneticPr fontId="3"/>
  </si>
  <si>
    <t>流山東部中</t>
    <rPh sb="0" eb="2">
      <t>ナガレヤマ</t>
    </rPh>
    <phoneticPr fontId="3"/>
  </si>
  <si>
    <t>おおたかの森中</t>
    <rPh sb="5" eb="6">
      <t>モリ</t>
    </rPh>
    <phoneticPr fontId="3"/>
  </si>
  <si>
    <t>おおぐろの森中</t>
    <rPh sb="5" eb="6">
      <t>モリ</t>
    </rPh>
    <phoneticPr fontId="3"/>
  </si>
  <si>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</si>
  <si>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</si>
  <si>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</si>
  <si>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</si>
  <si>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</si>
  <si>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マーシャル</t>
  </si>
  <si>
    <t>S</t>
  </si>
  <si>
    <t>アナウンス</t>
  </si>
  <si>
    <t>スターター</t>
  </si>
  <si>
    <t>未</t>
    <rPh sb="0" eb="1">
      <t>ミ</t>
    </rPh>
    <phoneticPr fontId="1"/>
  </si>
  <si>
    <t>周回記録</t>
  </si>
  <si>
    <t>御　氏 名</t>
    <rPh sb="0" eb="1">
      <t>ゴ</t>
    </rPh>
    <rPh sb="2" eb="3">
      <t>シ</t>
    </rPh>
    <rPh sb="4" eb="5">
      <t>メイ</t>
    </rPh>
    <phoneticPr fontId="3"/>
  </si>
  <si>
    <t>審判級</t>
    <rPh sb="0" eb="2">
      <t>シンパン</t>
    </rPh>
    <rPh sb="2" eb="3">
      <t>キュウ</t>
    </rPh>
    <phoneticPr fontId="3"/>
  </si>
  <si>
    <t>第一希望</t>
    <rPh sb="0" eb="2">
      <t>ダイイチ</t>
    </rPh>
    <rPh sb="2" eb="4">
      <t>キボウ</t>
    </rPh>
    <phoneticPr fontId="3"/>
  </si>
  <si>
    <t>第二希望</t>
    <rPh sb="0" eb="1">
      <t>ダイ</t>
    </rPh>
    <rPh sb="1" eb="2">
      <t>ニ</t>
    </rPh>
    <rPh sb="2" eb="4">
      <t>キボウ</t>
    </rPh>
    <phoneticPr fontId="3"/>
  </si>
  <si>
    <t>競技場入場許可標識（リストバンド）数</t>
    <rPh sb="5" eb="7">
      <t>キョカ</t>
    </rPh>
    <rPh sb="7" eb="9">
      <t>ヒョウシキ</t>
    </rPh>
    <rPh sb="17" eb="18">
      <t>スウ</t>
    </rPh>
    <phoneticPr fontId="3"/>
  </si>
  <si>
    <t>参加団体入場者必要総数</t>
    <rPh sb="0" eb="2">
      <t>サンカ</t>
    </rPh>
    <rPh sb="2" eb="4">
      <t>ダンタイ</t>
    </rPh>
    <rPh sb="4" eb="6">
      <t>ニュウジョウ</t>
    </rPh>
    <rPh sb="9" eb="10">
      <t>ソウ</t>
    </rPh>
    <phoneticPr fontId="3"/>
  </si>
  <si>
    <t>競　技　者　総　数</t>
    <rPh sb="0" eb="1">
      <t>セリ</t>
    </rPh>
    <rPh sb="2" eb="3">
      <t>ワザ</t>
    </rPh>
    <rPh sb="4" eb="5">
      <t>シャ</t>
    </rPh>
    <rPh sb="6" eb="7">
      <t>フサ</t>
    </rPh>
    <rPh sb="8" eb="9">
      <t>カズ</t>
    </rPh>
    <phoneticPr fontId="1"/>
  </si>
  <si>
    <t>指導者・顧問・コーチ・引率・他</t>
    <rPh sb="0" eb="3">
      <t>シドウシャ</t>
    </rPh>
    <rPh sb="4" eb="6">
      <t>コモン</t>
    </rPh>
    <rPh sb="11" eb="13">
      <t>インソツ</t>
    </rPh>
    <rPh sb="14" eb="15">
      <t>タ</t>
    </rPh>
    <phoneticPr fontId="1"/>
  </si>
  <si>
    <t>御希望の部署に叶わない場合がありますが、その場合はご容赦頂き、ご協力お願いします。</t>
    <rPh sb="0" eb="1">
      <t>ゴ</t>
    </rPh>
    <rPh sb="1" eb="3">
      <t>キボウ</t>
    </rPh>
    <rPh sb="4" eb="6">
      <t>ブショ</t>
    </rPh>
    <rPh sb="7" eb="8">
      <t>カナ</t>
    </rPh>
    <rPh sb="11" eb="13">
      <t>バアイ</t>
    </rPh>
    <rPh sb="22" eb="24">
      <t>バアイ</t>
    </rPh>
    <rPh sb="26" eb="28">
      <t>ヨウシャ</t>
    </rPh>
    <rPh sb="28" eb="29">
      <t>イタダ</t>
    </rPh>
    <rPh sb="32" eb="34">
      <t>キョウリョク</t>
    </rPh>
    <rPh sb="35" eb="36">
      <t>ネガ</t>
    </rPh>
    <phoneticPr fontId="3"/>
  </si>
  <si>
    <t>令和 ５年度　第２２７回松戸市陸上競技記録会</t>
    <rPh sb="0" eb="2">
      <t>レイワ</t>
    </rPh>
    <rPh sb="4" eb="6">
      <t>ネンド</t>
    </rPh>
    <rPh sb="7" eb="8">
      <t>ダイ</t>
    </rPh>
    <rPh sb="11" eb="12">
      <t>カイ</t>
    </rPh>
    <rPh sb="12" eb="15">
      <t>マツドシ</t>
    </rPh>
    <rPh sb="15" eb="17">
      <t>リクジョウ</t>
    </rPh>
    <rPh sb="17" eb="19">
      <t>キョウギ</t>
    </rPh>
    <rPh sb="19" eb="21">
      <t>キロク</t>
    </rPh>
    <rPh sb="21" eb="22">
      <t>カイ</t>
    </rPh>
    <phoneticPr fontId="3"/>
  </si>
  <si>
    <r>
      <t>227th Entry File.xlsx
   ⇒⇒ 例：</t>
    </r>
    <r>
      <rPr>
        <b/>
        <sz val="14"/>
        <color rgb="FFFF0000"/>
        <rFont val="ＭＳ ゴシック"/>
        <family val="3"/>
        <charset val="128"/>
      </rPr>
      <t>○○中 227th EntryFile.xlsx</t>
    </r>
    <rPh sb="28" eb="29">
      <t>レイ</t>
    </rPh>
    <rPh sb="32" eb="33">
      <t>チュウ</t>
    </rPh>
    <phoneticPr fontId="3"/>
  </si>
  <si>
    <t>種目１</t>
    <rPh sb="0" eb="1">
      <t>タネ</t>
    </rPh>
    <rPh sb="1" eb="2">
      <t>モク</t>
    </rPh>
    <phoneticPr fontId="3"/>
  </si>
  <si>
    <t>団 体 ･ チーム登録名</t>
    <rPh sb="0" eb="1">
      <t>ダン</t>
    </rPh>
    <rPh sb="9" eb="11">
      <t>トウロク</t>
    </rPh>
    <rPh sb="11" eb="12">
      <t>メイ</t>
    </rPh>
    <phoneticPr fontId="20"/>
  </si>
  <si>
    <t>競技者</t>
  </si>
  <si>
    <t>風力計測</t>
    <rPh sb="0" eb="2">
      <t>フウリョク</t>
    </rPh>
    <rPh sb="2" eb="4">
      <t>ケイソク</t>
    </rPh>
    <phoneticPr fontId="2"/>
  </si>
  <si>
    <t>写真判定</t>
    <rPh sb="0" eb="2">
      <t>シャシン</t>
    </rPh>
    <rPh sb="2" eb="4">
      <t>ハンテイ</t>
    </rPh>
    <phoneticPr fontId="2"/>
  </si>
  <si>
    <t>監　察</t>
  </si>
  <si>
    <t>出　発</t>
  </si>
  <si>
    <t>跳躍（幅）</t>
    <rPh sb="3" eb="4">
      <t>ハバ</t>
    </rPh>
    <phoneticPr fontId="2"/>
  </si>
  <si>
    <t>跳躍（高）</t>
    <rPh sb="3" eb="4">
      <t>タカ</t>
    </rPh>
    <phoneticPr fontId="2"/>
  </si>
  <si>
    <t>投てき</t>
  </si>
  <si>
    <t>所属略称</t>
    <phoneticPr fontId="1"/>
  </si>
  <si>
    <t>競技役員１
　資格級</t>
    <rPh sb="0" eb="2">
      <t>キョウギ</t>
    </rPh>
    <rPh sb="2" eb="4">
      <t>ヤクイン</t>
    </rPh>
    <rPh sb="7" eb="9">
      <t>シカク</t>
    </rPh>
    <rPh sb="9" eb="10">
      <t>キュウ</t>
    </rPh>
    <phoneticPr fontId="3"/>
  </si>
  <si>
    <t>競技役員１
　部署1</t>
    <rPh sb="0" eb="2">
      <t>キョウギ</t>
    </rPh>
    <rPh sb="2" eb="4">
      <t>ヤクイン</t>
    </rPh>
    <rPh sb="7" eb="9">
      <t>ブショ</t>
    </rPh>
    <phoneticPr fontId="3"/>
  </si>
  <si>
    <t>競技役員１
　部署2</t>
    <rPh sb="0" eb="2">
      <t>キョウギ</t>
    </rPh>
    <rPh sb="2" eb="4">
      <t>ヤクイン</t>
    </rPh>
    <rPh sb="7" eb="9">
      <t>ブショ</t>
    </rPh>
    <phoneticPr fontId="3"/>
  </si>
  <si>
    <t>競技役員２
　資格級</t>
    <rPh sb="0" eb="2">
      <t>キョウギ</t>
    </rPh>
    <rPh sb="2" eb="4">
      <t>ヤクイン</t>
    </rPh>
    <phoneticPr fontId="3"/>
  </si>
  <si>
    <t>競技役員3
　資格級</t>
    <rPh sb="0" eb="2">
      <t>キョウギ</t>
    </rPh>
    <rPh sb="2" eb="4">
      <t>ヤクイン</t>
    </rPh>
    <phoneticPr fontId="3"/>
  </si>
  <si>
    <t>競技役員２
　部署1</t>
    <rPh sb="0" eb="2">
      <t>キョウギ</t>
    </rPh>
    <rPh sb="2" eb="4">
      <t>ヤクイン</t>
    </rPh>
    <rPh sb="7" eb="9">
      <t>ブショ</t>
    </rPh>
    <phoneticPr fontId="3"/>
  </si>
  <si>
    <t>競技役員２
　部署2</t>
    <rPh sb="0" eb="2">
      <t>キョウギ</t>
    </rPh>
    <rPh sb="2" eb="4">
      <t>ヤクイン</t>
    </rPh>
    <rPh sb="7" eb="9">
      <t>ブショ</t>
    </rPh>
    <phoneticPr fontId="3"/>
  </si>
  <si>
    <t>競技役員3
　部署1</t>
    <rPh sb="0" eb="2">
      <t>キョウギ</t>
    </rPh>
    <rPh sb="2" eb="4">
      <t>ヤクイン</t>
    </rPh>
    <rPh sb="7" eb="9">
      <t>ブショ</t>
    </rPh>
    <phoneticPr fontId="3"/>
  </si>
  <si>
    <t>競技役員3
　部署2</t>
    <rPh sb="0" eb="2">
      <t>キョウギ</t>
    </rPh>
    <rPh sb="2" eb="4">
      <t>ヤクイン</t>
    </rPh>
    <rPh sb="7" eb="9">
      <t>ブショ</t>
    </rPh>
    <phoneticPr fontId="3"/>
  </si>
  <si>
    <t>2023記録会</t>
    <rPh sb="4" eb="6">
      <t>キロク</t>
    </rPh>
    <rPh sb="6" eb="7">
      <t>カイ</t>
    </rPh>
    <phoneticPr fontId="3"/>
  </si>
  <si>
    <t>市総体</t>
    <rPh sb="0" eb="1">
      <t>シ</t>
    </rPh>
    <rPh sb="1" eb="3">
      <t>ソウタイ</t>
    </rPh>
    <phoneticPr fontId="3"/>
  </si>
  <si>
    <t>記録・情報</t>
    <rPh sb="3" eb="5">
      <t>ジョウホウ</t>
    </rPh>
    <phoneticPr fontId="2"/>
  </si>
  <si>
    <t>受付庶務</t>
    <rPh sb="0" eb="1">
      <t>ウケ</t>
    </rPh>
    <rPh sb="1" eb="2">
      <t>ツケ</t>
    </rPh>
    <rPh sb="2" eb="4">
      <t>ショム</t>
    </rPh>
    <phoneticPr fontId="2"/>
  </si>
  <si>
    <t>競技者氏名の姓を入力後にドロップダウンリストから選択入力。。</t>
    <phoneticPr fontId="1"/>
  </si>
  <si>
    <t>C</t>
    <phoneticPr fontId="1"/>
  </si>
  <si>
    <t>D</t>
    <phoneticPr fontId="1"/>
  </si>
  <si>
    <t>E</t>
    <phoneticPr fontId="1"/>
  </si>
  <si>
    <t xml:space="preserve"> </t>
    <phoneticPr fontId="3"/>
  </si>
  <si>
    <t xml:space="preserve"> </t>
    <phoneticPr fontId="1"/>
  </si>
  <si>
    <t>ＭＲＫKNANS21Ｖ(WST) 227th EntryFile</t>
    <phoneticPr fontId="3"/>
  </si>
  <si>
    <t>㊞</t>
    <phoneticPr fontId="3"/>
  </si>
  <si>
    <t>　　確認。　走高跳・走幅跳は、各２名迄。リレー４～６名、１チーム。</t>
    <rPh sb="2" eb="4">
      <t>カクニン</t>
    </rPh>
    <rPh sb="6" eb="7">
      <t>ハシ</t>
    </rPh>
    <rPh sb="7" eb="9">
      <t>タカト</t>
    </rPh>
    <rPh sb="10" eb="11">
      <t>ハシ</t>
    </rPh>
    <rPh sb="11" eb="13">
      <t>ハバト</t>
    </rPh>
    <rPh sb="15" eb="16">
      <t>カク</t>
    </rPh>
    <rPh sb="17" eb="19">
      <t>メイマデ</t>
    </rPh>
    <rPh sb="26" eb="27">
      <t>メイ</t>
    </rPh>
    <phoneticPr fontId="3"/>
  </si>
  <si>
    <t>男子110mH</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</si>
</sst>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
  </numFmts>
  <fonts count="87">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sz val="9"/>
      <name val="ＭＳ Ｐゴシック"/>
      <family val="3"/>
      <charset val="128"/>
    </font>
    <font>
      <sz val="11"/>
      <color theme="0"/>
      <name val="ＭＳ Ｐ明朝"/>
      <family val="2"/>
      <charset val="128"/>
    </font>
    <font>
      <sz val="11"/>
      <color theme="1"/>
      <name val="ＭＳ Ｐゴシック"/>
      <family val="3"/>
      <charset val="128"/>
    </font>
    <font>
      <sz val="4"/>
      <color theme="0"/>
      <name val="ＭＳ Ｐ明朝"/>
      <family val="2"/>
      <charset val="128"/>
    </font>
    <font>
      <sz val="4"/>
      <color theme="0"/>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b/>
      <sz val="12"/>
      <color theme="1"/>
      <name val="ＭＳ Ｐ明朝"/>
      <family val="1"/>
      <charset val="128"/>
    </font>
    <font>
      <b/>
      <sz val="11"/>
      <name val="ＭＳ Ｐゴシック"/>
      <family val="3"/>
      <charset val="128"/>
    </font>
    <font>
      <b/>
      <sz val="11"/>
      <color theme="1"/>
      <name val="ＭＳ Ｐゴシック"/>
      <family val="3"/>
      <charset val="128"/>
    </font>
    <font>
      <b/>
      <sz val="12"/>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1"/>
      <color theme="1"/>
      <name val="ＭＳ Ｐ明朝"/>
      <family val="1"/>
      <charset val="128"/>
    </font>
    <font>
      <sz val="13"/>
      <color rgb="FFFF0000"/>
      <name val="ＭＳ Ｐゴシック"/>
      <family val="3"/>
      <charset val="128"/>
    </font>
    <font>
      <sz val="11"/>
      <name val="ＭＳ Ｐ明朝"/>
      <family val="2"/>
      <charset val="128"/>
    </font>
    <font>
      <b/>
      <sz val="12"/>
      <color rgb="FF002060"/>
      <name val="ＭＳ Ｐゴシック"/>
      <family val="3"/>
      <charset val="128"/>
    </font>
    <font>
      <sz val="16"/>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sz val="10"/>
      <color theme="1"/>
      <name val="ＭＳ Ｐゴシック"/>
      <family val="3"/>
      <charset val="128"/>
    </font>
    <font>
      <sz val="11"/>
      <color theme="1"/>
      <name val="ＭＳ ゴシック"/>
      <family val="3"/>
      <charset val="128"/>
    </font>
    <font>
      <sz val="10"/>
      <name val="ＭＳ Ｐゴシック"/>
      <family val="3"/>
      <charset val="128"/>
    </font>
    <font>
      <b/>
      <sz val="14"/>
      <color rgb="FFFF0000"/>
      <name val="ＭＳ ゴシック"/>
      <family val="3"/>
      <charset val="128"/>
    </font>
    <font>
      <b/>
      <sz val="14"/>
      <color rgb="FFFF0000"/>
      <name val="ＭＳ Ｐゴシック"/>
      <family val="3"/>
      <charset val="128"/>
    </font>
    <font>
      <sz val="11"/>
      <color theme="0"/>
      <name val="ＭＳ ゴシック"/>
      <family val="3"/>
      <charset val="128"/>
    </font>
    <font>
      <b/>
      <sz val="10"/>
      <name val="ＭＳ Ｐゴシック"/>
      <family val="3"/>
      <charset val="128"/>
    </font>
    <font>
      <b/>
      <sz val="10"/>
      <name val="ＭＳ ゴシック"/>
      <family val="3"/>
      <charset val="128"/>
    </font>
    <font>
      <u/>
      <sz val="10"/>
      <name val="ＭＳ Ｐゴシック"/>
      <family val="3"/>
      <charset val="128"/>
      <scheme val="minor"/>
    </font>
    <font>
      <sz val="10"/>
      <color theme="0"/>
      <name val="ＭＳ ゴシック"/>
      <family val="3"/>
      <charset val="128"/>
    </font>
    <font>
      <sz val="6"/>
      <color theme="1"/>
      <name val="ＭＳ Ｐゴシック"/>
      <family val="3"/>
      <charset val="128"/>
      <scheme val="minor"/>
    </font>
  </fonts>
  <fills count="28">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indexed="6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6" tint="0.79998168889431442"/>
        <bgColor indexed="64"/>
      </patternFill>
    </fill>
    <fill>
      <patternFill patternType="solid">
        <fgColor rgb="FFFFFF00"/>
        <bgColor indexed="64"/>
      </patternFill>
    </fill>
  </fills>
  <borders count="2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style="dotted">
        <color auto="1"/>
      </left>
      <right/>
      <top style="thin">
        <color indexed="64"/>
      </top>
      <bottom style="thin">
        <color indexed="64"/>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thin">
        <color auto="1"/>
      </left>
      <right style="dashed">
        <color auto="1"/>
      </right>
      <top style="thin">
        <color auto="1"/>
      </top>
      <bottom style="thin">
        <color auto="1"/>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right/>
      <top style="dotted">
        <color auto="1"/>
      </top>
      <bottom style="dott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dashed">
        <color auto="1"/>
      </top>
      <bottom style="thin">
        <color auto="1"/>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thin">
        <color indexed="64"/>
      </right>
      <top style="thin">
        <color indexed="64"/>
      </top>
      <bottom style="hair">
        <color indexed="64"/>
      </bottom>
      <diagonal/>
    </border>
    <border>
      <left style="thin">
        <color indexed="64"/>
      </left>
      <right style="dashed">
        <color auto="1"/>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10"/>
      </bottom>
      <diagonal/>
    </border>
    <border>
      <left/>
      <right style="thin">
        <color indexed="64"/>
      </right>
      <top style="thin">
        <color indexed="64"/>
      </top>
      <bottom style="hair">
        <color indexed="10"/>
      </bottom>
      <diagonal/>
    </border>
    <border>
      <left/>
      <right/>
      <top style="thin">
        <color indexed="64"/>
      </top>
      <bottom style="hair">
        <color indexed="10"/>
      </bottom>
      <diagonal/>
    </border>
    <border>
      <left style="thin">
        <color indexed="64"/>
      </left>
      <right style="thin">
        <color indexed="64"/>
      </right>
      <top style="thin">
        <color indexed="64"/>
      </top>
      <bottom style="hair">
        <color indexed="10"/>
      </bottom>
      <diagonal/>
    </border>
    <border>
      <left style="thin">
        <color indexed="64"/>
      </left>
      <right/>
      <top style="thin">
        <color indexed="64"/>
      </top>
      <bottom style="hair">
        <color indexed="10"/>
      </bottom>
      <diagonal/>
    </border>
    <border>
      <left style="thin">
        <color indexed="64"/>
      </left>
      <right/>
      <top style="thin">
        <color indexed="64"/>
      </top>
      <bottom style="hair">
        <color indexed="12"/>
      </bottom>
      <diagonal/>
    </border>
    <border>
      <left style="thin">
        <color indexed="64"/>
      </left>
      <right style="medium">
        <color indexed="64"/>
      </right>
      <top style="thin">
        <color indexed="64"/>
      </top>
      <bottom style="hair">
        <color indexed="12"/>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right style="thick">
        <color rgb="FFFF0000"/>
      </right>
      <top/>
      <bottom style="medium">
        <color indexed="64"/>
      </bottom>
      <diagonal/>
    </border>
    <border>
      <left style="dashed">
        <color auto="1"/>
      </left>
      <right/>
      <top/>
      <bottom style="thin">
        <color indexed="64"/>
      </bottom>
      <diagonal/>
    </border>
    <border>
      <left style="dashed">
        <color auto="1"/>
      </left>
      <right/>
      <top style="thin">
        <color indexed="64"/>
      </top>
      <bottom style="thin">
        <color indexed="64"/>
      </bottom>
      <diagonal/>
    </border>
    <border>
      <left style="thin">
        <color auto="1"/>
      </left>
      <right style="dashed">
        <color auto="1"/>
      </right>
      <top/>
      <bottom style="dashed">
        <color auto="1"/>
      </bottom>
      <diagonal/>
    </border>
    <border>
      <left style="dashed">
        <color auto="1"/>
      </left>
      <right/>
      <top/>
      <bottom style="dashed">
        <color auto="1"/>
      </bottom>
      <diagonal/>
    </border>
    <border>
      <left/>
      <right style="thin">
        <color auto="1"/>
      </right>
      <top/>
      <bottom style="dashed">
        <color auto="1"/>
      </bottom>
      <diagonal/>
    </border>
    <border>
      <left style="thin">
        <color indexed="64"/>
      </left>
      <right style="dotted">
        <color auto="1"/>
      </right>
      <top style="thin">
        <color indexed="64"/>
      </top>
      <bottom style="hair">
        <color indexed="64"/>
      </bottom>
      <diagonal/>
    </border>
    <border>
      <left style="dotted">
        <color auto="1"/>
      </left>
      <right/>
      <top style="thin">
        <color indexed="64"/>
      </top>
      <bottom style="hair">
        <color indexed="64"/>
      </bottom>
      <diagonal/>
    </border>
    <border>
      <left style="thin">
        <color indexed="64"/>
      </left>
      <right style="dotted">
        <color auto="1"/>
      </right>
      <top style="hair">
        <color indexed="64"/>
      </top>
      <bottom style="hair">
        <color indexed="64"/>
      </bottom>
      <diagonal/>
    </border>
    <border>
      <left style="dotted">
        <color auto="1"/>
      </left>
      <right/>
      <top style="hair">
        <color indexed="64"/>
      </top>
      <bottom style="hair">
        <color indexed="64"/>
      </bottom>
      <diagonal/>
    </border>
    <border>
      <left/>
      <right style="thin">
        <color indexed="64"/>
      </right>
      <top style="hair">
        <color indexed="64"/>
      </top>
      <bottom style="hair">
        <color indexed="64"/>
      </bottom>
      <diagonal/>
    </border>
    <border>
      <left/>
      <right style="dotted">
        <color auto="1"/>
      </right>
      <top style="hair">
        <color indexed="64"/>
      </top>
      <bottom style="hair">
        <color indexed="64"/>
      </bottom>
      <diagonal/>
    </border>
    <border>
      <left style="thin">
        <color indexed="64"/>
      </left>
      <right style="dotted">
        <color auto="1"/>
      </right>
      <top style="hair">
        <color indexed="64"/>
      </top>
      <bottom style="thin">
        <color indexed="64"/>
      </bottom>
      <diagonal/>
    </border>
    <border>
      <left style="dotted">
        <color auto="1"/>
      </left>
      <right/>
      <top style="hair">
        <color indexed="64"/>
      </top>
      <bottom style="thin">
        <color indexed="64"/>
      </bottom>
      <diagonal/>
    </border>
    <border>
      <left/>
      <right style="dotted">
        <color auto="1"/>
      </right>
      <top style="hair">
        <color indexed="64"/>
      </top>
      <bottom style="thin">
        <color indexed="64"/>
      </bottom>
      <diagonal/>
    </border>
    <border>
      <left/>
      <right style="dashed">
        <color auto="1"/>
      </right>
      <top/>
      <bottom style="thin">
        <color auto="1"/>
      </bottom>
      <diagonal/>
    </border>
    <border>
      <left style="dashed">
        <color indexed="64"/>
      </left>
      <right style="dashed">
        <color indexed="64"/>
      </right>
      <top style="thin">
        <color indexed="64"/>
      </top>
      <bottom style="thin">
        <color indexed="64"/>
      </bottom>
      <diagonal/>
    </border>
    <border>
      <left/>
      <right style="medium">
        <color indexed="64"/>
      </right>
      <top style="thin">
        <color indexed="64"/>
      </top>
      <bottom style="thin">
        <color indexed="64"/>
      </bottom>
      <diagonal/>
    </border>
    <border>
      <left/>
      <right style="dashed">
        <color auto="1"/>
      </right>
      <top style="thin">
        <color indexed="64"/>
      </top>
      <bottom style="thin">
        <color indexed="64"/>
      </bottom>
      <diagonal/>
    </border>
    <border>
      <left/>
      <right style="dashed">
        <color auto="1"/>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4">
    <xf numFmtId="0" fontId="0" fillId="0" borderId="0">
      <alignment vertical="center"/>
    </xf>
    <xf numFmtId="0" fontId="2" fillId="0" borderId="0"/>
    <xf numFmtId="0" fontId="5" fillId="0" borderId="0"/>
    <xf numFmtId="0" fontId="35" fillId="0" borderId="0" applyNumberFormat="0" applyFill="0" applyBorder="0" applyAlignment="0" applyProtection="0">
      <alignment vertical="center"/>
    </xf>
  </cellStyleXfs>
  <cellXfs count="688">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vertical="center" textRotation="255" wrapText="1"/>
    </xf>
    <xf numFmtId="0" fontId="0" fillId="0" borderId="0" xfId="0" applyAlignment="1">
      <alignment vertical="center" wrapText="1"/>
    </xf>
    <xf numFmtId="0" fontId="4" fillId="6" borderId="1" xfId="0" applyFont="1" applyFill="1" applyBorder="1" applyAlignment="1">
      <alignment horizontal="center" vertical="center" wrapText="1"/>
    </xf>
    <xf numFmtId="0" fontId="0" fillId="0" borderId="0" xfId="0" applyAlignment="1">
      <alignment horizontal="left"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center" vertical="center"/>
    </xf>
    <xf numFmtId="0" fontId="31" fillId="0" borderId="32" xfId="2" applyFont="1" applyBorder="1" applyAlignment="1" applyProtection="1">
      <alignment horizontal="center" vertical="center"/>
      <protection locked="0"/>
    </xf>
    <xf numFmtId="0" fontId="33" fillId="0" borderId="0" xfId="0" applyFont="1">
      <alignment vertical="center"/>
    </xf>
    <xf numFmtId="0" fontId="37" fillId="0" borderId="0" xfId="0" applyFont="1">
      <alignment vertical="center"/>
    </xf>
    <xf numFmtId="0" fontId="27" fillId="0" borderId="0" xfId="0" applyFont="1">
      <alignment vertical="center"/>
    </xf>
    <xf numFmtId="0" fontId="28" fillId="0" borderId="0" xfId="0" applyFont="1">
      <alignment vertical="center"/>
    </xf>
    <xf numFmtId="0" fontId="25" fillId="0" borderId="94" xfId="2" applyFont="1" applyBorder="1" applyAlignment="1" applyProtection="1">
      <alignment horizontal="right" vertical="center"/>
      <protection locked="0"/>
    </xf>
    <xf numFmtId="49" fontId="25" fillId="0" borderId="97" xfId="2" applyNumberFormat="1" applyFont="1" applyBorder="1" applyAlignment="1" applyProtection="1">
      <alignment horizontal="center" vertical="center"/>
      <protection locked="0"/>
    </xf>
    <xf numFmtId="0" fontId="25" fillId="0" borderId="82" xfId="2" applyFont="1" applyBorder="1" applyAlignment="1" applyProtection="1">
      <alignment horizontal="right" vertical="center"/>
      <protection locked="0"/>
    </xf>
    <xf numFmtId="49" fontId="25" fillId="0" borderId="83" xfId="2" applyNumberFormat="1" applyFont="1" applyBorder="1" applyAlignment="1" applyProtection="1">
      <alignment horizontal="center" vertical="center"/>
      <protection locked="0"/>
    </xf>
    <xf numFmtId="49" fontId="25" fillId="0" borderId="85" xfId="2" applyNumberFormat="1" applyFont="1" applyBorder="1" applyAlignment="1" applyProtection="1">
      <alignment horizontal="center" vertical="center"/>
      <protection locked="0"/>
    </xf>
    <xf numFmtId="49" fontId="25" fillId="0" borderId="85" xfId="2" applyNumberFormat="1" applyFont="1" applyBorder="1" applyAlignment="1" applyProtection="1">
      <alignment horizontal="right" vertical="center"/>
      <protection locked="0"/>
    </xf>
    <xf numFmtId="0" fontId="25" fillId="0" borderId="88" xfId="2" applyFont="1" applyBorder="1" applyAlignment="1" applyProtection="1">
      <alignment horizontal="right" vertical="center"/>
      <protection locked="0"/>
    </xf>
    <xf numFmtId="49" fontId="25" fillId="0" borderId="89" xfId="2" applyNumberFormat="1" applyFont="1" applyBorder="1" applyAlignment="1" applyProtection="1">
      <alignment horizontal="center" vertical="center"/>
      <protection locked="0"/>
    </xf>
    <xf numFmtId="49" fontId="25" fillId="0" borderId="91" xfId="2" applyNumberFormat="1" applyFont="1" applyBorder="1" applyAlignment="1" applyProtection="1">
      <alignment horizontal="center" vertical="center"/>
      <protection locked="0"/>
    </xf>
    <xf numFmtId="49" fontId="25" fillId="0" borderId="91" xfId="2" applyNumberFormat="1" applyFont="1" applyBorder="1" applyAlignment="1" applyProtection="1">
      <alignment horizontal="right" vertical="center"/>
      <protection locked="0"/>
    </xf>
    <xf numFmtId="0" fontId="25" fillId="0" borderId="76" xfId="2" applyFont="1" applyBorder="1" applyAlignment="1" applyProtection="1">
      <alignment horizontal="right" vertical="center"/>
      <protection locked="0"/>
    </xf>
    <xf numFmtId="49" fontId="25" fillId="0" borderId="77" xfId="2" applyNumberFormat="1" applyFont="1" applyBorder="1" applyAlignment="1" applyProtection="1">
      <alignment horizontal="center" vertical="center"/>
      <protection locked="0"/>
    </xf>
    <xf numFmtId="49" fontId="25" fillId="0" borderId="79" xfId="2" applyNumberFormat="1" applyFont="1" applyBorder="1" applyAlignment="1" applyProtection="1">
      <alignment horizontal="center" vertical="center"/>
      <protection locked="0"/>
    </xf>
    <xf numFmtId="0" fontId="45" fillId="0" borderId="0" xfId="0" applyFont="1" applyAlignment="1">
      <alignment horizontal="left" vertical="center"/>
    </xf>
    <xf numFmtId="0" fontId="45" fillId="0" borderId="0" xfId="0" applyFont="1" applyAlignment="1">
      <alignment horizontal="center" vertical="center"/>
    </xf>
    <xf numFmtId="0" fontId="45" fillId="0" borderId="0" xfId="0" applyFont="1">
      <alignment vertical="center"/>
    </xf>
    <xf numFmtId="49" fontId="45" fillId="0" borderId="0" xfId="0" applyNumberFormat="1" applyFont="1">
      <alignment vertical="center"/>
    </xf>
    <xf numFmtId="0" fontId="33" fillId="0" borderId="0" xfId="0" applyFont="1" applyAlignment="1">
      <alignment horizontal="center" vertical="center"/>
    </xf>
    <xf numFmtId="0" fontId="49" fillId="0" borderId="0" xfId="0" applyFont="1" applyProtection="1">
      <alignment vertical="center"/>
      <protection hidden="1"/>
    </xf>
    <xf numFmtId="0" fontId="0" fillId="0" borderId="0" xfId="0" applyProtection="1">
      <alignment vertical="center"/>
      <protection hidden="1"/>
    </xf>
    <xf numFmtId="0" fontId="33" fillId="0" borderId="0" xfId="0" applyFont="1" applyProtection="1">
      <alignment vertical="center"/>
      <protection hidden="1"/>
    </xf>
    <xf numFmtId="0" fontId="33" fillId="0" borderId="0" xfId="0" applyFont="1" applyAlignment="1" applyProtection="1">
      <alignment horizontal="center" vertical="center"/>
      <protection hidden="1"/>
    </xf>
    <xf numFmtId="0" fontId="33" fillId="16" borderId="116" xfId="0" applyFont="1" applyFill="1" applyBorder="1" applyAlignment="1" applyProtection="1">
      <alignment horizontal="center" vertical="center"/>
      <protection hidden="1"/>
    </xf>
    <xf numFmtId="0" fontId="37" fillId="0" borderId="0" xfId="0" applyFont="1" applyProtection="1">
      <alignment vertical="center"/>
      <protection hidden="1"/>
    </xf>
    <xf numFmtId="0" fontId="12" fillId="10" borderId="11" xfId="2" applyFont="1" applyFill="1" applyBorder="1" applyAlignment="1" applyProtection="1">
      <alignment horizontal="center" vertical="center"/>
      <protection hidden="1"/>
    </xf>
    <xf numFmtId="0" fontId="6" fillId="12" borderId="12" xfId="2" applyFont="1" applyFill="1" applyBorder="1" applyAlignment="1" applyProtection="1">
      <alignment horizontal="right" vertical="center"/>
      <protection hidden="1"/>
    </xf>
    <xf numFmtId="49" fontId="6" fillId="12" borderId="12" xfId="2" applyNumberFormat="1" applyFont="1" applyFill="1" applyBorder="1" applyAlignment="1" applyProtection="1">
      <alignment horizontal="left" vertical="center"/>
      <protection hidden="1"/>
    </xf>
    <xf numFmtId="49" fontId="6" fillId="12" borderId="13" xfId="2" applyNumberFormat="1" applyFont="1" applyFill="1" applyBorder="1" applyAlignment="1" applyProtection="1">
      <alignment horizontal="left" vertical="center"/>
      <protection hidden="1"/>
    </xf>
    <xf numFmtId="49" fontId="6" fillId="12" borderId="14" xfId="2" applyNumberFormat="1" applyFont="1" applyFill="1" applyBorder="1" applyAlignment="1" applyProtection="1">
      <alignment horizontal="left" vertical="center"/>
      <protection hidden="1"/>
    </xf>
    <xf numFmtId="49" fontId="6" fillId="12" borderId="14" xfId="2" applyNumberFormat="1" applyFont="1" applyFill="1" applyBorder="1" applyAlignment="1" applyProtection="1">
      <alignment horizontal="center" vertical="center"/>
      <protection hidden="1"/>
    </xf>
    <xf numFmtId="49" fontId="6" fillId="12" borderId="13" xfId="2" applyNumberFormat="1" applyFont="1" applyFill="1" applyBorder="1" applyAlignment="1" applyProtection="1">
      <alignment horizontal="center" vertical="center"/>
      <protection hidden="1"/>
    </xf>
    <xf numFmtId="49" fontId="6" fillId="12" borderId="15" xfId="2" applyNumberFormat="1" applyFont="1" applyFill="1" applyBorder="1" applyAlignment="1" applyProtection="1">
      <alignment horizontal="center" vertical="center"/>
      <protection hidden="1"/>
    </xf>
    <xf numFmtId="49" fontId="6" fillId="12" borderId="15" xfId="2" applyNumberFormat="1" applyFont="1" applyFill="1" applyBorder="1" applyAlignment="1" applyProtection="1">
      <alignment horizontal="right" vertical="center"/>
      <protection hidden="1"/>
    </xf>
    <xf numFmtId="49" fontId="6" fillId="12" borderId="16" xfId="2" applyNumberFormat="1" applyFont="1" applyFill="1" applyBorder="1" applyAlignment="1" applyProtection="1">
      <alignment horizontal="center" vertical="center"/>
      <protection hidden="1"/>
    </xf>
    <xf numFmtId="49" fontId="6" fillId="12" borderId="17" xfId="2" applyNumberFormat="1" applyFont="1" applyFill="1" applyBorder="1" applyAlignment="1" applyProtection="1">
      <alignment horizontal="center" vertical="center"/>
      <protection hidden="1"/>
    </xf>
    <xf numFmtId="0" fontId="12" fillId="10" borderId="64" xfId="2" applyFont="1" applyFill="1" applyBorder="1" applyAlignment="1" applyProtection="1">
      <alignment horizontal="center" vertical="center"/>
      <protection hidden="1"/>
    </xf>
    <xf numFmtId="0" fontId="6" fillId="12" borderId="104" xfId="2" applyFont="1" applyFill="1" applyBorder="1" applyAlignment="1" applyProtection="1">
      <alignment horizontal="right" vertical="center"/>
      <protection hidden="1"/>
    </xf>
    <xf numFmtId="49" fontId="6" fillId="12" borderId="104" xfId="2" applyNumberFormat="1" applyFont="1" applyFill="1" applyBorder="1" applyAlignment="1" applyProtection="1">
      <alignment horizontal="left" vertical="center"/>
      <protection hidden="1"/>
    </xf>
    <xf numFmtId="49" fontId="6" fillId="12" borderId="6" xfId="2" applyNumberFormat="1" applyFont="1" applyFill="1" applyBorder="1" applyAlignment="1" applyProtection="1">
      <alignment horizontal="left" vertical="center"/>
      <protection hidden="1"/>
    </xf>
    <xf numFmtId="49" fontId="6" fillId="12" borderId="101" xfId="2" applyNumberFormat="1" applyFont="1" applyFill="1" applyBorder="1" applyAlignment="1" applyProtection="1">
      <alignment horizontal="left" vertical="center"/>
      <protection hidden="1"/>
    </xf>
    <xf numFmtId="49" fontId="6" fillId="12" borderId="101" xfId="2" applyNumberFormat="1" applyFont="1" applyFill="1" applyBorder="1" applyAlignment="1" applyProtection="1">
      <alignment horizontal="center" vertical="center"/>
      <protection hidden="1"/>
    </xf>
    <xf numFmtId="49" fontId="6" fillId="12" borderId="6" xfId="2" applyNumberFormat="1" applyFont="1" applyFill="1" applyBorder="1" applyAlignment="1" applyProtection="1">
      <alignment horizontal="center" vertical="center"/>
      <protection hidden="1"/>
    </xf>
    <xf numFmtId="49" fontId="6" fillId="12" borderId="105" xfId="2" applyNumberFormat="1" applyFont="1" applyFill="1" applyBorder="1" applyAlignment="1" applyProtection="1">
      <alignment horizontal="center" vertical="center"/>
      <protection hidden="1"/>
    </xf>
    <xf numFmtId="49" fontId="6" fillId="12" borderId="105" xfId="2" applyNumberFormat="1" applyFont="1" applyFill="1" applyBorder="1" applyAlignment="1" applyProtection="1">
      <alignment horizontal="right" vertical="center"/>
      <protection hidden="1"/>
    </xf>
    <xf numFmtId="49" fontId="6" fillId="12" borderId="106" xfId="2" applyNumberFormat="1" applyFont="1" applyFill="1" applyBorder="1" applyAlignment="1" applyProtection="1">
      <alignment horizontal="center" vertical="center"/>
      <protection hidden="1"/>
    </xf>
    <xf numFmtId="0" fontId="48" fillId="0" borderId="0" xfId="0" applyFont="1" applyProtection="1">
      <alignment vertical="center"/>
      <protection hidden="1"/>
    </xf>
    <xf numFmtId="0" fontId="25" fillId="0" borderId="0" xfId="0" applyFont="1" applyProtection="1">
      <alignment vertical="center"/>
      <protection hidden="1"/>
    </xf>
    <xf numFmtId="0" fontId="25" fillId="16" borderId="3" xfId="0" applyFont="1" applyFill="1" applyBorder="1" applyProtection="1">
      <alignment vertical="center"/>
      <protection hidden="1"/>
    </xf>
    <xf numFmtId="0" fontId="47" fillId="16" borderId="3" xfId="0" applyFont="1" applyFill="1" applyBorder="1" applyProtection="1">
      <alignment vertical="center"/>
      <protection hidden="1"/>
    </xf>
    <xf numFmtId="0" fontId="47" fillId="16" borderId="4" xfId="0" applyFont="1" applyFill="1" applyBorder="1" applyProtection="1">
      <alignment vertical="center"/>
      <protection hidden="1"/>
    </xf>
    <xf numFmtId="0" fontId="47" fillId="0" borderId="0" xfId="0" applyFont="1" applyProtection="1">
      <alignment vertical="center"/>
      <protection hidden="1"/>
    </xf>
    <xf numFmtId="0" fontId="25" fillId="0" borderId="0" xfId="0" applyFont="1" applyAlignment="1" applyProtection="1">
      <alignment horizontal="center" vertical="center"/>
      <protection hidden="1"/>
    </xf>
    <xf numFmtId="0" fontId="25" fillId="16" borderId="119" xfId="0" applyFont="1" applyFill="1" applyBorder="1" applyAlignment="1" applyProtection="1">
      <alignment horizontal="center" vertical="center"/>
      <protection hidden="1"/>
    </xf>
    <xf numFmtId="0" fontId="25" fillId="16" borderId="120" xfId="0" applyFont="1" applyFill="1" applyBorder="1" applyAlignment="1" applyProtection="1">
      <alignment horizontal="center" vertical="center"/>
      <protection hidden="1"/>
    </xf>
    <xf numFmtId="0" fontId="7" fillId="0" borderId="0" xfId="0" applyFont="1" applyProtection="1">
      <alignment vertical="center"/>
      <protection hidden="1"/>
    </xf>
    <xf numFmtId="0" fontId="29" fillId="12" borderId="1" xfId="0" applyFont="1" applyFill="1" applyBorder="1" applyAlignment="1" applyProtection="1">
      <alignment horizontal="center" vertical="center"/>
      <protection hidden="1"/>
    </xf>
    <xf numFmtId="0" fontId="14" fillId="12" borderId="1" xfId="0" applyFont="1" applyFill="1" applyBorder="1" applyAlignment="1" applyProtection="1">
      <alignment horizontal="center" vertical="center"/>
      <protection hidden="1"/>
    </xf>
    <xf numFmtId="0" fontId="15" fillId="0" borderId="0" xfId="0" applyFont="1" applyProtection="1">
      <alignment vertical="center"/>
      <protection hidden="1"/>
    </xf>
    <xf numFmtId="0" fontId="14" fillId="0" borderId="0" xfId="2" applyFont="1" applyAlignment="1" applyProtection="1">
      <alignment vertical="center"/>
      <protection hidden="1"/>
    </xf>
    <xf numFmtId="0" fontId="14" fillId="0" borderId="0" xfId="2" applyFont="1" applyAlignment="1" applyProtection="1">
      <alignment horizontal="distributed" vertical="center"/>
      <protection hidden="1"/>
    </xf>
    <xf numFmtId="0" fontId="14" fillId="0" borderId="0" xfId="2" applyFont="1" applyAlignment="1" applyProtection="1">
      <alignment horizontal="center" vertical="center"/>
      <protection hidden="1"/>
    </xf>
    <xf numFmtId="0" fontId="14" fillId="8" borderId="2" xfId="2" applyFont="1" applyFill="1" applyBorder="1" applyAlignment="1" applyProtection="1">
      <alignment horizontal="center" vertical="center" shrinkToFit="1"/>
      <protection hidden="1"/>
    </xf>
    <xf numFmtId="0" fontId="14" fillId="8" borderId="1" xfId="2" applyFont="1" applyFill="1" applyBorder="1" applyAlignment="1" applyProtection="1">
      <alignment horizontal="center" vertical="center"/>
      <protection hidden="1"/>
    </xf>
    <xf numFmtId="0" fontId="14" fillId="0" borderId="46" xfId="2" applyFont="1" applyBorder="1" applyAlignment="1" applyProtection="1">
      <alignment horizontal="center" vertical="center"/>
      <protection hidden="1"/>
    </xf>
    <xf numFmtId="0" fontId="14" fillId="0" borderId="45" xfId="2" applyFont="1" applyBorder="1" applyAlignment="1" applyProtection="1">
      <alignment horizontal="center" vertical="center"/>
      <protection hidden="1"/>
    </xf>
    <xf numFmtId="0" fontId="14" fillId="0" borderId="19" xfId="2" applyFont="1" applyBorder="1" applyAlignment="1" applyProtection="1">
      <alignment horizontal="center" vertical="center"/>
      <protection hidden="1"/>
    </xf>
    <xf numFmtId="0" fontId="14" fillId="0" borderId="42" xfId="2" applyFont="1" applyBorder="1" applyAlignment="1" applyProtection="1">
      <alignment horizontal="center" vertical="center"/>
      <protection hidden="1"/>
    </xf>
    <xf numFmtId="0" fontId="14" fillId="0" borderId="49" xfId="2" applyFont="1" applyBorder="1" applyAlignment="1" applyProtection="1">
      <alignment horizontal="center" vertical="center"/>
      <protection hidden="1"/>
    </xf>
    <xf numFmtId="0" fontId="14" fillId="0" borderId="25" xfId="2" applyFont="1" applyBorder="1" applyAlignment="1" applyProtection="1">
      <alignment horizontal="center" vertical="center"/>
      <protection hidden="1"/>
    </xf>
    <xf numFmtId="0" fontId="15" fillId="0" borderId="0" xfId="0" applyFont="1" applyAlignment="1" applyProtection="1">
      <alignment horizontal="center" vertical="center"/>
      <protection hidden="1"/>
    </xf>
    <xf numFmtId="0" fontId="15" fillId="0" borderId="0" xfId="0" applyFont="1" applyAlignment="1" applyProtection="1">
      <alignment horizontal="left" vertical="center"/>
      <protection hidden="1"/>
    </xf>
    <xf numFmtId="0" fontId="45" fillId="0" borderId="5" xfId="0" applyFont="1" applyBorder="1" applyAlignment="1">
      <alignment horizontal="center" vertical="center"/>
    </xf>
    <xf numFmtId="0" fontId="45" fillId="0" borderId="5" xfId="0" applyFont="1" applyBorder="1">
      <alignment vertical="center"/>
    </xf>
    <xf numFmtId="0" fontId="45" fillId="0" borderId="5" xfId="0" applyFont="1" applyBorder="1" applyAlignment="1">
      <alignment horizontal="left" vertical="center"/>
    </xf>
    <xf numFmtId="0" fontId="51" fillId="0" borderId="0" xfId="0" applyFont="1" applyProtection="1">
      <alignment vertical="center"/>
      <protection hidden="1"/>
    </xf>
    <xf numFmtId="0" fontId="51" fillId="0" borderId="66" xfId="0" applyFont="1" applyBorder="1" applyProtection="1">
      <alignment vertical="center"/>
      <protection hidden="1"/>
    </xf>
    <xf numFmtId="0" fontId="51" fillId="0" borderId="67" xfId="0" applyFont="1" applyBorder="1" applyProtection="1">
      <alignment vertical="center"/>
      <protection hidden="1"/>
    </xf>
    <xf numFmtId="0" fontId="52" fillId="0" borderId="0" xfId="0" applyFont="1" applyProtection="1">
      <alignment vertical="center"/>
      <protection hidden="1"/>
    </xf>
    <xf numFmtId="0" fontId="52" fillId="0" borderId="0" xfId="0" applyFont="1" applyAlignment="1" applyProtection="1">
      <alignment horizontal="center" vertical="center"/>
      <protection hidden="1"/>
    </xf>
    <xf numFmtId="0" fontId="51" fillId="0" borderId="0" xfId="0" applyFont="1">
      <alignment vertical="center"/>
    </xf>
    <xf numFmtId="0" fontId="50" fillId="0" borderId="122" xfId="2" applyFont="1" applyBorder="1" applyAlignment="1" applyProtection="1">
      <alignment horizontal="center" vertical="top" wrapText="1"/>
      <protection hidden="1"/>
    </xf>
    <xf numFmtId="0" fontId="0" fillId="0" borderId="65" xfId="0" applyBorder="1" applyProtection="1">
      <alignment vertical="center"/>
      <protection hidden="1"/>
    </xf>
    <xf numFmtId="0" fontId="33" fillId="0" borderId="67" xfId="0" applyFont="1" applyBorder="1" applyProtection="1">
      <alignment vertical="center"/>
      <protection hidden="1"/>
    </xf>
    <xf numFmtId="0" fontId="0" fillId="0" borderId="107" xfId="0" applyBorder="1" applyProtection="1">
      <alignment vertical="center"/>
      <protection hidden="1"/>
    </xf>
    <xf numFmtId="0" fontId="33" fillId="0" borderId="108" xfId="0" applyFont="1" applyBorder="1" applyProtection="1">
      <alignment vertical="center"/>
      <protection hidden="1"/>
    </xf>
    <xf numFmtId="0" fontId="0" fillId="0" borderId="68" xfId="0" applyBorder="1" applyProtection="1">
      <alignment vertical="center"/>
      <protection hidden="1"/>
    </xf>
    <xf numFmtId="0" fontId="33" fillId="0" borderId="69" xfId="0" applyFont="1" applyBorder="1" applyProtection="1">
      <alignment vertical="center"/>
      <protection hidden="1"/>
    </xf>
    <xf numFmtId="0" fontId="37" fillId="0" borderId="65" xfId="0" applyFont="1" applyBorder="1" applyProtection="1">
      <alignment vertical="center"/>
      <protection hidden="1"/>
    </xf>
    <xf numFmtId="0" fontId="38" fillId="0" borderId="67" xfId="0" applyFont="1" applyBorder="1" applyProtection="1">
      <alignment vertical="center"/>
      <protection hidden="1"/>
    </xf>
    <xf numFmtId="0" fontId="37" fillId="0" borderId="107" xfId="0" applyFont="1" applyBorder="1" applyProtection="1">
      <alignment vertical="center"/>
      <protection hidden="1"/>
    </xf>
    <xf numFmtId="0" fontId="38" fillId="0" borderId="108" xfId="0" applyFont="1" applyBorder="1" applyProtection="1">
      <alignment vertical="center"/>
      <protection hidden="1"/>
    </xf>
    <xf numFmtId="0" fontId="0" fillId="0" borderId="6" xfId="0" applyBorder="1" applyProtection="1">
      <alignment vertical="center"/>
      <protection hidden="1"/>
    </xf>
    <xf numFmtId="0" fontId="33" fillId="0" borderId="6" xfId="0" applyFont="1" applyBorder="1" applyProtection="1">
      <alignment vertical="center"/>
      <protection hidden="1"/>
    </xf>
    <xf numFmtId="0" fontId="25" fillId="0" borderId="138" xfId="2" applyFont="1" applyBorder="1" applyAlignment="1" applyProtection="1">
      <alignment horizontal="right" vertical="center"/>
      <protection locked="0"/>
    </xf>
    <xf numFmtId="49" fontId="25" fillId="0" borderId="139" xfId="2" applyNumberFormat="1" applyFont="1" applyBorder="1" applyAlignment="1" applyProtection="1">
      <alignment horizontal="center" vertical="center"/>
      <protection locked="0"/>
    </xf>
    <xf numFmtId="49" fontId="25" fillId="0" borderId="141" xfId="2" applyNumberFormat="1" applyFont="1" applyBorder="1" applyAlignment="1" applyProtection="1">
      <alignment horizontal="center" vertical="center"/>
      <protection locked="0"/>
    </xf>
    <xf numFmtId="49" fontId="25" fillId="0" borderId="141" xfId="2" applyNumberFormat="1" applyFont="1" applyBorder="1" applyAlignment="1" applyProtection="1">
      <alignment horizontal="right" vertical="center"/>
      <protection locked="0"/>
    </xf>
    <xf numFmtId="0" fontId="0" fillId="0" borderId="21" xfId="0" applyBorder="1" applyProtection="1">
      <alignment vertical="center"/>
      <protection hidden="1"/>
    </xf>
    <xf numFmtId="0" fontId="26" fillId="0" borderId="108" xfId="0" applyFont="1" applyBorder="1" applyAlignment="1" applyProtection="1">
      <alignment horizontal="left" vertical="center" wrapText="1"/>
      <protection hidden="1"/>
    </xf>
    <xf numFmtId="0" fontId="7" fillId="0" borderId="0" xfId="0" applyFont="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Alignment="1" applyProtection="1">
      <alignment horizontal="left" vertical="center"/>
      <protection hidden="1"/>
    </xf>
    <xf numFmtId="49" fontId="7" fillId="0" borderId="0" xfId="0" applyNumberFormat="1" applyFont="1" applyAlignment="1" applyProtection="1">
      <alignment horizontal="right" vertical="center"/>
      <protection hidden="1"/>
    </xf>
    <xf numFmtId="0" fontId="58" fillId="15" borderId="149" xfId="2" applyFont="1" applyFill="1" applyBorder="1" applyAlignment="1" applyProtection="1">
      <alignment horizontal="center" vertical="center" wrapText="1"/>
      <protection hidden="1"/>
    </xf>
    <xf numFmtId="0" fontId="14" fillId="0" borderId="107" xfId="2" applyFont="1" applyBorder="1" applyAlignment="1" applyProtection="1">
      <alignment vertical="center"/>
      <protection hidden="1"/>
    </xf>
    <xf numFmtId="0" fontId="14" fillId="0" borderId="0" xfId="2" applyFont="1" applyAlignment="1" applyProtection="1">
      <alignment horizontal="left" vertical="center"/>
      <protection hidden="1"/>
    </xf>
    <xf numFmtId="0" fontId="14" fillId="0" borderId="108" xfId="2" applyFont="1" applyBorder="1" applyAlignment="1" applyProtection="1">
      <alignment horizontal="left" vertical="center"/>
      <protection hidden="1"/>
    </xf>
    <xf numFmtId="0" fontId="14" fillId="8" borderId="156" xfId="2" applyFont="1" applyFill="1" applyBorder="1" applyAlignment="1" applyProtection="1">
      <alignment horizontal="center" vertical="center" shrinkToFit="1"/>
      <protection hidden="1"/>
    </xf>
    <xf numFmtId="0" fontId="14" fillId="0" borderId="110" xfId="2" applyFont="1" applyBorder="1" applyAlignment="1" applyProtection="1">
      <alignment horizontal="center" vertical="center"/>
      <protection hidden="1"/>
    </xf>
    <xf numFmtId="0" fontId="14" fillId="0" borderId="143" xfId="2" applyFont="1" applyBorder="1" applyAlignment="1" applyProtection="1">
      <alignment horizontal="center" vertical="center"/>
      <protection hidden="1"/>
    </xf>
    <xf numFmtId="0" fontId="14" fillId="0" borderId="111" xfId="2" applyFont="1" applyBorder="1" applyAlignment="1" applyProtection="1">
      <alignment horizontal="center" vertical="center"/>
      <protection hidden="1"/>
    </xf>
    <xf numFmtId="0" fontId="6" fillId="0" borderId="0" xfId="0" applyFont="1" applyProtection="1">
      <alignment vertical="center"/>
      <protection hidden="1"/>
    </xf>
    <xf numFmtId="0" fontId="26" fillId="0" borderId="0" xfId="0" applyFont="1" applyProtection="1">
      <alignment vertical="center"/>
      <protection hidden="1"/>
    </xf>
    <xf numFmtId="0" fontId="67" fillId="20" borderId="1" xfId="0" applyFont="1" applyFill="1" applyBorder="1" applyAlignment="1">
      <alignment horizontal="center" vertical="center" wrapText="1"/>
    </xf>
    <xf numFmtId="0" fontId="45" fillId="2" borderId="1" xfId="1" applyFont="1" applyFill="1" applyBorder="1" applyAlignment="1">
      <alignment horizontal="center" vertical="center"/>
    </xf>
    <xf numFmtId="0" fontId="45" fillId="2" borderId="1" xfId="1" applyFont="1" applyFill="1" applyBorder="1" applyAlignment="1">
      <alignment horizontal="center" vertical="center" wrapText="1"/>
    </xf>
    <xf numFmtId="0" fontId="45" fillId="3" borderId="1" xfId="1" applyFont="1" applyFill="1" applyBorder="1" applyAlignment="1">
      <alignment horizontal="center" vertical="center"/>
    </xf>
    <xf numFmtId="0" fontId="45" fillId="3" borderId="1" xfId="1" applyFont="1" applyFill="1" applyBorder="1" applyAlignment="1">
      <alignment horizontal="center" vertical="center" wrapText="1"/>
    </xf>
    <xf numFmtId="0" fontId="67" fillId="13" borderId="1" xfId="0" applyFont="1" applyFill="1" applyBorder="1" applyAlignment="1">
      <alignment horizontal="center" vertical="center"/>
    </xf>
    <xf numFmtId="0" fontId="67" fillId="13" borderId="1" xfId="0" applyFont="1" applyFill="1" applyBorder="1">
      <alignment vertical="center"/>
    </xf>
    <xf numFmtId="0" fontId="67" fillId="0" borderId="0" xfId="0" applyFont="1">
      <alignment vertical="center"/>
    </xf>
    <xf numFmtId="0" fontId="67" fillId="4" borderId="1" xfId="0" applyFont="1" applyFill="1" applyBorder="1" applyAlignment="1">
      <alignment horizontal="center" vertical="center"/>
    </xf>
    <xf numFmtId="0" fontId="67" fillId="0" borderId="0" xfId="0" applyFont="1" applyAlignment="1">
      <alignment horizontal="center" vertical="center"/>
    </xf>
    <xf numFmtId="0" fontId="67" fillId="5" borderId="1" xfId="0" applyFont="1" applyFill="1" applyBorder="1" applyAlignment="1">
      <alignment horizontal="center" vertical="center"/>
    </xf>
    <xf numFmtId="0" fontId="0" fillId="0" borderId="0" xfId="0" applyAlignment="1">
      <alignment horizontal="right" vertical="center"/>
    </xf>
    <xf numFmtId="0" fontId="0" fillId="18" borderId="0" xfId="0" applyFill="1" applyAlignment="1">
      <alignment horizontal="center" vertical="center" textRotation="255" wrapText="1"/>
    </xf>
    <xf numFmtId="0" fontId="0" fillId="18" borderId="0" xfId="0" applyFill="1" applyAlignment="1">
      <alignment vertical="center" textRotation="255" wrapText="1"/>
    </xf>
    <xf numFmtId="0" fontId="0" fillId="0" borderId="0" xfId="0" applyAlignment="1">
      <alignment horizontal="right" vertical="center" wrapText="1"/>
    </xf>
    <xf numFmtId="0" fontId="25" fillId="21" borderId="93" xfId="2" quotePrefix="1" applyFont="1" applyFill="1" applyBorder="1" applyAlignment="1" applyProtection="1">
      <alignment horizontal="left" vertical="center" shrinkToFit="1"/>
      <protection locked="0"/>
    </xf>
    <xf numFmtId="0" fontId="25" fillId="21" borderId="81" xfId="2" applyFont="1" applyFill="1" applyBorder="1" applyAlignment="1" applyProtection="1">
      <alignment horizontal="left" vertical="center" shrinkToFit="1"/>
      <protection locked="0"/>
    </xf>
    <xf numFmtId="0" fontId="25" fillId="21" borderId="87" xfId="2" applyFont="1" applyFill="1" applyBorder="1" applyAlignment="1" applyProtection="1">
      <alignment horizontal="left" vertical="center" shrinkToFit="1"/>
      <protection locked="0"/>
    </xf>
    <xf numFmtId="0" fontId="25" fillId="21" borderId="75" xfId="2" quotePrefix="1" applyFont="1" applyFill="1" applyBorder="1" applyAlignment="1" applyProtection="1">
      <alignment horizontal="left" vertical="center" shrinkToFit="1"/>
      <protection locked="0"/>
    </xf>
    <xf numFmtId="0" fontId="25" fillId="21" borderId="137" xfId="2" applyFont="1" applyFill="1" applyBorder="1" applyAlignment="1" applyProtection="1">
      <alignment horizontal="left" vertical="center" shrinkToFit="1"/>
      <protection locked="0"/>
    </xf>
    <xf numFmtId="0" fontId="68" fillId="0" borderId="0" xfId="0" applyFont="1" applyProtection="1">
      <alignment vertical="center"/>
      <protection hidden="1"/>
    </xf>
    <xf numFmtId="0" fontId="42" fillId="16" borderId="2" xfId="0" applyFont="1" applyFill="1" applyBorder="1" applyProtection="1">
      <alignment vertical="center"/>
      <protection hidden="1"/>
    </xf>
    <xf numFmtId="0" fontId="42" fillId="16" borderId="3" xfId="0" applyFont="1" applyFill="1" applyBorder="1" applyAlignment="1" applyProtection="1">
      <alignment horizontal="center" vertical="center"/>
      <protection hidden="1"/>
    </xf>
    <xf numFmtId="49" fontId="25" fillId="21" borderId="98" xfId="2" applyNumberFormat="1" applyFont="1" applyFill="1" applyBorder="1" applyAlignment="1" applyProtection="1">
      <alignment horizontal="left" vertical="center"/>
      <protection locked="0"/>
    </xf>
    <xf numFmtId="49" fontId="25" fillId="21" borderId="86" xfId="2" applyNumberFormat="1" applyFont="1" applyFill="1" applyBorder="1" applyAlignment="1" applyProtection="1">
      <alignment horizontal="left" vertical="center"/>
      <protection locked="0"/>
    </xf>
    <xf numFmtId="49" fontId="25" fillId="21" borderId="92" xfId="2" applyNumberFormat="1" applyFont="1" applyFill="1" applyBorder="1" applyAlignment="1" applyProtection="1">
      <alignment horizontal="left" vertical="center"/>
      <protection locked="0"/>
    </xf>
    <xf numFmtId="49" fontId="25" fillId="21" borderId="80" xfId="2" applyNumberFormat="1" applyFont="1" applyFill="1" applyBorder="1" applyAlignment="1" applyProtection="1">
      <alignment horizontal="left" vertical="center"/>
      <protection locked="0"/>
    </xf>
    <xf numFmtId="49" fontId="25" fillId="21" borderId="86" xfId="2" applyNumberFormat="1" applyFont="1" applyFill="1" applyBorder="1" applyAlignment="1" applyProtection="1">
      <alignment horizontal="left" vertical="center" shrinkToFit="1"/>
      <protection locked="0"/>
    </xf>
    <xf numFmtId="49" fontId="25" fillId="21" borderId="92" xfId="2" applyNumberFormat="1" applyFont="1" applyFill="1" applyBorder="1" applyAlignment="1" applyProtection="1">
      <alignment horizontal="left" vertical="center" shrinkToFit="1"/>
      <protection locked="0"/>
    </xf>
    <xf numFmtId="49" fontId="25" fillId="21" borderId="142" xfId="2" applyNumberFormat="1" applyFont="1" applyFill="1" applyBorder="1" applyAlignment="1" applyProtection="1">
      <alignment horizontal="left" vertical="center" shrinkToFit="1"/>
      <protection locked="0"/>
    </xf>
    <xf numFmtId="0" fontId="0" fillId="0" borderId="0" xfId="0" applyAlignment="1">
      <alignment horizontal="center" vertical="center" textRotation="255" wrapText="1"/>
    </xf>
    <xf numFmtId="0" fontId="65" fillId="0" borderId="63" xfId="2" applyFont="1" applyBorder="1" applyAlignment="1" applyProtection="1">
      <alignment horizontal="center" vertical="top"/>
      <protection hidden="1"/>
    </xf>
    <xf numFmtId="0" fontId="65" fillId="0" borderId="124" xfId="2" applyFont="1" applyBorder="1" applyAlignment="1" applyProtection="1">
      <alignment horizontal="center" vertical="top"/>
      <protection hidden="1"/>
    </xf>
    <xf numFmtId="49" fontId="25" fillId="0" borderId="96" xfId="2" applyNumberFormat="1" applyFont="1" applyBorder="1" applyAlignment="1" applyProtection="1">
      <alignment horizontal="left" vertical="center" shrinkToFit="1"/>
      <protection locked="0"/>
    </xf>
    <xf numFmtId="49" fontId="25" fillId="0" borderId="84" xfId="2" applyNumberFormat="1" applyFont="1" applyBorder="1" applyAlignment="1" applyProtection="1">
      <alignment horizontal="left" vertical="center" shrinkToFit="1"/>
      <protection locked="0"/>
    </xf>
    <xf numFmtId="49" fontId="25" fillId="0" borderId="90" xfId="2" applyNumberFormat="1" applyFont="1" applyBorder="1" applyAlignment="1" applyProtection="1">
      <alignment horizontal="left" vertical="center" shrinkToFit="1"/>
      <protection locked="0"/>
    </xf>
    <xf numFmtId="49" fontId="25" fillId="0" borderId="78" xfId="2" applyNumberFormat="1" applyFont="1" applyBorder="1" applyAlignment="1" applyProtection="1">
      <alignment horizontal="left" vertical="center" shrinkToFit="1"/>
      <protection locked="0"/>
    </xf>
    <xf numFmtId="49" fontId="25" fillId="0" borderId="140" xfId="2" applyNumberFormat="1" applyFont="1" applyBorder="1" applyAlignment="1" applyProtection="1">
      <alignment horizontal="left" vertical="center" shrinkToFit="1"/>
      <protection locked="0"/>
    </xf>
    <xf numFmtId="49" fontId="25" fillId="0" borderId="94" xfId="2" applyNumberFormat="1" applyFont="1" applyBorder="1" applyAlignment="1" applyProtection="1">
      <alignment horizontal="left" vertical="center" shrinkToFit="1"/>
      <protection locked="0"/>
    </xf>
    <xf numFmtId="49" fontId="25" fillId="0" borderId="95" xfId="2" applyNumberFormat="1" applyFont="1" applyBorder="1" applyAlignment="1" applyProtection="1">
      <alignment horizontal="left" vertical="center" shrinkToFit="1"/>
      <protection locked="0"/>
    </xf>
    <xf numFmtId="49" fontId="25" fillId="0" borderId="82" xfId="2" applyNumberFormat="1" applyFont="1" applyBorder="1" applyAlignment="1" applyProtection="1">
      <alignment horizontal="left" vertical="center" shrinkToFit="1"/>
      <protection locked="0"/>
    </xf>
    <xf numFmtId="49" fontId="25" fillId="0" borderId="83" xfId="2" applyNumberFormat="1" applyFont="1" applyBorder="1" applyAlignment="1" applyProtection="1">
      <alignment horizontal="left" vertical="center" shrinkToFit="1"/>
      <protection locked="0"/>
    </xf>
    <xf numFmtId="49" fontId="25" fillId="0" borderId="88" xfId="2" applyNumberFormat="1" applyFont="1" applyBorder="1" applyAlignment="1" applyProtection="1">
      <alignment horizontal="left" vertical="center" shrinkToFit="1"/>
      <protection locked="0"/>
    </xf>
    <xf numFmtId="49" fontId="25" fillId="0" borderId="89" xfId="2" applyNumberFormat="1" applyFont="1" applyBorder="1" applyAlignment="1" applyProtection="1">
      <alignment horizontal="left" vertical="center" shrinkToFit="1"/>
      <protection locked="0"/>
    </xf>
    <xf numFmtId="49" fontId="25" fillId="0" borderId="76" xfId="2" applyNumberFormat="1" applyFont="1" applyBorder="1" applyAlignment="1" applyProtection="1">
      <alignment horizontal="left" vertical="center" shrinkToFit="1"/>
      <protection locked="0"/>
    </xf>
    <xf numFmtId="49" fontId="25" fillId="0" borderId="77" xfId="2" applyNumberFormat="1" applyFont="1" applyBorder="1" applyAlignment="1" applyProtection="1">
      <alignment horizontal="left" vertical="center" shrinkToFit="1"/>
      <protection locked="0"/>
    </xf>
    <xf numFmtId="49" fontId="25" fillId="0" borderId="138" xfId="2" applyNumberFormat="1" applyFont="1" applyBorder="1" applyAlignment="1" applyProtection="1">
      <alignment horizontal="left" vertical="center" shrinkToFit="1"/>
      <protection locked="0"/>
    </xf>
    <xf numFmtId="49" fontId="25" fillId="0" borderId="139" xfId="2" applyNumberFormat="1" applyFont="1" applyBorder="1" applyAlignment="1" applyProtection="1">
      <alignment horizontal="left" vertical="center" shrinkToFit="1"/>
      <protection locked="0"/>
    </xf>
    <xf numFmtId="0" fontId="59" fillId="15" borderId="0" xfId="2" applyFont="1" applyFill="1" applyAlignment="1" applyProtection="1">
      <alignment horizontal="left" vertical="center"/>
      <protection hidden="1"/>
    </xf>
    <xf numFmtId="0" fontId="59" fillId="15" borderId="22" xfId="2" applyFont="1" applyFill="1" applyBorder="1" applyAlignment="1" applyProtection="1">
      <alignment horizontal="left" vertical="center"/>
      <protection hidden="1"/>
    </xf>
    <xf numFmtId="0" fontId="66" fillId="16" borderId="32" xfId="2" applyFont="1" applyFill="1" applyBorder="1" applyAlignment="1" applyProtection="1">
      <alignment vertical="center"/>
      <protection hidden="1"/>
    </xf>
    <xf numFmtId="0" fontId="66" fillId="16" borderId="34" xfId="2" applyFont="1" applyFill="1" applyBorder="1" applyAlignment="1" applyProtection="1">
      <alignment vertical="center"/>
      <protection hidden="1"/>
    </xf>
    <xf numFmtId="0" fontId="50" fillId="16" borderId="54" xfId="2" applyFont="1" applyFill="1" applyBorder="1" applyAlignment="1" applyProtection="1">
      <alignment horizontal="right" vertical="center" wrapText="1"/>
      <protection hidden="1"/>
    </xf>
    <xf numFmtId="0" fontId="0" fillId="16" borderId="53" xfId="0" applyFill="1" applyBorder="1" applyProtection="1">
      <alignment vertical="center"/>
      <protection hidden="1"/>
    </xf>
    <xf numFmtId="0" fontId="33" fillId="16" borderId="55" xfId="0" applyFont="1" applyFill="1" applyBorder="1" applyProtection="1">
      <alignment vertical="center"/>
      <protection hidden="1"/>
    </xf>
    <xf numFmtId="0" fontId="33" fillId="16" borderId="108" xfId="0" applyFont="1" applyFill="1" applyBorder="1" applyProtection="1">
      <alignment vertical="center"/>
      <protection hidden="1"/>
    </xf>
    <xf numFmtId="0" fontId="53" fillId="16" borderId="115" xfId="0" applyFont="1" applyFill="1" applyBorder="1" applyAlignment="1" applyProtection="1">
      <alignment horizontal="right" vertical="center"/>
      <protection hidden="1"/>
    </xf>
    <xf numFmtId="0" fontId="0" fillId="16" borderId="129" xfId="0" applyFill="1" applyBorder="1" applyProtection="1">
      <alignment vertical="center"/>
      <protection hidden="1"/>
    </xf>
    <xf numFmtId="0" fontId="33" fillId="16" borderId="117" xfId="0" applyFont="1" applyFill="1" applyBorder="1" applyProtection="1">
      <alignment vertical="center"/>
      <protection hidden="1"/>
    </xf>
    <xf numFmtId="0" fontId="39" fillId="16" borderId="129" xfId="0" applyFont="1" applyFill="1" applyBorder="1" applyProtection="1">
      <alignment vertical="center"/>
      <protection hidden="1"/>
    </xf>
    <xf numFmtId="0" fontId="40" fillId="16" borderId="129" xfId="0" applyFont="1" applyFill="1" applyBorder="1" applyProtection="1">
      <alignment vertical="center"/>
      <protection hidden="1"/>
    </xf>
    <xf numFmtId="0" fontId="53" fillId="16" borderId="59" xfId="0" applyFont="1" applyFill="1" applyBorder="1" applyAlignment="1" applyProtection="1">
      <alignment horizontal="right" vertical="center"/>
      <protection hidden="1"/>
    </xf>
    <xf numFmtId="0" fontId="62" fillId="15" borderId="23" xfId="2" applyFont="1" applyFill="1" applyBorder="1" applyAlignment="1" applyProtection="1">
      <alignment horizontal="left" vertical="center"/>
      <protection hidden="1"/>
    </xf>
    <xf numFmtId="0" fontId="43" fillId="16" borderId="33" xfId="2" applyFont="1" applyFill="1" applyBorder="1" applyAlignment="1" applyProtection="1">
      <alignment vertical="center"/>
      <protection hidden="1"/>
    </xf>
    <xf numFmtId="0" fontId="36" fillId="0" borderId="0" xfId="2" applyFont="1" applyAlignment="1" applyProtection="1">
      <alignment horizontal="center" vertical="center" wrapText="1"/>
      <protection hidden="1"/>
    </xf>
    <xf numFmtId="0" fontId="33" fillId="0" borderId="0" xfId="0" applyFont="1" applyAlignment="1" applyProtection="1">
      <alignment horizontal="left" vertical="center"/>
      <protection hidden="1"/>
    </xf>
    <xf numFmtId="0" fontId="46" fillId="0" borderId="0" xfId="0" applyFont="1" applyProtection="1">
      <alignment vertical="center"/>
      <protection hidden="1"/>
    </xf>
    <xf numFmtId="0" fontId="0" fillId="16" borderId="58" xfId="0" applyFill="1" applyBorder="1" applyProtection="1">
      <alignment vertical="center"/>
      <protection hidden="1"/>
    </xf>
    <xf numFmtId="0" fontId="0" fillId="16" borderId="33" xfId="0" applyFill="1" applyBorder="1" applyProtection="1">
      <alignment vertical="center"/>
      <protection hidden="1"/>
    </xf>
    <xf numFmtId="0" fontId="0" fillId="16" borderId="32" xfId="0" applyFill="1" applyBorder="1" applyProtection="1">
      <alignment vertical="center"/>
      <protection hidden="1"/>
    </xf>
    <xf numFmtId="0" fontId="0" fillId="16" borderId="54" xfId="0" applyFill="1" applyBorder="1" applyAlignment="1" applyProtection="1">
      <alignment horizontal="right" vertical="center"/>
      <protection hidden="1"/>
    </xf>
    <xf numFmtId="0" fontId="0" fillId="16" borderId="115" xfId="0" applyFill="1" applyBorder="1" applyAlignment="1" applyProtection="1">
      <alignment horizontal="right" vertical="center"/>
      <protection hidden="1"/>
    </xf>
    <xf numFmtId="0" fontId="0" fillId="16" borderId="131" xfId="0" applyFill="1" applyBorder="1" applyAlignment="1" applyProtection="1">
      <alignment horizontal="right" vertical="center"/>
      <protection hidden="1"/>
    </xf>
    <xf numFmtId="0" fontId="0" fillId="16" borderId="132" xfId="0" applyFill="1" applyBorder="1" applyProtection="1">
      <alignment vertical="center"/>
      <protection hidden="1"/>
    </xf>
    <xf numFmtId="0" fontId="0" fillId="16" borderId="23" xfId="0" applyFill="1" applyBorder="1" applyAlignment="1" applyProtection="1">
      <alignment horizontal="right" vertical="center"/>
      <protection hidden="1"/>
    </xf>
    <xf numFmtId="0" fontId="0" fillId="16" borderId="0" xfId="0" applyFill="1" applyProtection="1">
      <alignment vertical="center"/>
      <protection hidden="1"/>
    </xf>
    <xf numFmtId="0" fontId="0" fillId="16" borderId="59" xfId="0" applyFill="1" applyBorder="1" applyAlignment="1" applyProtection="1">
      <alignment horizontal="right" vertical="center"/>
      <protection hidden="1"/>
    </xf>
    <xf numFmtId="0" fontId="70" fillId="0" borderId="0" xfId="0" applyFont="1" applyProtection="1">
      <alignment vertical="center"/>
      <protection hidden="1"/>
    </xf>
    <xf numFmtId="0" fontId="14" fillId="0" borderId="0" xfId="2" applyFont="1" applyAlignment="1" applyProtection="1">
      <alignment horizontal="center"/>
      <protection hidden="1"/>
    </xf>
    <xf numFmtId="0" fontId="14" fillId="0" borderId="0" xfId="2" applyFont="1" applyProtection="1">
      <protection hidden="1"/>
    </xf>
    <xf numFmtId="0" fontId="38" fillId="0" borderId="0" xfId="0" applyFont="1" applyProtection="1">
      <alignment vertical="center"/>
      <protection hidden="1"/>
    </xf>
    <xf numFmtId="0" fontId="70" fillId="16" borderId="117" xfId="0" applyFont="1" applyFill="1" applyBorder="1" applyProtection="1">
      <alignment vertical="center"/>
      <protection hidden="1"/>
    </xf>
    <xf numFmtId="0" fontId="70" fillId="16" borderId="60" xfId="0" applyFont="1" applyFill="1" applyBorder="1" applyProtection="1">
      <alignment vertical="center"/>
      <protection hidden="1"/>
    </xf>
    <xf numFmtId="0" fontId="70" fillId="16" borderId="34" xfId="0" applyFont="1" applyFill="1" applyBorder="1" applyProtection="1">
      <alignment vertical="center"/>
      <protection hidden="1"/>
    </xf>
    <xf numFmtId="0" fontId="70" fillId="16" borderId="55" xfId="0" applyFont="1" applyFill="1" applyBorder="1" applyProtection="1">
      <alignment vertical="center"/>
      <protection hidden="1"/>
    </xf>
    <xf numFmtId="0" fontId="70" fillId="16" borderId="133" xfId="0" applyFont="1" applyFill="1" applyBorder="1" applyProtection="1">
      <alignment vertical="center"/>
      <protection hidden="1"/>
    </xf>
    <xf numFmtId="0" fontId="70" fillId="16" borderId="22" xfId="0" applyFont="1" applyFill="1" applyBorder="1" applyProtection="1">
      <alignment vertical="center"/>
      <protection hidden="1"/>
    </xf>
    <xf numFmtId="0" fontId="72" fillId="0" borderId="67" xfId="0" applyFont="1" applyBorder="1" applyAlignment="1" applyProtection="1">
      <alignment horizontal="center" vertical="center"/>
      <protection hidden="1"/>
    </xf>
    <xf numFmtId="176" fontId="25" fillId="0" borderId="97" xfId="2" applyNumberFormat="1" applyFont="1" applyBorder="1" applyAlignment="1" applyProtection="1">
      <alignment horizontal="right" vertical="center"/>
      <protection locked="0"/>
    </xf>
    <xf numFmtId="176" fontId="25" fillId="0" borderId="85" xfId="2" applyNumberFormat="1" applyFont="1" applyBorder="1" applyAlignment="1" applyProtection="1">
      <alignment horizontal="right" vertical="center"/>
      <protection locked="0"/>
    </xf>
    <xf numFmtId="176" fontId="25" fillId="0" borderId="84" xfId="2" applyNumberFormat="1" applyFont="1" applyBorder="1" applyAlignment="1" applyProtection="1">
      <alignment horizontal="right" vertical="center"/>
      <protection locked="0"/>
    </xf>
    <xf numFmtId="176" fontId="25" fillId="0" borderId="91" xfId="2" applyNumberFormat="1" applyFont="1" applyBorder="1" applyAlignment="1" applyProtection="1">
      <alignment horizontal="right" vertical="center"/>
      <protection locked="0"/>
    </xf>
    <xf numFmtId="176" fontId="25" fillId="0" borderId="79" xfId="2" applyNumberFormat="1" applyFont="1" applyBorder="1" applyAlignment="1" applyProtection="1">
      <alignment horizontal="right" vertical="center"/>
      <protection locked="0"/>
    </xf>
    <xf numFmtId="0" fontId="6" fillId="10" borderId="93" xfId="2" applyFont="1" applyFill="1" applyBorder="1" applyAlignment="1" applyProtection="1">
      <alignment horizontal="center" vertical="center"/>
      <protection hidden="1"/>
    </xf>
    <xf numFmtId="0" fontId="6" fillId="10" borderId="81" xfId="2" applyFont="1" applyFill="1" applyBorder="1" applyAlignment="1" applyProtection="1">
      <alignment horizontal="center" vertical="center"/>
      <protection hidden="1"/>
    </xf>
    <xf numFmtId="0" fontId="6" fillId="10" borderId="87" xfId="2" applyFont="1" applyFill="1" applyBorder="1" applyAlignment="1" applyProtection="1">
      <alignment horizontal="center" vertical="center"/>
      <protection hidden="1"/>
    </xf>
    <xf numFmtId="0" fontId="6" fillId="10" borderId="75" xfId="2" applyFont="1" applyFill="1" applyBorder="1" applyAlignment="1" applyProtection="1">
      <alignment horizontal="center" vertical="center"/>
      <protection hidden="1"/>
    </xf>
    <xf numFmtId="0" fontId="6" fillId="10" borderId="137" xfId="2" applyFont="1" applyFill="1" applyBorder="1" applyAlignment="1" applyProtection="1">
      <alignment horizontal="center" vertical="center"/>
      <protection hidden="1"/>
    </xf>
    <xf numFmtId="0" fontId="43" fillId="21" borderId="96" xfId="2" applyFont="1" applyFill="1" applyBorder="1" applyAlignment="1" applyProtection="1">
      <alignment horizontal="right" vertical="center"/>
      <protection locked="0"/>
    </xf>
    <xf numFmtId="0" fontId="0" fillId="0" borderId="0" xfId="0" applyAlignment="1">
      <alignment vertical="center" textRotation="255"/>
    </xf>
    <xf numFmtId="0" fontId="0" fillId="11" borderId="0" xfId="0" applyFill="1" applyAlignment="1">
      <alignment horizontal="center" vertical="center" textRotation="255" wrapText="1"/>
    </xf>
    <xf numFmtId="0" fontId="0" fillId="11" borderId="0" xfId="0" applyFill="1" applyAlignment="1">
      <alignment vertical="center" textRotation="255" wrapText="1"/>
    </xf>
    <xf numFmtId="0" fontId="0" fillId="11" borderId="0" xfId="0" applyFill="1" applyAlignment="1">
      <alignment horizontal="right" vertical="center" textRotation="255" wrapText="1"/>
    </xf>
    <xf numFmtId="0" fontId="0" fillId="16" borderId="0" xfId="0" applyFill="1" applyAlignment="1">
      <alignment vertical="center" textRotation="255" wrapText="1"/>
    </xf>
    <xf numFmtId="0" fontId="0" fillId="21" borderId="0" xfId="0" applyFill="1" applyAlignment="1">
      <alignment vertical="center" textRotation="255" wrapText="1"/>
    </xf>
    <xf numFmtId="0" fontId="0" fillId="16" borderId="0" xfId="0" applyFill="1" applyAlignment="1">
      <alignment horizontal="center" vertical="center" textRotation="255" wrapText="1"/>
    </xf>
    <xf numFmtId="0" fontId="0" fillId="21" borderId="0" xfId="0" applyFill="1" applyAlignment="1">
      <alignment horizontal="center" vertical="center" textRotation="255" wrapText="1"/>
    </xf>
    <xf numFmtId="49" fontId="43" fillId="21" borderId="84" xfId="2" applyNumberFormat="1" applyFont="1" applyFill="1" applyBorder="1" applyAlignment="1" applyProtection="1">
      <alignment horizontal="right" vertical="center"/>
      <protection locked="0"/>
    </xf>
    <xf numFmtId="49" fontId="43" fillId="21" borderId="90" xfId="2" applyNumberFormat="1" applyFont="1" applyFill="1" applyBorder="1" applyAlignment="1" applyProtection="1">
      <alignment horizontal="right" vertical="center"/>
      <protection locked="0"/>
    </xf>
    <xf numFmtId="49" fontId="43" fillId="21" borderId="78" xfId="2" applyNumberFormat="1" applyFont="1" applyFill="1" applyBorder="1" applyAlignment="1" applyProtection="1">
      <alignment horizontal="right" vertical="center"/>
      <protection locked="0"/>
    </xf>
    <xf numFmtId="49" fontId="43" fillId="21" borderId="140" xfId="2" applyNumberFormat="1" applyFont="1" applyFill="1" applyBorder="1" applyAlignment="1" applyProtection="1">
      <alignment horizontal="right" vertical="center"/>
      <protection locked="0"/>
    </xf>
    <xf numFmtId="0" fontId="0" fillId="0" borderId="0" xfId="0" applyAlignment="1" applyProtection="1">
      <alignment horizontal="right" vertical="center"/>
      <protection hidden="1"/>
    </xf>
    <xf numFmtId="0" fontId="14" fillId="0" borderId="18" xfId="2" applyFont="1" applyBorder="1" applyAlignment="1" applyProtection="1">
      <alignment horizontal="right" vertical="center" indent="1"/>
      <protection hidden="1"/>
    </xf>
    <xf numFmtId="0" fontId="14" fillId="0" borderId="26" xfId="2" applyFont="1" applyBorder="1" applyAlignment="1" applyProtection="1">
      <alignment horizontal="right" vertical="center" indent="1"/>
      <protection hidden="1"/>
    </xf>
    <xf numFmtId="0" fontId="14" fillId="0" borderId="24" xfId="2" applyFont="1" applyBorder="1" applyAlignment="1" applyProtection="1">
      <alignment horizontal="right" vertical="center" indent="1"/>
      <protection hidden="1"/>
    </xf>
    <xf numFmtId="0" fontId="14" fillId="0" borderId="74" xfId="2" applyFont="1" applyBorder="1" applyAlignment="1" applyProtection="1">
      <alignment horizontal="right" vertical="center" indent="1"/>
      <protection hidden="1"/>
    </xf>
    <xf numFmtId="0" fontId="25" fillId="0" borderId="84" xfId="2" applyFont="1" applyBorder="1" applyAlignment="1" applyProtection="1">
      <alignment horizontal="center" vertical="center"/>
      <protection locked="0"/>
    </xf>
    <xf numFmtId="0" fontId="25" fillId="0" borderId="90" xfId="2" applyFont="1" applyBorder="1" applyAlignment="1" applyProtection="1">
      <alignment horizontal="center" vertical="center"/>
      <protection locked="0"/>
    </xf>
    <xf numFmtId="0" fontId="25" fillId="0" borderId="78" xfId="2" applyFont="1" applyBorder="1" applyAlignment="1" applyProtection="1">
      <alignment horizontal="center" vertical="center"/>
      <protection locked="0"/>
    </xf>
    <xf numFmtId="0" fontId="25" fillId="0" borderId="140" xfId="2" applyFont="1" applyBorder="1" applyAlignment="1" applyProtection="1">
      <alignment horizontal="center" vertical="center"/>
      <protection locked="0"/>
    </xf>
    <xf numFmtId="0" fontId="33" fillId="16" borderId="4" xfId="0" applyFont="1" applyFill="1" applyBorder="1" applyAlignment="1" applyProtection="1">
      <alignment horizontal="center" vertical="center"/>
      <protection hidden="1"/>
    </xf>
    <xf numFmtId="0" fontId="0" fillId="16" borderId="114" xfId="0" applyFill="1" applyBorder="1" applyAlignment="1" applyProtection="1">
      <alignment horizontal="center" vertical="center"/>
      <protection hidden="1"/>
    </xf>
    <xf numFmtId="0" fontId="37" fillId="16" borderId="4" xfId="0" applyFont="1" applyFill="1" applyBorder="1" applyAlignment="1" applyProtection="1">
      <alignment horizontal="center" vertical="center"/>
      <protection hidden="1"/>
    </xf>
    <xf numFmtId="0" fontId="0" fillId="16" borderId="113" xfId="0" applyFill="1" applyBorder="1" applyAlignment="1" applyProtection="1">
      <alignment horizontal="center" vertical="center"/>
      <protection hidden="1"/>
    </xf>
    <xf numFmtId="0" fontId="33" fillId="16" borderId="118" xfId="0" applyFont="1" applyFill="1" applyBorder="1" applyAlignment="1" applyProtection="1">
      <alignment horizontal="right" vertical="center"/>
      <protection hidden="1"/>
    </xf>
    <xf numFmtId="0" fontId="39" fillId="16" borderId="125" xfId="0" applyFont="1" applyFill="1" applyBorder="1" applyAlignment="1" applyProtection="1">
      <alignment horizontal="center" vertical="center"/>
      <protection hidden="1"/>
    </xf>
    <xf numFmtId="0" fontId="33" fillId="16" borderId="10" xfId="0" applyFont="1" applyFill="1" applyBorder="1" applyAlignment="1" applyProtection="1">
      <alignment horizontal="center" vertical="center"/>
      <protection hidden="1"/>
    </xf>
    <xf numFmtId="0" fontId="33" fillId="16" borderId="126" xfId="0" applyFont="1" applyFill="1" applyBorder="1" applyAlignment="1" applyProtection="1">
      <alignment horizontal="right" vertical="center"/>
      <protection hidden="1"/>
    </xf>
    <xf numFmtId="0" fontId="33" fillId="0" borderId="0" xfId="0" applyFont="1" applyAlignment="1">
      <alignment horizontal="right" vertical="center"/>
    </xf>
    <xf numFmtId="0" fontId="25" fillId="16" borderId="198" xfId="0" applyFont="1" applyFill="1" applyBorder="1" applyAlignment="1" applyProtection="1">
      <alignment horizontal="center" vertical="center"/>
      <protection hidden="1"/>
    </xf>
    <xf numFmtId="0" fontId="37" fillId="0" borderId="68" xfId="0" applyFont="1" applyBorder="1" applyProtection="1">
      <alignment vertical="center"/>
      <protection hidden="1"/>
    </xf>
    <xf numFmtId="0" fontId="62" fillId="16" borderId="105" xfId="2" applyFont="1" applyFill="1" applyBorder="1" applyAlignment="1" applyProtection="1">
      <alignment vertical="center"/>
      <protection hidden="1"/>
    </xf>
    <xf numFmtId="0" fontId="66" fillId="16" borderId="6" xfId="2" applyFont="1" applyFill="1" applyBorder="1" applyAlignment="1" applyProtection="1">
      <alignment vertical="center"/>
      <protection hidden="1"/>
    </xf>
    <xf numFmtId="0" fontId="66" fillId="16" borderId="104" xfId="2" applyFont="1" applyFill="1" applyBorder="1" applyAlignment="1" applyProtection="1">
      <alignment vertical="center"/>
      <protection hidden="1"/>
    </xf>
    <xf numFmtId="0" fontId="38" fillId="0" borderId="69" xfId="0" applyFont="1" applyBorder="1" applyProtection="1">
      <alignment vertical="center"/>
      <protection hidden="1"/>
    </xf>
    <xf numFmtId="0" fontId="8" fillId="10" borderId="64" xfId="2" applyFont="1" applyFill="1" applyBorder="1" applyAlignment="1" applyProtection="1">
      <alignment horizontal="center" vertical="center"/>
      <protection hidden="1"/>
    </xf>
    <xf numFmtId="49" fontId="9" fillId="17" borderId="201" xfId="2" applyNumberFormat="1" applyFont="1" applyFill="1" applyBorder="1" applyAlignment="1" applyProtection="1">
      <alignment horizontal="center" vertical="center"/>
      <protection hidden="1"/>
    </xf>
    <xf numFmtId="0" fontId="8" fillId="10" borderId="206" xfId="2" applyFont="1" applyFill="1" applyBorder="1" applyAlignment="1" applyProtection="1">
      <alignment horizontal="center" vertical="center"/>
      <protection hidden="1"/>
    </xf>
    <xf numFmtId="0" fontId="6" fillId="12" borderId="207" xfId="2" applyFont="1" applyFill="1" applyBorder="1" applyAlignment="1" applyProtection="1">
      <alignment horizontal="right" vertical="center"/>
      <protection hidden="1"/>
    </xf>
    <xf numFmtId="49" fontId="6" fillId="12" borderId="207" xfId="2" applyNumberFormat="1" applyFont="1" applyFill="1" applyBorder="1" applyAlignment="1" applyProtection="1">
      <alignment horizontal="left" vertical="center"/>
      <protection hidden="1"/>
    </xf>
    <xf numFmtId="49" fontId="6" fillId="12" borderId="208" xfId="2" applyNumberFormat="1" applyFont="1" applyFill="1" applyBorder="1" applyAlignment="1" applyProtection="1">
      <alignment horizontal="left" vertical="center"/>
      <protection hidden="1"/>
    </xf>
    <xf numFmtId="49" fontId="6" fillId="12" borderId="209" xfId="2" applyNumberFormat="1" applyFont="1" applyFill="1" applyBorder="1" applyAlignment="1" applyProtection="1">
      <alignment horizontal="left" vertical="center"/>
      <protection hidden="1"/>
    </xf>
    <xf numFmtId="49" fontId="6" fillId="12" borderId="209" xfId="2" applyNumberFormat="1" applyFont="1" applyFill="1" applyBorder="1" applyAlignment="1" applyProtection="1">
      <alignment horizontal="center" vertical="center"/>
      <protection hidden="1"/>
    </xf>
    <xf numFmtId="49" fontId="6" fillId="12" borderId="208" xfId="2" applyNumberFormat="1" applyFont="1" applyFill="1" applyBorder="1" applyAlignment="1" applyProtection="1">
      <alignment horizontal="center" vertical="center"/>
      <protection hidden="1"/>
    </xf>
    <xf numFmtId="49" fontId="6" fillId="12" borderId="210" xfId="2" applyNumberFormat="1" applyFont="1" applyFill="1" applyBorder="1" applyAlignment="1" applyProtection="1">
      <alignment horizontal="center" vertical="center"/>
      <protection hidden="1"/>
    </xf>
    <xf numFmtId="49" fontId="6" fillId="12" borderId="210" xfId="2" applyNumberFormat="1" applyFont="1" applyFill="1" applyBorder="1" applyAlignment="1" applyProtection="1">
      <alignment horizontal="right" vertical="center"/>
      <protection hidden="1"/>
    </xf>
    <xf numFmtId="49" fontId="6" fillId="12" borderId="211" xfId="2" applyNumberFormat="1" applyFont="1" applyFill="1" applyBorder="1" applyAlignment="1" applyProtection="1">
      <alignment horizontal="center" vertical="center"/>
      <protection hidden="1"/>
    </xf>
    <xf numFmtId="49" fontId="6" fillId="12" borderId="212" xfId="2" applyNumberFormat="1" applyFont="1" applyFill="1" applyBorder="1" applyAlignment="1" applyProtection="1">
      <alignment horizontal="center" vertical="center"/>
      <protection hidden="1"/>
    </xf>
    <xf numFmtId="3" fontId="0" fillId="0" borderId="0" xfId="0" applyNumberFormat="1">
      <alignment vertical="center"/>
    </xf>
    <xf numFmtId="49" fontId="9" fillId="17" borderId="101" xfId="2" applyNumberFormat="1" applyFont="1" applyFill="1" applyBorder="1" applyAlignment="1" applyProtection="1">
      <alignment horizontal="center" vertical="center"/>
      <protection hidden="1"/>
    </xf>
    <xf numFmtId="0" fontId="14" fillId="0" borderId="19" xfId="2" applyFont="1" applyBorder="1" applyAlignment="1" applyProtection="1">
      <alignment horizontal="left" vertical="center" indent="1" shrinkToFit="1"/>
      <protection hidden="1"/>
    </xf>
    <xf numFmtId="0" fontId="14" fillId="8" borderId="2" xfId="2" applyFont="1" applyFill="1" applyBorder="1" applyAlignment="1" applyProtection="1">
      <alignment horizontal="center" vertical="center"/>
      <protection hidden="1"/>
    </xf>
    <xf numFmtId="0" fontId="14" fillId="0" borderId="25" xfId="2" applyFont="1" applyBorder="1" applyAlignment="1" applyProtection="1">
      <alignment horizontal="left" vertical="center" indent="1" shrinkToFit="1"/>
      <protection hidden="1"/>
    </xf>
    <xf numFmtId="0" fontId="14" fillId="0" borderId="111" xfId="2" applyFont="1" applyBorder="1" applyAlignment="1" applyProtection="1">
      <alignment horizontal="left" vertical="center" indent="1" shrinkToFit="1"/>
      <protection hidden="1"/>
    </xf>
    <xf numFmtId="0" fontId="25" fillId="26" borderId="93" xfId="2" applyFont="1" applyFill="1" applyBorder="1" applyAlignment="1" applyProtection="1">
      <alignment horizontal="left" vertical="center" shrinkToFit="1"/>
      <protection locked="0"/>
    </xf>
    <xf numFmtId="49" fontId="25" fillId="26" borderId="80" xfId="2" applyNumberFormat="1" applyFont="1" applyFill="1" applyBorder="1" applyAlignment="1" applyProtection="1">
      <alignment horizontal="left" vertical="center"/>
      <protection locked="0"/>
    </xf>
    <xf numFmtId="0" fontId="25" fillId="26" borderId="81" xfId="2" applyFont="1" applyFill="1" applyBorder="1" applyAlignment="1" applyProtection="1">
      <alignment horizontal="left" vertical="center" shrinkToFit="1"/>
      <protection locked="0"/>
    </xf>
    <xf numFmtId="49" fontId="25" fillId="26" borderId="86" xfId="2" applyNumberFormat="1" applyFont="1" applyFill="1" applyBorder="1" applyAlignment="1" applyProtection="1">
      <alignment horizontal="left" vertical="center" shrinkToFit="1"/>
      <protection locked="0"/>
    </xf>
    <xf numFmtId="0" fontId="25" fillId="26" borderId="87" xfId="2" applyFont="1" applyFill="1" applyBorder="1" applyAlignment="1" applyProtection="1">
      <alignment horizontal="left" vertical="center" shrinkToFit="1"/>
      <protection locked="0"/>
    </xf>
    <xf numFmtId="49" fontId="25" fillId="26" borderId="92" xfId="2" applyNumberFormat="1" applyFont="1" applyFill="1" applyBorder="1" applyAlignment="1" applyProtection="1">
      <alignment horizontal="left" vertical="center" shrinkToFit="1"/>
      <protection locked="0"/>
    </xf>
    <xf numFmtId="0" fontId="25" fillId="26" borderId="75" xfId="2" applyFont="1" applyFill="1" applyBorder="1" applyAlignment="1" applyProtection="1">
      <alignment horizontal="left" vertical="center" shrinkToFit="1"/>
      <protection locked="0"/>
    </xf>
    <xf numFmtId="0" fontId="4" fillId="0" borderId="0" xfId="0" applyFont="1" applyAlignment="1">
      <alignment horizontal="right" vertical="center"/>
    </xf>
    <xf numFmtId="0" fontId="45" fillId="0" borderId="0" xfId="0" applyFont="1" applyAlignment="1">
      <alignment horizontal="right" vertical="center"/>
    </xf>
    <xf numFmtId="0" fontId="77" fillId="0" borderId="0" xfId="0" applyFont="1" applyAlignment="1">
      <alignment horizontal="right" vertical="center"/>
    </xf>
    <xf numFmtId="0" fontId="8" fillId="0" borderId="0" xfId="2" applyFont="1" applyAlignment="1" applyProtection="1">
      <alignment vertical="center"/>
      <protection hidden="1"/>
    </xf>
    <xf numFmtId="0" fontId="8" fillId="0" borderId="0" xfId="2" applyFont="1" applyAlignment="1" applyProtection="1">
      <alignment vertical="center" wrapText="1"/>
      <protection hidden="1"/>
    </xf>
    <xf numFmtId="0" fontId="8" fillId="0" borderId="0" xfId="2" applyFont="1" applyAlignment="1" applyProtection="1">
      <alignment horizontal="center" vertical="center"/>
      <protection hidden="1"/>
    </xf>
    <xf numFmtId="0" fontId="0" fillId="0" borderId="0" xfId="0" applyAlignment="1"/>
    <xf numFmtId="0" fontId="16" fillId="14" borderId="65" xfId="2" applyFont="1" applyFill="1" applyBorder="1" applyAlignment="1" applyProtection="1">
      <alignment vertical="center" wrapText="1"/>
      <protection hidden="1"/>
    </xf>
    <xf numFmtId="0" fontId="16" fillId="14" borderId="68" xfId="2" applyFont="1" applyFill="1" applyBorder="1" applyAlignment="1" applyProtection="1">
      <alignment vertical="center" wrapText="1"/>
      <protection hidden="1"/>
    </xf>
    <xf numFmtId="0" fontId="25" fillId="16" borderId="121" xfId="0" applyFont="1" applyFill="1" applyBorder="1" applyAlignment="1" applyProtection="1">
      <alignment horizontal="center" vertical="center"/>
      <protection hidden="1"/>
    </xf>
    <xf numFmtId="0" fontId="25" fillId="16" borderId="220" xfId="0" applyFont="1" applyFill="1" applyBorder="1" applyAlignment="1" applyProtection="1">
      <alignment horizontal="center" vertical="center"/>
      <protection hidden="1"/>
    </xf>
    <xf numFmtId="0" fontId="78" fillId="0" borderId="1" xfId="0" applyFont="1" applyBorder="1" applyAlignment="1" applyProtection="1">
      <alignment horizontal="right" vertical="center"/>
      <protection hidden="1"/>
    </xf>
    <xf numFmtId="0" fontId="78" fillId="0" borderId="2" xfId="0" applyFont="1" applyBorder="1" applyAlignment="1" applyProtection="1">
      <alignment horizontal="center" vertical="center"/>
      <protection hidden="1"/>
    </xf>
    <xf numFmtId="0" fontId="78" fillId="0" borderId="4" xfId="0" applyFont="1" applyBorder="1" applyProtection="1">
      <alignment vertical="center"/>
      <protection hidden="1"/>
    </xf>
    <xf numFmtId="0" fontId="76" fillId="0" borderId="1" xfId="0" applyFont="1" applyBorder="1" applyAlignment="1" applyProtection="1">
      <alignment horizontal="right" vertical="center"/>
      <protection hidden="1"/>
    </xf>
    <xf numFmtId="0" fontId="76" fillId="0" borderId="2" xfId="0" applyFont="1" applyBorder="1" applyAlignment="1" applyProtection="1">
      <alignment horizontal="center" vertical="center"/>
      <protection hidden="1"/>
    </xf>
    <xf numFmtId="0" fontId="76" fillId="0" borderId="4" xfId="0" applyFont="1" applyBorder="1" applyProtection="1">
      <alignment vertical="center"/>
      <protection hidden="1"/>
    </xf>
    <xf numFmtId="0" fontId="39" fillId="16" borderId="116" xfId="0" applyFont="1" applyFill="1" applyBorder="1" applyAlignment="1" applyProtection="1">
      <alignment horizontal="center" vertical="center"/>
      <protection hidden="1"/>
    </xf>
    <xf numFmtId="0" fontId="33" fillId="16" borderId="113" xfId="0" applyFont="1" applyFill="1" applyBorder="1" applyAlignment="1" applyProtection="1">
      <alignment horizontal="right" vertical="center"/>
      <protection hidden="1"/>
    </xf>
    <xf numFmtId="0" fontId="33" fillId="16" borderId="114" xfId="0" applyFont="1" applyFill="1" applyBorder="1" applyAlignment="1" applyProtection="1">
      <alignment horizontal="right" vertical="center"/>
      <protection hidden="1"/>
    </xf>
    <xf numFmtId="0" fontId="33" fillId="16" borderId="223" xfId="0" applyFont="1" applyFill="1" applyBorder="1" applyAlignment="1" applyProtection="1">
      <alignment horizontal="left" vertical="center" indent="1" shrinkToFit="1"/>
      <protection hidden="1"/>
    </xf>
    <xf numFmtId="0" fontId="39" fillId="16" borderId="224" xfId="0" applyFont="1" applyFill="1" applyBorder="1" applyAlignment="1" applyProtection="1">
      <alignment horizontal="center" vertical="center"/>
      <protection hidden="1"/>
    </xf>
    <xf numFmtId="0" fontId="33" fillId="16" borderId="197" xfId="0" applyFont="1" applyFill="1" applyBorder="1" applyAlignment="1" applyProtection="1">
      <alignment horizontal="center" vertical="center"/>
      <protection hidden="1"/>
    </xf>
    <xf numFmtId="0" fontId="33" fillId="16" borderId="225" xfId="0" applyFont="1" applyFill="1" applyBorder="1" applyAlignment="1" applyProtection="1">
      <alignment horizontal="left" vertical="center" indent="1" shrinkToFit="1"/>
      <protection hidden="1"/>
    </xf>
    <xf numFmtId="0" fontId="39" fillId="16" borderId="226" xfId="0" applyFont="1" applyFill="1" applyBorder="1" applyAlignment="1" applyProtection="1">
      <alignment horizontal="center" vertical="center"/>
      <protection hidden="1"/>
    </xf>
    <xf numFmtId="0" fontId="33" fillId="16" borderId="227" xfId="0" applyFont="1" applyFill="1" applyBorder="1" applyAlignment="1" applyProtection="1">
      <alignment horizontal="center" vertical="center"/>
      <protection hidden="1"/>
    </xf>
    <xf numFmtId="0" fontId="33" fillId="16" borderId="228" xfId="0" applyFont="1" applyFill="1" applyBorder="1" applyAlignment="1" applyProtection="1">
      <alignment horizontal="left" vertical="center" indent="1" shrinkToFit="1"/>
      <protection hidden="1"/>
    </xf>
    <xf numFmtId="0" fontId="33" fillId="16" borderId="229" xfId="0" applyFont="1" applyFill="1" applyBorder="1" applyAlignment="1" applyProtection="1">
      <alignment horizontal="left" vertical="center" indent="1" shrinkToFit="1"/>
      <protection hidden="1"/>
    </xf>
    <xf numFmtId="0" fontId="39" fillId="16" borderId="230" xfId="0" applyFont="1" applyFill="1" applyBorder="1" applyAlignment="1" applyProtection="1">
      <alignment horizontal="center" vertical="center"/>
      <protection hidden="1"/>
    </xf>
    <xf numFmtId="0" fontId="33" fillId="16" borderId="42" xfId="0" applyFont="1" applyFill="1" applyBorder="1" applyAlignment="1" applyProtection="1">
      <alignment horizontal="center" vertical="center"/>
      <protection hidden="1"/>
    </xf>
    <xf numFmtId="0" fontId="25" fillId="21" borderId="18" xfId="2" applyFont="1" applyFill="1" applyBorder="1" applyAlignment="1" applyProtection="1">
      <alignment horizontal="left" vertical="center" shrinkToFit="1"/>
      <protection hidden="1"/>
    </xf>
    <xf numFmtId="49" fontId="43" fillId="21" borderId="7" xfId="2" applyNumberFormat="1" applyFont="1" applyFill="1" applyBorder="1" applyAlignment="1" applyProtection="1">
      <alignment horizontal="right" vertical="center"/>
      <protection hidden="1"/>
    </xf>
    <xf numFmtId="49" fontId="25" fillId="21" borderId="20" xfId="2" applyNumberFormat="1" applyFont="1" applyFill="1" applyBorder="1" applyAlignment="1" applyProtection="1">
      <alignment horizontal="left" vertical="center" shrinkToFit="1"/>
      <protection hidden="1"/>
    </xf>
    <xf numFmtId="0" fontId="25" fillId="21" borderId="74" xfId="2" applyFont="1" applyFill="1" applyBorder="1" applyAlignment="1" applyProtection="1">
      <alignment horizontal="left" vertical="center" shrinkToFit="1"/>
      <protection hidden="1"/>
    </xf>
    <xf numFmtId="49" fontId="43" fillId="21" borderId="112" xfId="2" applyNumberFormat="1" applyFont="1" applyFill="1" applyBorder="1" applyAlignment="1" applyProtection="1">
      <alignment horizontal="right" vertical="center"/>
      <protection hidden="1"/>
    </xf>
    <xf numFmtId="49" fontId="25" fillId="21" borderId="109" xfId="2" applyNumberFormat="1" applyFont="1" applyFill="1" applyBorder="1" applyAlignment="1" applyProtection="1">
      <alignment horizontal="left" vertical="center" shrinkToFit="1"/>
      <protection hidden="1"/>
    </xf>
    <xf numFmtId="0" fontId="25" fillId="26" borderId="18" xfId="2" applyFont="1" applyFill="1" applyBorder="1" applyAlignment="1" applyProtection="1">
      <alignment horizontal="left" vertical="center" shrinkToFit="1"/>
      <protection hidden="1"/>
    </xf>
    <xf numFmtId="49" fontId="62" fillId="26" borderId="7" xfId="2" applyNumberFormat="1" applyFont="1" applyFill="1" applyBorder="1" applyAlignment="1" applyProtection="1">
      <alignment horizontal="right" vertical="center"/>
      <protection hidden="1"/>
    </xf>
    <xf numFmtId="49" fontId="25" fillId="26" borderId="20" xfId="2" applyNumberFormat="1" applyFont="1" applyFill="1" applyBorder="1" applyAlignment="1" applyProtection="1">
      <alignment horizontal="left" vertical="center" shrinkToFit="1"/>
      <protection hidden="1"/>
    </xf>
    <xf numFmtId="0" fontId="25" fillId="26" borderId="74" xfId="2" applyFont="1" applyFill="1" applyBorder="1" applyAlignment="1" applyProtection="1">
      <alignment horizontal="left" vertical="center" shrinkToFit="1"/>
      <protection hidden="1"/>
    </xf>
    <xf numFmtId="49" fontId="62" fillId="26" borderId="112" xfId="2" applyNumberFormat="1" applyFont="1" applyFill="1" applyBorder="1" applyAlignment="1" applyProtection="1">
      <alignment horizontal="right" vertical="center"/>
      <protection hidden="1"/>
    </xf>
    <xf numFmtId="49" fontId="25" fillId="26" borderId="109" xfId="2" applyNumberFormat="1" applyFont="1" applyFill="1" applyBorder="1" applyAlignment="1" applyProtection="1">
      <alignment horizontal="left" vertical="center" shrinkToFit="1"/>
      <protection hidden="1"/>
    </xf>
    <xf numFmtId="0" fontId="81" fillId="0" borderId="0" xfId="0" applyFont="1" applyProtection="1">
      <alignment vertical="center"/>
      <protection hidden="1"/>
    </xf>
    <xf numFmtId="0" fontId="81" fillId="0" borderId="0" xfId="0" applyFont="1" applyAlignment="1" applyProtection="1">
      <alignment horizontal="center" vertical="center"/>
      <protection hidden="1"/>
    </xf>
    <xf numFmtId="0" fontId="27" fillId="27" borderId="1" xfId="0" applyFont="1" applyFill="1" applyBorder="1" applyAlignment="1">
      <alignment horizontal="center" vertical="center"/>
    </xf>
    <xf numFmtId="0" fontId="27" fillId="27" borderId="1" xfId="0" applyFont="1" applyFill="1" applyBorder="1">
      <alignment vertical="center"/>
    </xf>
    <xf numFmtId="0" fontId="15" fillId="12" borderId="71" xfId="0" applyFont="1" applyFill="1" applyBorder="1" applyAlignment="1" applyProtection="1">
      <alignment horizontal="center" vertical="center"/>
      <protection hidden="1"/>
    </xf>
    <xf numFmtId="0" fontId="15" fillId="0" borderId="1" xfId="0" applyFont="1" applyBorder="1" applyAlignment="1" applyProtection="1">
      <alignment horizontal="center" vertical="center"/>
      <protection locked="0"/>
    </xf>
    <xf numFmtId="0" fontId="14" fillId="12" borderId="1" xfId="2" applyFont="1" applyFill="1" applyBorder="1" applyAlignment="1" applyProtection="1">
      <alignment horizontal="center" vertical="center"/>
      <protection hidden="1"/>
    </xf>
    <xf numFmtId="0" fontId="25" fillId="12" borderId="233" xfId="2" quotePrefix="1" applyFont="1" applyFill="1" applyBorder="1" applyAlignment="1" applyProtection="1">
      <alignment horizontal="center" vertical="center"/>
      <protection hidden="1"/>
    </xf>
    <xf numFmtId="0" fontId="25" fillId="12" borderId="234" xfId="2" applyFont="1" applyFill="1" applyBorder="1" applyAlignment="1" applyProtection="1">
      <alignment vertical="center"/>
      <protection hidden="1"/>
    </xf>
    <xf numFmtId="0" fontId="15" fillId="0" borderId="100" xfId="0" applyFont="1" applyBorder="1" applyAlignment="1" applyProtection="1">
      <alignment horizontal="center" vertical="center"/>
      <protection locked="0"/>
    </xf>
    <xf numFmtId="0" fontId="14" fillId="12" borderId="100" xfId="2" applyFont="1" applyFill="1" applyBorder="1" applyAlignment="1" applyProtection="1">
      <alignment horizontal="center" vertical="center"/>
      <protection hidden="1"/>
    </xf>
    <xf numFmtId="0" fontId="25" fillId="12" borderId="40" xfId="2" applyFont="1" applyFill="1" applyBorder="1" applyAlignment="1" applyProtection="1">
      <alignment vertical="center"/>
      <protection hidden="1"/>
    </xf>
    <xf numFmtId="0" fontId="25" fillId="12" borderId="39" xfId="2" applyFont="1" applyFill="1" applyBorder="1" applyAlignment="1" applyProtection="1">
      <alignment vertical="center"/>
      <protection hidden="1"/>
    </xf>
    <xf numFmtId="56" fontId="15" fillId="12" borderId="39" xfId="0" applyNumberFormat="1" applyFont="1" applyFill="1" applyBorder="1" applyProtection="1">
      <alignment vertical="center"/>
      <protection hidden="1"/>
    </xf>
    <xf numFmtId="56" fontId="15" fillId="12" borderId="236" xfId="0" applyNumberFormat="1" applyFont="1" applyFill="1" applyBorder="1" applyProtection="1">
      <alignment vertical="center"/>
      <protection hidden="1"/>
    </xf>
    <xf numFmtId="0" fontId="25" fillId="19" borderId="237" xfId="2" applyFont="1" applyFill="1" applyBorder="1" applyAlignment="1" applyProtection="1">
      <alignment horizontal="center" vertical="center"/>
      <protection locked="0"/>
    </xf>
    <xf numFmtId="0" fontId="25" fillId="12" borderId="238" xfId="2" applyFont="1" applyFill="1" applyBorder="1" applyAlignment="1" applyProtection="1">
      <alignment vertical="center"/>
      <protection hidden="1"/>
    </xf>
    <xf numFmtId="0" fontId="15" fillId="12" borderId="200" xfId="0" applyFont="1" applyFill="1" applyBorder="1" applyProtection="1">
      <alignment vertical="center"/>
      <protection hidden="1"/>
    </xf>
    <xf numFmtId="0" fontId="15" fillId="12" borderId="0" xfId="0" applyFont="1" applyFill="1" applyProtection="1">
      <alignment vertical="center"/>
      <protection hidden="1"/>
    </xf>
    <xf numFmtId="0" fontId="23" fillId="12" borderId="0" xfId="2" applyFont="1" applyFill="1" applyAlignment="1" applyProtection="1">
      <alignment vertical="center"/>
      <protection hidden="1"/>
    </xf>
    <xf numFmtId="0" fontId="22" fillId="12" borderId="0" xfId="2" applyFont="1" applyFill="1" applyAlignment="1" applyProtection="1">
      <alignment vertical="center"/>
      <protection hidden="1"/>
    </xf>
    <xf numFmtId="0" fontId="22" fillId="12" borderId="0" xfId="2" applyFont="1" applyFill="1" applyAlignment="1" applyProtection="1">
      <alignment horizontal="right"/>
      <protection hidden="1"/>
    </xf>
    <xf numFmtId="0" fontId="15" fillId="12" borderId="0" xfId="0" applyFont="1" applyFill="1" applyAlignment="1" applyProtection="1">
      <alignment horizontal="center" vertical="center"/>
      <protection hidden="1"/>
    </xf>
    <xf numFmtId="0" fontId="15" fillId="12" borderId="0" xfId="0" applyFont="1" applyFill="1" applyAlignment="1" applyProtection="1">
      <alignment horizontal="left" vertical="center"/>
      <protection hidden="1"/>
    </xf>
    <xf numFmtId="0" fontId="15" fillId="12" borderId="108" xfId="0" applyFont="1" applyFill="1" applyBorder="1" applyAlignment="1" applyProtection="1">
      <alignment horizontal="left"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left" vertical="center"/>
      <protection hidden="1"/>
    </xf>
    <xf numFmtId="0" fontId="8" fillId="0" borderId="0" xfId="0" applyFont="1" applyAlignment="1" applyProtection="1">
      <alignment horizontal="right" vertical="center"/>
      <protection hidden="1"/>
    </xf>
    <xf numFmtId="0" fontId="8" fillId="0" borderId="0" xfId="0" applyFont="1" applyProtection="1">
      <alignment vertical="center"/>
      <protection hidden="1"/>
    </xf>
    <xf numFmtId="0" fontId="78" fillId="0" borderId="0" xfId="0" applyFont="1" applyProtection="1">
      <alignment vertical="center"/>
      <protection hidden="1"/>
    </xf>
    <xf numFmtId="0" fontId="82" fillId="0" borderId="0" xfId="2" applyFont="1" applyAlignment="1" applyProtection="1">
      <alignment vertical="center" wrapText="1"/>
      <protection hidden="1"/>
    </xf>
    <xf numFmtId="0" fontId="82" fillId="0" borderId="0" xfId="2" applyFont="1" applyAlignment="1" applyProtection="1">
      <alignment horizontal="left" vertical="center" wrapText="1"/>
      <protection hidden="1"/>
    </xf>
    <xf numFmtId="0" fontId="83" fillId="0" borderId="0" xfId="2" applyFont="1" applyAlignment="1" applyProtection="1">
      <alignment vertical="center" wrapText="1"/>
      <protection hidden="1"/>
    </xf>
    <xf numFmtId="0" fontId="84" fillId="0" borderId="0" xfId="3" applyFont="1" applyFill="1" applyBorder="1" applyAlignment="1" applyProtection="1">
      <alignment vertical="center" wrapText="1"/>
      <protection hidden="1"/>
    </xf>
    <xf numFmtId="0" fontId="84" fillId="0" borderId="0" xfId="3" applyNumberFormat="1" applyFont="1" applyFill="1" applyBorder="1" applyAlignment="1" applyProtection="1">
      <alignment horizontal="left" vertical="center"/>
      <protection hidden="1"/>
    </xf>
    <xf numFmtId="0" fontId="84" fillId="0" borderId="0" xfId="3" applyNumberFormat="1" applyFont="1" applyFill="1" applyBorder="1" applyAlignment="1" applyProtection="1">
      <alignment vertical="center"/>
      <protection hidden="1"/>
    </xf>
    <xf numFmtId="0" fontId="78" fillId="0" borderId="0" xfId="0" applyFont="1" applyAlignment="1" applyProtection="1">
      <alignment horizontal="center" vertical="center" wrapText="1"/>
      <protection hidden="1"/>
    </xf>
    <xf numFmtId="0" fontId="78" fillId="0" borderId="0" xfId="2" applyFont="1" applyAlignment="1" applyProtection="1">
      <alignment vertical="center"/>
      <protection hidden="1"/>
    </xf>
    <xf numFmtId="0" fontId="78" fillId="0" borderId="0" xfId="2" applyFont="1" applyAlignment="1" applyProtection="1">
      <alignment horizontal="left" vertical="center" wrapText="1"/>
      <protection hidden="1"/>
    </xf>
    <xf numFmtId="0" fontId="78" fillId="0" borderId="0" xfId="2" applyFont="1" applyAlignment="1" applyProtection="1">
      <alignment horizontal="left" vertical="center"/>
      <protection hidden="1"/>
    </xf>
    <xf numFmtId="0" fontId="78" fillId="0" borderId="0" xfId="0" applyFont="1" applyAlignment="1" applyProtection="1">
      <alignment horizontal="left" vertical="center" wrapText="1"/>
      <protection hidden="1"/>
    </xf>
    <xf numFmtId="0" fontId="78" fillId="0" borderId="0" xfId="2" applyFont="1" applyAlignment="1" applyProtection="1">
      <alignment vertical="center" wrapText="1"/>
      <protection hidden="1"/>
    </xf>
    <xf numFmtId="0" fontId="78" fillId="0" borderId="0" xfId="0" applyFont="1" applyAlignment="1" applyProtection="1">
      <alignment horizontal="center" vertical="center"/>
      <protection hidden="1"/>
    </xf>
    <xf numFmtId="0" fontId="78" fillId="0" borderId="0" xfId="0" applyFont="1" applyAlignment="1" applyProtection="1">
      <alignment horizontal="left" vertical="center"/>
      <protection hidden="1"/>
    </xf>
    <xf numFmtId="0" fontId="78" fillId="0" borderId="0" xfId="2" applyFont="1" applyAlignment="1" applyProtection="1">
      <alignment horizontal="center" vertical="center"/>
      <protection hidden="1"/>
    </xf>
    <xf numFmtId="0" fontId="78" fillId="0" borderId="0" xfId="2" applyFont="1" applyAlignment="1" applyProtection="1">
      <alignment horizontal="left" vertical="center" shrinkToFit="1"/>
      <protection hidden="1"/>
    </xf>
    <xf numFmtId="49" fontId="78" fillId="0" borderId="0" xfId="2" applyNumberFormat="1" applyFont="1" applyAlignment="1" applyProtection="1">
      <alignment horizontal="left" vertical="center" shrinkToFit="1"/>
      <protection hidden="1"/>
    </xf>
    <xf numFmtId="0" fontId="78" fillId="0" borderId="0" xfId="2" applyFont="1" applyAlignment="1" applyProtection="1">
      <alignment horizontal="right" vertical="center"/>
      <protection hidden="1"/>
    </xf>
    <xf numFmtId="0" fontId="8" fillId="0" borderId="0" xfId="2" applyFont="1" applyAlignment="1" applyProtection="1">
      <alignment horizontal="left" vertical="center" shrinkToFit="1"/>
      <protection hidden="1"/>
    </xf>
    <xf numFmtId="0" fontId="8" fillId="0" borderId="0" xfId="2" applyFont="1" applyAlignment="1" applyProtection="1">
      <alignment horizontal="center" vertical="center" shrinkToFit="1"/>
      <protection hidden="1"/>
    </xf>
    <xf numFmtId="0" fontId="8" fillId="0" borderId="0" xfId="2" applyFont="1" applyAlignment="1" applyProtection="1">
      <alignment horizontal="right" vertical="center"/>
      <protection hidden="1"/>
    </xf>
    <xf numFmtId="0" fontId="78" fillId="0" borderId="0" xfId="2" quotePrefix="1" applyFont="1" applyAlignment="1" applyProtection="1">
      <alignment horizontal="left" vertical="center"/>
      <protection hidden="1"/>
    </xf>
    <xf numFmtId="0" fontId="78" fillId="0" borderId="0" xfId="2" quotePrefix="1" applyFont="1" applyAlignment="1" applyProtection="1">
      <alignment horizontal="center" vertical="center"/>
      <protection hidden="1"/>
    </xf>
    <xf numFmtId="0" fontId="8" fillId="0" borderId="0" xfId="2" quotePrefix="1" applyFont="1" applyAlignment="1" applyProtection="1">
      <alignment horizontal="center" vertical="center"/>
      <protection hidden="1"/>
    </xf>
    <xf numFmtId="0" fontId="78" fillId="0" borderId="0" xfId="2" applyFont="1" applyAlignment="1" applyProtection="1">
      <alignment horizontal="left" vertical="center" shrinkToFit="1"/>
      <protection locked="0"/>
    </xf>
    <xf numFmtId="0" fontId="78" fillId="0" borderId="0" xfId="2" applyFont="1" applyAlignment="1" applyProtection="1">
      <alignment horizontal="left" vertical="center"/>
      <protection locked="0"/>
    </xf>
    <xf numFmtId="0" fontId="78" fillId="0" borderId="0" xfId="2" quotePrefix="1" applyFont="1" applyAlignment="1" applyProtection="1">
      <alignment horizontal="center" vertical="center"/>
      <protection locked="0"/>
    </xf>
    <xf numFmtId="0" fontId="8" fillId="0" borderId="0" xfId="2" applyFont="1" applyAlignment="1" applyProtection="1">
      <alignment horizontal="left" vertical="center"/>
      <protection hidden="1"/>
    </xf>
    <xf numFmtId="0" fontId="78" fillId="0" borderId="0" xfId="2" quotePrefix="1" applyFont="1" applyAlignment="1" applyProtection="1">
      <alignment horizontal="left" vertical="center"/>
      <protection locked="0"/>
    </xf>
    <xf numFmtId="0" fontId="84" fillId="0" borderId="0" xfId="3" applyFont="1" applyFill="1" applyBorder="1" applyAlignment="1" applyProtection="1">
      <alignment horizontal="left" vertical="center"/>
      <protection hidden="1"/>
    </xf>
    <xf numFmtId="49" fontId="78" fillId="0" borderId="0" xfId="2" applyNumberFormat="1" applyFont="1" applyAlignment="1" applyProtection="1">
      <alignment horizontal="left" vertical="center"/>
      <protection hidden="1"/>
    </xf>
    <xf numFmtId="49" fontId="8" fillId="0" borderId="0" xfId="0" applyNumberFormat="1" applyFont="1" applyAlignment="1" applyProtection="1">
      <alignment horizontal="left" vertical="center"/>
      <protection hidden="1"/>
    </xf>
    <xf numFmtId="0" fontId="33" fillId="16" borderId="231" xfId="0" quotePrefix="1" applyFont="1" applyFill="1" applyBorder="1" applyAlignment="1" applyProtection="1">
      <alignment horizontal="left" vertical="center" indent="1"/>
      <protection hidden="1"/>
    </xf>
    <xf numFmtId="0" fontId="85" fillId="0" borderId="0" xfId="0" applyFont="1" applyAlignment="1" applyProtection="1">
      <alignment horizontal="center" vertical="center"/>
      <protection hidden="1"/>
    </xf>
    <xf numFmtId="0" fontId="85" fillId="0" borderId="0" xfId="0" applyFont="1" applyAlignment="1" applyProtection="1">
      <alignment horizontal="left" vertical="center"/>
      <protection hidden="1"/>
    </xf>
    <xf numFmtId="0" fontId="62" fillId="26" borderId="96" xfId="2" applyFont="1" applyFill="1" applyBorder="1" applyAlignment="1" applyProtection="1">
      <alignment horizontal="right" vertical="center"/>
      <protection locked="0"/>
    </xf>
    <xf numFmtId="0" fontId="62" fillId="26" borderId="84" xfId="2" applyFont="1" applyFill="1" applyBorder="1" applyAlignment="1" applyProtection="1">
      <alignment horizontal="right" vertical="center"/>
      <protection locked="0"/>
    </xf>
    <xf numFmtId="0" fontId="62" fillId="26" borderId="90" xfId="2" applyFont="1" applyFill="1" applyBorder="1" applyAlignment="1" applyProtection="1">
      <alignment horizontal="right" vertical="center"/>
      <protection locked="0"/>
    </xf>
    <xf numFmtId="0" fontId="62" fillId="26" borderId="78" xfId="2" applyFont="1" applyFill="1" applyBorder="1" applyAlignment="1" applyProtection="1">
      <alignment horizontal="right" vertical="center"/>
      <protection locked="0"/>
    </xf>
    <xf numFmtId="0" fontId="62" fillId="12" borderId="146" xfId="2" applyFont="1" applyFill="1" applyBorder="1" applyAlignment="1" applyProtection="1">
      <alignment horizontal="left" vertical="center" wrapText="1"/>
      <protection hidden="1"/>
    </xf>
    <xf numFmtId="0" fontId="62" fillId="12" borderId="155" xfId="2" applyFont="1" applyFill="1" applyBorder="1" applyAlignment="1" applyProtection="1">
      <alignment horizontal="left" vertical="center" wrapText="1"/>
      <protection hidden="1"/>
    </xf>
    <xf numFmtId="0" fontId="36" fillId="12" borderId="191" xfId="2" applyFont="1" applyFill="1" applyBorder="1" applyAlignment="1" applyProtection="1">
      <alignment horizontal="center" vertical="center" wrapText="1"/>
      <protection hidden="1"/>
    </xf>
    <xf numFmtId="0" fontId="36" fillId="12" borderId="32" xfId="2" applyFont="1" applyFill="1" applyBorder="1" applyAlignment="1" applyProtection="1">
      <alignment horizontal="center" vertical="center" wrapText="1"/>
      <protection hidden="1"/>
    </xf>
    <xf numFmtId="0" fontId="36" fillId="12" borderId="192" xfId="2" applyFont="1" applyFill="1" applyBorder="1" applyAlignment="1" applyProtection="1">
      <alignment horizontal="center" vertical="center" wrapText="1"/>
      <protection hidden="1"/>
    </xf>
    <xf numFmtId="0" fontId="36" fillId="12" borderId="173" xfId="2" applyFont="1" applyFill="1" applyBorder="1" applyAlignment="1" applyProtection="1">
      <alignment horizontal="center" vertical="center" wrapText="1"/>
      <protection hidden="1"/>
    </xf>
    <xf numFmtId="0" fontId="36" fillId="12" borderId="0" xfId="2" applyFont="1" applyFill="1" applyAlignment="1" applyProtection="1">
      <alignment horizontal="center" vertical="center" wrapText="1"/>
      <protection hidden="1"/>
    </xf>
    <xf numFmtId="0" fontId="36" fillId="12" borderId="150" xfId="2" applyFont="1" applyFill="1" applyBorder="1" applyAlignment="1" applyProtection="1">
      <alignment horizontal="center" vertical="center" wrapText="1"/>
      <protection hidden="1"/>
    </xf>
    <xf numFmtId="0" fontId="36" fillId="12" borderId="174" xfId="2" applyFont="1" applyFill="1" applyBorder="1" applyAlignment="1" applyProtection="1">
      <alignment horizontal="center" vertical="center" wrapText="1"/>
      <protection hidden="1"/>
    </xf>
    <xf numFmtId="0" fontId="36" fillId="12" borderId="145" xfId="2" applyFont="1" applyFill="1" applyBorder="1" applyAlignment="1" applyProtection="1">
      <alignment horizontal="center" vertical="center" wrapText="1"/>
      <protection hidden="1"/>
    </xf>
    <xf numFmtId="0" fontId="36" fillId="12" borderId="151" xfId="2" applyFont="1" applyFill="1" applyBorder="1" applyAlignment="1" applyProtection="1">
      <alignment horizontal="center" vertical="center" wrapText="1"/>
      <protection hidden="1"/>
    </xf>
    <xf numFmtId="0" fontId="62" fillId="12" borderId="188" xfId="2" applyFont="1" applyFill="1" applyBorder="1" applyAlignment="1" applyProtection="1">
      <alignment horizontal="center" vertical="center" wrapText="1"/>
      <protection hidden="1"/>
    </xf>
    <xf numFmtId="0" fontId="62" fillId="12" borderId="189" xfId="2" applyFont="1" applyFill="1" applyBorder="1" applyAlignment="1" applyProtection="1">
      <alignment horizontal="center" vertical="center" wrapText="1"/>
      <protection hidden="1"/>
    </xf>
    <xf numFmtId="0" fontId="62" fillId="12" borderId="190" xfId="2" applyFont="1" applyFill="1" applyBorder="1" applyAlignment="1" applyProtection="1">
      <alignment horizontal="center" vertical="center" wrapText="1"/>
      <protection hidden="1"/>
    </xf>
    <xf numFmtId="0" fontId="62" fillId="12" borderId="175" xfId="2" applyFont="1" applyFill="1" applyBorder="1" applyAlignment="1" applyProtection="1">
      <alignment horizontal="left" vertical="center" wrapText="1"/>
      <protection hidden="1"/>
    </xf>
    <xf numFmtId="0" fontId="62" fillId="12" borderId="176" xfId="2" applyFont="1" applyFill="1" applyBorder="1" applyAlignment="1" applyProtection="1">
      <alignment horizontal="left" vertical="center" wrapText="1"/>
      <protection hidden="1"/>
    </xf>
    <xf numFmtId="0" fontId="62" fillId="12" borderId="177" xfId="2" applyFont="1" applyFill="1" applyBorder="1" applyAlignment="1" applyProtection="1">
      <alignment horizontal="left" vertical="center" wrapText="1"/>
      <protection hidden="1"/>
    </xf>
    <xf numFmtId="0" fontId="62" fillId="12" borderId="169" xfId="2" applyFont="1" applyFill="1" applyBorder="1" applyAlignment="1" applyProtection="1">
      <alignment horizontal="left" vertical="center" wrapText="1"/>
      <protection hidden="1"/>
    </xf>
    <xf numFmtId="0" fontId="62" fillId="12" borderId="145" xfId="2" applyFont="1" applyFill="1" applyBorder="1" applyAlignment="1" applyProtection="1">
      <alignment horizontal="left" vertical="center" wrapText="1"/>
      <protection hidden="1"/>
    </xf>
    <xf numFmtId="0" fontId="62" fillId="12" borderId="178" xfId="2" applyFont="1" applyFill="1" applyBorder="1" applyAlignment="1" applyProtection="1">
      <alignment horizontal="left" vertical="center" wrapText="1"/>
      <protection hidden="1"/>
    </xf>
    <xf numFmtId="0" fontId="6" fillId="0" borderId="199" xfId="2" applyFont="1" applyBorder="1" applyAlignment="1" applyProtection="1">
      <alignment horizontal="center" vertical="center" shrinkToFit="1"/>
      <protection hidden="1"/>
    </xf>
    <xf numFmtId="0" fontId="6" fillId="0" borderId="203" xfId="2" applyFont="1" applyBorder="1" applyAlignment="1" applyProtection="1">
      <alignment horizontal="center" vertical="center" shrinkToFit="1"/>
      <protection hidden="1"/>
    </xf>
    <xf numFmtId="0" fontId="9" fillId="17" borderId="200" xfId="2" applyFont="1" applyFill="1" applyBorder="1" applyAlignment="1" applyProtection="1">
      <alignment horizontal="center" vertical="center" shrinkToFit="1"/>
      <protection hidden="1"/>
    </xf>
    <xf numFmtId="0" fontId="9" fillId="17" borderId="204" xfId="2" applyFont="1" applyFill="1" applyBorder="1" applyAlignment="1" applyProtection="1">
      <alignment horizontal="center" vertical="center" shrinkToFit="1"/>
      <protection hidden="1"/>
    </xf>
    <xf numFmtId="49" fontId="9" fillId="17" borderId="200" xfId="2" applyNumberFormat="1" applyFont="1" applyFill="1" applyBorder="1" applyAlignment="1" applyProtection="1">
      <alignment horizontal="center" vertical="center" wrapText="1"/>
      <protection hidden="1"/>
    </xf>
    <xf numFmtId="49" fontId="9" fillId="17" borderId="204" xfId="2" applyNumberFormat="1" applyFont="1" applyFill="1" applyBorder="1" applyAlignment="1" applyProtection="1">
      <alignment horizontal="center" vertical="center"/>
      <protection hidden="1"/>
    </xf>
    <xf numFmtId="49" fontId="11" fillId="17" borderId="9" xfId="2" applyNumberFormat="1" applyFont="1" applyFill="1" applyBorder="1" applyAlignment="1" applyProtection="1">
      <alignment horizontal="center" vertical="center" wrapText="1"/>
      <protection hidden="1"/>
    </xf>
    <xf numFmtId="49" fontId="11" fillId="17" borderId="33" xfId="2" applyNumberFormat="1" applyFont="1" applyFill="1" applyBorder="1" applyAlignment="1" applyProtection="1">
      <alignment horizontal="center" vertical="center"/>
      <protection hidden="1"/>
    </xf>
    <xf numFmtId="49" fontId="11" fillId="17" borderId="202" xfId="2" applyNumberFormat="1" applyFont="1" applyFill="1" applyBorder="1" applyAlignment="1" applyProtection="1">
      <alignment horizontal="center" vertical="center" wrapText="1"/>
      <protection hidden="1"/>
    </xf>
    <xf numFmtId="49" fontId="11" fillId="17" borderId="205" xfId="2" applyNumberFormat="1" applyFont="1" applyFill="1" applyBorder="1" applyAlignment="1" applyProtection="1">
      <alignment horizontal="center" vertical="center"/>
      <protection hidden="1"/>
    </xf>
    <xf numFmtId="0" fontId="62" fillId="15" borderId="148" xfId="2" applyFont="1" applyFill="1" applyBorder="1" applyAlignment="1" applyProtection="1">
      <alignment horizontal="left" vertical="center" wrapText="1"/>
      <protection hidden="1"/>
    </xf>
    <xf numFmtId="0" fontId="62" fillId="15" borderId="144" xfId="2" applyFont="1" applyFill="1" applyBorder="1" applyAlignment="1" applyProtection="1">
      <alignment horizontal="left" vertical="center" wrapText="1"/>
      <protection hidden="1"/>
    </xf>
    <xf numFmtId="0" fontId="62" fillId="15" borderId="152" xfId="2" applyFont="1" applyFill="1" applyBorder="1" applyAlignment="1" applyProtection="1">
      <alignment horizontal="left" vertical="center" wrapText="1"/>
      <protection hidden="1"/>
    </xf>
    <xf numFmtId="0" fontId="73" fillId="12" borderId="135" xfId="0" applyFont="1" applyFill="1" applyBorder="1" applyAlignment="1">
      <alignment horizontal="center" vertical="center" textRotation="255"/>
    </xf>
    <xf numFmtId="0" fontId="73" fillId="12" borderId="22" xfId="0" applyFont="1" applyFill="1" applyBorder="1" applyAlignment="1">
      <alignment horizontal="center" vertical="center" textRotation="255"/>
    </xf>
    <xf numFmtId="0" fontId="73" fillId="12" borderId="186" xfId="0" applyFont="1" applyFill="1" applyBorder="1" applyAlignment="1">
      <alignment horizontal="center" vertical="center" textRotation="255"/>
    </xf>
    <xf numFmtId="0" fontId="60" fillId="15" borderId="183" xfId="0" applyFont="1" applyFill="1" applyBorder="1" applyAlignment="1" applyProtection="1">
      <alignment horizontal="center" vertical="center" textRotation="255" wrapText="1"/>
      <protection hidden="1"/>
    </xf>
    <xf numFmtId="0" fontId="60" fillId="15" borderId="184" xfId="0" applyFont="1" applyFill="1" applyBorder="1" applyAlignment="1" applyProtection="1">
      <alignment horizontal="center" vertical="center" textRotation="255" wrapText="1"/>
      <protection hidden="1"/>
    </xf>
    <xf numFmtId="0" fontId="59" fillId="12" borderId="187" xfId="2" applyFont="1" applyFill="1" applyBorder="1" applyAlignment="1" applyProtection="1">
      <alignment horizontal="center" vertical="center" wrapText="1"/>
      <protection hidden="1"/>
    </xf>
    <xf numFmtId="0" fontId="59" fillId="12" borderId="184" xfId="2" applyFont="1" applyFill="1" applyBorder="1" applyAlignment="1" applyProtection="1">
      <alignment horizontal="center" vertical="center" wrapText="1"/>
      <protection hidden="1"/>
    </xf>
    <xf numFmtId="0" fontId="59" fillId="12" borderId="185" xfId="2" applyFont="1" applyFill="1" applyBorder="1" applyAlignment="1" applyProtection="1">
      <alignment horizontal="center" vertical="center" wrapText="1"/>
      <protection hidden="1"/>
    </xf>
    <xf numFmtId="0" fontId="57" fillId="15" borderId="167" xfId="3" applyFont="1" applyFill="1" applyBorder="1" applyAlignment="1" applyProtection="1">
      <alignment horizontal="center" vertical="center" wrapText="1"/>
      <protection hidden="1"/>
    </xf>
    <xf numFmtId="0" fontId="57" fillId="15" borderId="0" xfId="3" applyFont="1" applyFill="1" applyBorder="1" applyAlignment="1" applyProtection="1">
      <alignment horizontal="center" vertical="center" wrapText="1"/>
      <protection hidden="1"/>
    </xf>
    <xf numFmtId="0" fontId="57" fillId="15" borderId="168" xfId="3" applyFont="1" applyFill="1" applyBorder="1" applyAlignment="1" applyProtection="1">
      <alignment horizontal="center" vertical="center" wrapText="1"/>
      <protection hidden="1"/>
    </xf>
    <xf numFmtId="0" fontId="74" fillId="15" borderId="193" xfId="0" applyFont="1" applyFill="1" applyBorder="1" applyAlignment="1" applyProtection="1">
      <alignment horizontal="left" vertical="center" wrapText="1"/>
      <protection hidden="1"/>
    </xf>
    <xf numFmtId="0" fontId="74" fillId="15" borderId="32" xfId="0" applyFont="1" applyFill="1" applyBorder="1" applyAlignment="1" applyProtection="1">
      <alignment horizontal="left" vertical="center" wrapText="1"/>
      <protection hidden="1"/>
    </xf>
    <xf numFmtId="0" fontId="74" fillId="15" borderId="192" xfId="0" applyFont="1" applyFill="1" applyBorder="1" applyAlignment="1" applyProtection="1">
      <alignment horizontal="left" vertical="center" wrapText="1"/>
      <protection hidden="1"/>
    </xf>
    <xf numFmtId="0" fontId="74" fillId="15" borderId="130" xfId="0" applyFont="1" applyFill="1" applyBorder="1" applyAlignment="1" applyProtection="1">
      <alignment horizontal="left" vertical="center" wrapText="1"/>
      <protection hidden="1"/>
    </xf>
    <xf numFmtId="0" fontId="74" fillId="15" borderId="0" xfId="0" applyFont="1" applyFill="1" applyAlignment="1" applyProtection="1">
      <alignment horizontal="left" vertical="center" wrapText="1"/>
      <protection hidden="1"/>
    </xf>
    <xf numFmtId="0" fontId="74" fillId="15" borderId="150" xfId="0" applyFont="1" applyFill="1" applyBorder="1" applyAlignment="1" applyProtection="1">
      <alignment horizontal="left" vertical="center" wrapText="1"/>
      <protection hidden="1"/>
    </xf>
    <xf numFmtId="0" fontId="74" fillId="15" borderId="181" xfId="0" applyFont="1" applyFill="1" applyBorder="1" applyAlignment="1" applyProtection="1">
      <alignment horizontal="left" vertical="center" wrapText="1"/>
      <protection hidden="1"/>
    </xf>
    <xf numFmtId="0" fontId="74" fillId="15" borderId="5" xfId="0" applyFont="1" applyFill="1" applyBorder="1" applyAlignment="1" applyProtection="1">
      <alignment horizontal="left" vertical="center" wrapText="1"/>
      <protection hidden="1"/>
    </xf>
    <xf numFmtId="0" fontId="74" fillId="15" borderId="182" xfId="0" applyFont="1" applyFill="1" applyBorder="1" applyAlignment="1" applyProtection="1">
      <alignment horizontal="left" vertical="center" wrapText="1"/>
      <protection hidden="1"/>
    </xf>
    <xf numFmtId="0" fontId="75" fillId="16" borderId="33" xfId="0" applyFont="1" applyFill="1" applyBorder="1" applyAlignment="1" applyProtection="1">
      <alignment horizontal="distributed" vertical="center" indent="1"/>
      <protection hidden="1"/>
    </xf>
    <xf numFmtId="0" fontId="75" fillId="16" borderId="32" xfId="0" applyFont="1" applyFill="1" applyBorder="1" applyAlignment="1" applyProtection="1">
      <alignment horizontal="distributed" vertical="center" indent="1"/>
      <protection hidden="1"/>
    </xf>
    <xf numFmtId="0" fontId="75" fillId="16" borderId="34" xfId="0" applyFont="1" applyFill="1" applyBorder="1" applyAlignment="1" applyProtection="1">
      <alignment horizontal="distributed" vertical="center" indent="1"/>
      <protection hidden="1"/>
    </xf>
    <xf numFmtId="0" fontId="75" fillId="16" borderId="9" xfId="0" applyFont="1" applyFill="1" applyBorder="1" applyAlignment="1" applyProtection="1">
      <alignment horizontal="distributed" vertical="center" indent="1"/>
      <protection hidden="1"/>
    </xf>
    <xf numFmtId="0" fontId="75" fillId="16" borderId="5" xfId="0" applyFont="1" applyFill="1" applyBorder="1" applyAlignment="1" applyProtection="1">
      <alignment horizontal="distributed" vertical="center" indent="1"/>
      <protection hidden="1"/>
    </xf>
    <xf numFmtId="0" fontId="75" fillId="16" borderId="10" xfId="0" applyFont="1" applyFill="1" applyBorder="1" applyAlignment="1" applyProtection="1">
      <alignment horizontal="distributed" vertical="center" indent="1"/>
      <protection hidden="1"/>
    </xf>
    <xf numFmtId="0" fontId="65" fillId="0" borderId="128" xfId="2" applyFont="1" applyBorder="1" applyAlignment="1" applyProtection="1">
      <alignment horizontal="center" vertical="top"/>
      <protection hidden="1"/>
    </xf>
    <xf numFmtId="0" fontId="65" fillId="0" borderId="123" xfId="2" applyFont="1" applyBorder="1" applyAlignment="1" applyProtection="1">
      <alignment horizontal="center" vertical="top"/>
      <protection hidden="1"/>
    </xf>
    <xf numFmtId="49" fontId="9" fillId="17" borderId="201" xfId="2" applyNumberFormat="1" applyFont="1" applyFill="1" applyBorder="1" applyAlignment="1" applyProtection="1">
      <alignment horizontal="center" vertical="center"/>
      <protection hidden="1"/>
    </xf>
    <xf numFmtId="49" fontId="9" fillId="17" borderId="7" xfId="2" applyNumberFormat="1" applyFont="1" applyFill="1" applyBorder="1" applyAlignment="1" applyProtection="1">
      <alignment horizontal="center" vertical="center"/>
      <protection hidden="1"/>
    </xf>
    <xf numFmtId="49" fontId="10" fillId="17" borderId="7" xfId="0" applyNumberFormat="1" applyFont="1" applyFill="1" applyBorder="1" applyAlignment="1" applyProtection="1">
      <alignment horizontal="center" vertical="center"/>
      <protection hidden="1"/>
    </xf>
    <xf numFmtId="0" fontId="57" fillId="15" borderId="170" xfId="3" applyFont="1" applyFill="1" applyBorder="1" applyAlignment="1" applyProtection="1">
      <alignment horizontal="left" vertical="center"/>
      <protection hidden="1"/>
    </xf>
    <xf numFmtId="0" fontId="57" fillId="15" borderId="66" xfId="3" applyFont="1" applyFill="1" applyBorder="1" applyAlignment="1" applyProtection="1">
      <alignment horizontal="left" vertical="center"/>
      <protection hidden="1"/>
    </xf>
    <xf numFmtId="0" fontId="57" fillId="15" borderId="171" xfId="3" applyFont="1" applyFill="1" applyBorder="1" applyAlignment="1" applyProtection="1">
      <alignment horizontal="left" vertical="center"/>
      <protection hidden="1"/>
    </xf>
    <xf numFmtId="0" fontId="57" fillId="15" borderId="179" xfId="3" applyFont="1" applyFill="1" applyBorder="1" applyAlignment="1" applyProtection="1">
      <alignment horizontal="left" vertical="center"/>
      <protection hidden="1"/>
    </xf>
    <xf numFmtId="0" fontId="57" fillId="15" borderId="5" xfId="3" applyFont="1" applyFill="1" applyBorder="1" applyAlignment="1" applyProtection="1">
      <alignment horizontal="left" vertical="center"/>
      <protection hidden="1"/>
    </xf>
    <xf numFmtId="0" fontId="57" fillId="15" borderId="180" xfId="3" applyFont="1" applyFill="1" applyBorder="1" applyAlignment="1" applyProtection="1">
      <alignment horizontal="left" vertical="center"/>
      <protection hidden="1"/>
    </xf>
    <xf numFmtId="0" fontId="34" fillId="15" borderId="172" xfId="0" applyFont="1" applyFill="1" applyBorder="1" applyProtection="1">
      <alignment vertical="center"/>
      <protection hidden="1"/>
    </xf>
    <xf numFmtId="0" fontId="34" fillId="15" borderId="66" xfId="0" applyFont="1" applyFill="1" applyBorder="1" applyProtection="1">
      <alignment vertical="center"/>
      <protection hidden="1"/>
    </xf>
    <xf numFmtId="0" fontId="34" fillId="15" borderId="153" xfId="0" applyFont="1" applyFill="1" applyBorder="1" applyProtection="1">
      <alignment vertical="center"/>
      <protection hidden="1"/>
    </xf>
    <xf numFmtId="0" fontId="34" fillId="15" borderId="181" xfId="0" applyFont="1" applyFill="1" applyBorder="1" applyProtection="1">
      <alignment vertical="center"/>
      <protection hidden="1"/>
    </xf>
    <xf numFmtId="0" fontId="34" fillId="15" borderId="5" xfId="0" applyFont="1" applyFill="1" applyBorder="1" applyProtection="1">
      <alignment vertical="center"/>
      <protection hidden="1"/>
    </xf>
    <xf numFmtId="0" fontId="34" fillId="15" borderId="182" xfId="0" applyFont="1" applyFill="1" applyBorder="1" applyProtection="1">
      <alignment vertical="center"/>
      <protection hidden="1"/>
    </xf>
    <xf numFmtId="5" fontId="55" fillId="16" borderId="219" xfId="0" applyNumberFormat="1" applyFont="1" applyFill="1" applyBorder="1" applyAlignment="1" applyProtection="1">
      <alignment horizontal="right" vertical="center" indent="1"/>
      <protection hidden="1"/>
    </xf>
    <xf numFmtId="5" fontId="55" fillId="16" borderId="4" xfId="0" applyNumberFormat="1" applyFont="1" applyFill="1" applyBorder="1" applyAlignment="1" applyProtection="1">
      <alignment horizontal="right" vertical="center" indent="1"/>
      <protection hidden="1"/>
    </xf>
    <xf numFmtId="49" fontId="10" fillId="17" borderId="201" xfId="0" applyNumberFormat="1" applyFont="1" applyFill="1" applyBorder="1" applyAlignment="1" applyProtection="1">
      <alignment horizontal="center" vertical="center"/>
      <protection hidden="1"/>
    </xf>
    <xf numFmtId="0" fontId="62" fillId="15" borderId="134" xfId="2" applyFont="1" applyFill="1" applyBorder="1" applyAlignment="1" applyProtection="1">
      <alignment horizontal="left" vertical="center" wrapText="1"/>
      <protection hidden="1"/>
    </xf>
    <xf numFmtId="0" fontId="62" fillId="15" borderId="66" xfId="2" applyFont="1" applyFill="1" applyBorder="1" applyAlignment="1" applyProtection="1">
      <alignment horizontal="left" vertical="center" wrapText="1"/>
      <protection hidden="1"/>
    </xf>
    <xf numFmtId="0" fontId="62" fillId="15" borderId="135" xfId="2" applyFont="1" applyFill="1" applyBorder="1" applyAlignment="1" applyProtection="1">
      <alignment horizontal="left" vertical="center" wrapText="1"/>
      <protection hidden="1"/>
    </xf>
    <xf numFmtId="0" fontId="59" fillId="12" borderId="154" xfId="2" applyFont="1" applyFill="1" applyBorder="1" applyAlignment="1" applyProtection="1">
      <alignment horizontal="left" vertical="center" wrapText="1"/>
      <protection hidden="1"/>
    </xf>
    <xf numFmtId="0" fontId="59" fillId="12" borderId="147" xfId="2" applyFont="1" applyFill="1" applyBorder="1" applyAlignment="1" applyProtection="1">
      <alignment horizontal="left" vertical="center" wrapText="1"/>
      <protection hidden="1"/>
    </xf>
    <xf numFmtId="0" fontId="25" fillId="16" borderId="2" xfId="0" applyFont="1" applyFill="1" applyBorder="1" applyAlignment="1" applyProtection="1">
      <alignment horizontal="center" vertical="center"/>
      <protection hidden="1"/>
    </xf>
    <xf numFmtId="0" fontId="25" fillId="16" borderId="3" xfId="0" applyFont="1" applyFill="1" applyBorder="1" applyAlignment="1" applyProtection="1">
      <alignment horizontal="center" vertical="center"/>
      <protection hidden="1"/>
    </xf>
    <xf numFmtId="0" fontId="25" fillId="16" borderId="4" xfId="0" applyFont="1" applyFill="1" applyBorder="1" applyAlignment="1" applyProtection="1">
      <alignment horizontal="center" vertical="center"/>
      <protection hidden="1"/>
    </xf>
    <xf numFmtId="0" fontId="0" fillId="0" borderId="194" xfId="0" applyBorder="1" applyAlignment="1" applyProtection="1">
      <alignment horizontal="center" vertical="center"/>
      <protection hidden="1"/>
    </xf>
    <xf numFmtId="0" fontId="0" fillId="0" borderId="195" xfId="0" applyBorder="1" applyAlignment="1" applyProtection="1">
      <alignment horizontal="center" vertical="center"/>
      <protection hidden="1"/>
    </xf>
    <xf numFmtId="0" fontId="0" fillId="0" borderId="196" xfId="0" applyBorder="1" applyAlignment="1" applyProtection="1">
      <alignment horizontal="center" vertical="center"/>
      <protection hidden="1"/>
    </xf>
    <xf numFmtId="49" fontId="47" fillId="12" borderId="165" xfId="0" applyNumberFormat="1" applyFont="1" applyFill="1" applyBorder="1" applyAlignment="1" applyProtection="1">
      <alignment horizontal="center" vertical="center"/>
      <protection hidden="1"/>
    </xf>
    <xf numFmtId="0" fontId="47" fillId="12" borderId="166" xfId="0" applyFont="1" applyFill="1" applyBorder="1" applyAlignment="1" applyProtection="1">
      <alignment horizontal="center" vertical="center"/>
      <protection hidden="1"/>
    </xf>
    <xf numFmtId="0" fontId="47" fillId="21" borderId="165" xfId="0" applyFont="1" applyFill="1" applyBorder="1" applyAlignment="1" applyProtection="1">
      <alignment horizontal="center" vertical="center"/>
      <protection hidden="1"/>
    </xf>
    <xf numFmtId="0" fontId="47" fillId="21" borderId="166" xfId="0" applyFont="1" applyFill="1" applyBorder="1" applyAlignment="1" applyProtection="1">
      <alignment horizontal="center" vertical="center"/>
      <protection hidden="1"/>
    </xf>
    <xf numFmtId="0" fontId="47" fillId="12" borderId="165" xfId="0" applyFont="1" applyFill="1" applyBorder="1" applyAlignment="1" applyProtection="1">
      <alignment horizontal="center" vertical="center"/>
      <protection hidden="1"/>
    </xf>
    <xf numFmtId="0" fontId="47" fillId="12" borderId="164" xfId="0" applyFont="1" applyFill="1" applyBorder="1" applyAlignment="1" applyProtection="1">
      <alignment horizontal="center" vertical="center"/>
      <protection hidden="1"/>
    </xf>
    <xf numFmtId="0" fontId="47" fillId="21" borderId="164" xfId="0" applyFont="1" applyFill="1" applyBorder="1" applyAlignment="1" applyProtection="1">
      <alignment horizontal="center" vertical="center"/>
      <protection hidden="1"/>
    </xf>
    <xf numFmtId="5" fontId="54" fillId="16" borderId="218" xfId="0" applyNumberFormat="1" applyFont="1" applyFill="1" applyBorder="1" applyAlignment="1" applyProtection="1">
      <alignment horizontal="right" vertical="center" indent="1"/>
      <protection hidden="1"/>
    </xf>
    <xf numFmtId="5" fontId="54" fillId="16" borderId="10" xfId="0" applyNumberFormat="1" applyFont="1" applyFill="1" applyBorder="1" applyAlignment="1" applyProtection="1">
      <alignment horizontal="right" vertical="center" indent="1"/>
      <protection hidden="1"/>
    </xf>
    <xf numFmtId="5" fontId="54" fillId="16" borderId="221" xfId="0" applyNumberFormat="1" applyFont="1" applyFill="1" applyBorder="1" applyAlignment="1" applyProtection="1">
      <alignment horizontal="right" vertical="center" indent="1"/>
      <protection hidden="1"/>
    </xf>
    <xf numFmtId="5" fontId="54" fillId="16" borderId="222" xfId="0" applyNumberFormat="1" applyFont="1" applyFill="1" applyBorder="1" applyAlignment="1" applyProtection="1">
      <alignment horizontal="right" vertical="center" indent="1"/>
      <protection hidden="1"/>
    </xf>
    <xf numFmtId="5" fontId="56" fillId="16" borderId="219" xfId="0" applyNumberFormat="1" applyFont="1" applyFill="1" applyBorder="1" applyAlignment="1" applyProtection="1">
      <alignment horizontal="center" vertical="center"/>
      <protection hidden="1"/>
    </xf>
    <xf numFmtId="5" fontId="56" fillId="16" borderId="4" xfId="0" applyNumberFormat="1" applyFont="1" applyFill="1" applyBorder="1" applyAlignment="1" applyProtection="1">
      <alignment horizontal="center" vertical="center"/>
      <protection hidden="1"/>
    </xf>
    <xf numFmtId="5" fontId="54" fillId="16" borderId="127" xfId="0" applyNumberFormat="1" applyFont="1" applyFill="1" applyBorder="1" applyAlignment="1" applyProtection="1">
      <alignment horizontal="right" vertical="center" indent="1"/>
      <protection hidden="1"/>
    </xf>
    <xf numFmtId="5" fontId="54" fillId="16" borderId="136" xfId="0" applyNumberFormat="1" applyFont="1" applyFill="1" applyBorder="1" applyAlignment="1" applyProtection="1">
      <alignment horizontal="right" vertical="center" indent="1"/>
      <protection hidden="1"/>
    </xf>
    <xf numFmtId="0" fontId="25" fillId="26" borderId="8" xfId="2" applyFont="1" applyFill="1" applyBorder="1" applyAlignment="1" applyProtection="1">
      <alignment horizontal="center" vertical="center"/>
      <protection hidden="1"/>
    </xf>
    <xf numFmtId="0" fontId="25" fillId="26" borderId="101" xfId="2" applyFont="1" applyFill="1" applyBorder="1" applyAlignment="1" applyProtection="1">
      <alignment horizontal="center" vertical="center"/>
      <protection hidden="1"/>
    </xf>
    <xf numFmtId="0" fontId="25" fillId="26" borderId="103" xfId="2" applyFont="1" applyFill="1" applyBorder="1" applyAlignment="1" applyProtection="1">
      <alignment horizontal="center" vertical="center"/>
      <protection hidden="1"/>
    </xf>
    <xf numFmtId="0" fontId="25" fillId="26" borderId="106" xfId="2" applyFont="1" applyFill="1" applyBorder="1" applyAlignment="1" applyProtection="1">
      <alignment horizontal="center" vertical="center"/>
      <protection hidden="1"/>
    </xf>
    <xf numFmtId="0" fontId="16" fillId="14" borderId="6" xfId="2" applyFont="1" applyFill="1" applyBorder="1" applyAlignment="1" applyProtection="1">
      <alignment horizontal="center" vertical="center" wrapText="1"/>
      <protection hidden="1"/>
    </xf>
    <xf numFmtId="0" fontId="16" fillId="14" borderId="217" xfId="2" applyFont="1" applyFill="1" applyBorder="1" applyAlignment="1" applyProtection="1">
      <alignment horizontal="center" vertical="center" wrapText="1"/>
      <protection hidden="1"/>
    </xf>
    <xf numFmtId="0" fontId="16" fillId="14" borderId="66" xfId="2" applyFont="1" applyFill="1" applyBorder="1" applyAlignment="1" applyProtection="1">
      <alignment horizontal="center" wrapText="1"/>
      <protection hidden="1"/>
    </xf>
    <xf numFmtId="0" fontId="44" fillId="0" borderId="66" xfId="2" applyFont="1" applyBorder="1" applyAlignment="1" applyProtection="1">
      <alignment horizontal="center" vertical="center" shrinkToFit="1"/>
      <protection hidden="1"/>
    </xf>
    <xf numFmtId="0" fontId="44" fillId="0" borderId="135" xfId="2" applyFont="1" applyBorder="1" applyAlignment="1" applyProtection="1">
      <alignment horizontal="center" vertical="center" shrinkToFit="1"/>
      <protection hidden="1"/>
    </xf>
    <xf numFmtId="0" fontId="71" fillId="16" borderId="162" xfId="2" applyFont="1" applyFill="1" applyBorder="1" applyAlignment="1" applyProtection="1">
      <alignment horizontal="left" vertical="center" wrapText="1"/>
      <protection hidden="1"/>
    </xf>
    <xf numFmtId="0" fontId="71" fillId="16" borderId="163" xfId="2" applyFont="1" applyFill="1" applyBorder="1" applyAlignment="1" applyProtection="1">
      <alignment horizontal="left" vertical="center" wrapText="1"/>
      <protection hidden="1"/>
    </xf>
    <xf numFmtId="0" fontId="26" fillId="26" borderId="70" xfId="0" applyFont="1" applyFill="1" applyBorder="1" applyAlignment="1" applyProtection="1">
      <alignment horizontal="center" vertical="center" wrapText="1"/>
      <protection hidden="1"/>
    </xf>
    <xf numFmtId="0" fontId="26" fillId="26" borderId="99" xfId="0" applyFont="1" applyFill="1" applyBorder="1" applyAlignment="1" applyProtection="1">
      <alignment horizontal="center" vertical="center"/>
      <protection hidden="1"/>
    </xf>
    <xf numFmtId="0" fontId="25" fillId="21" borderId="8" xfId="2" applyFont="1" applyFill="1" applyBorder="1" applyAlignment="1" applyProtection="1">
      <alignment horizontal="center" vertical="center"/>
      <protection hidden="1"/>
    </xf>
    <xf numFmtId="0" fontId="25" fillId="21" borderId="101" xfId="2" applyFont="1" applyFill="1" applyBorder="1" applyAlignment="1" applyProtection="1">
      <alignment horizontal="center" vertical="center"/>
      <protection hidden="1"/>
    </xf>
    <xf numFmtId="0" fontId="25" fillId="21" borderId="134" xfId="2" applyFont="1" applyFill="1" applyBorder="1" applyAlignment="1" applyProtection="1">
      <alignment horizontal="center" vertical="center"/>
      <protection hidden="1"/>
    </xf>
    <xf numFmtId="0" fontId="25" fillId="21" borderId="105" xfId="2" applyFont="1" applyFill="1" applyBorder="1" applyAlignment="1" applyProtection="1">
      <alignment horizontal="center" vertical="center"/>
      <protection hidden="1"/>
    </xf>
    <xf numFmtId="0" fontId="25" fillId="21" borderId="62" xfId="2" applyFont="1" applyFill="1" applyBorder="1" applyAlignment="1" applyProtection="1">
      <alignment horizontal="center" vertical="center"/>
      <protection hidden="1"/>
    </xf>
    <xf numFmtId="0" fontId="25" fillId="21" borderId="64" xfId="2" applyFont="1" applyFill="1" applyBorder="1" applyAlignment="1" applyProtection="1">
      <alignment horizontal="center" vertical="center"/>
      <protection hidden="1"/>
    </xf>
    <xf numFmtId="49" fontId="9" fillId="17" borderId="71" xfId="2" applyNumberFormat="1" applyFont="1" applyFill="1" applyBorder="1" applyAlignment="1" applyProtection="1">
      <alignment horizontal="center" vertical="center" wrapText="1"/>
      <protection hidden="1"/>
    </xf>
    <xf numFmtId="49" fontId="9" fillId="17" borderId="100" xfId="2" applyNumberFormat="1" applyFont="1" applyFill="1" applyBorder="1" applyAlignment="1" applyProtection="1">
      <alignment horizontal="center" vertical="center"/>
      <protection hidden="1"/>
    </xf>
    <xf numFmtId="49" fontId="9" fillId="17" borderId="8" xfId="2" applyNumberFormat="1" applyFont="1" applyFill="1" applyBorder="1" applyAlignment="1" applyProtection="1">
      <alignment horizontal="center" vertical="center"/>
      <protection hidden="1"/>
    </xf>
    <xf numFmtId="49" fontId="9" fillId="17" borderId="101" xfId="2" applyNumberFormat="1" applyFont="1" applyFill="1" applyBorder="1" applyAlignment="1" applyProtection="1">
      <alignment horizontal="center" vertical="center"/>
      <protection hidden="1"/>
    </xf>
    <xf numFmtId="49" fontId="11" fillId="17" borderId="29" xfId="2" applyNumberFormat="1" applyFont="1" applyFill="1" applyBorder="1" applyAlignment="1" applyProtection="1">
      <alignment horizontal="center" vertical="center" wrapText="1"/>
      <protection hidden="1"/>
    </xf>
    <xf numFmtId="49" fontId="11" fillId="17" borderId="40" xfId="2" applyNumberFormat="1" applyFont="1" applyFill="1" applyBorder="1" applyAlignment="1" applyProtection="1">
      <alignment horizontal="center" vertical="center"/>
      <protection hidden="1"/>
    </xf>
    <xf numFmtId="49" fontId="11" fillId="17" borderId="73" xfId="2" applyNumberFormat="1" applyFont="1" applyFill="1" applyBorder="1" applyAlignment="1" applyProtection="1">
      <alignment horizontal="center" vertical="center" wrapText="1"/>
      <protection hidden="1"/>
    </xf>
    <xf numFmtId="49" fontId="11" fillId="17" borderId="102" xfId="2" applyNumberFormat="1" applyFont="1" applyFill="1" applyBorder="1" applyAlignment="1" applyProtection="1">
      <alignment horizontal="center" vertical="center"/>
      <protection hidden="1"/>
    </xf>
    <xf numFmtId="0" fontId="6" fillId="0" borderId="70" xfId="2" applyFont="1" applyBorder="1" applyAlignment="1" applyProtection="1">
      <alignment horizontal="center" vertical="center" shrinkToFit="1"/>
      <protection hidden="1"/>
    </xf>
    <xf numFmtId="0" fontId="6" fillId="0" borderId="99" xfId="2" applyFont="1" applyBorder="1" applyAlignment="1" applyProtection="1">
      <alignment horizontal="center" vertical="center" shrinkToFit="1"/>
      <protection hidden="1"/>
    </xf>
    <xf numFmtId="0" fontId="9" fillId="17" borderId="71" xfId="2" applyFont="1" applyFill="1" applyBorder="1" applyAlignment="1" applyProtection="1">
      <alignment horizontal="center" vertical="center" wrapText="1" shrinkToFit="1"/>
      <protection hidden="1"/>
    </xf>
    <xf numFmtId="0" fontId="9" fillId="17" borderId="100" xfId="2" applyFont="1" applyFill="1" applyBorder="1" applyAlignment="1" applyProtection="1">
      <alignment horizontal="center" vertical="center" shrinkToFit="1"/>
      <protection hidden="1"/>
    </xf>
    <xf numFmtId="49" fontId="9" fillId="17" borderId="72" xfId="2" applyNumberFormat="1" applyFont="1" applyFill="1" applyBorder="1" applyAlignment="1" applyProtection="1">
      <alignment horizontal="center" vertical="center"/>
      <protection hidden="1"/>
    </xf>
    <xf numFmtId="49" fontId="10" fillId="17" borderId="72" xfId="0" applyNumberFormat="1" applyFont="1" applyFill="1" applyBorder="1" applyAlignment="1" applyProtection="1">
      <alignment horizontal="center" vertical="center"/>
      <protection hidden="1"/>
    </xf>
    <xf numFmtId="49" fontId="10" fillId="17" borderId="8" xfId="0" applyNumberFormat="1" applyFont="1" applyFill="1" applyBorder="1" applyAlignment="1" applyProtection="1">
      <alignment horizontal="center" vertical="center"/>
      <protection hidden="1"/>
    </xf>
    <xf numFmtId="49" fontId="10" fillId="17" borderId="101" xfId="0" applyNumberFormat="1" applyFont="1" applyFill="1" applyBorder="1" applyAlignment="1" applyProtection="1">
      <alignment horizontal="center" vertical="center"/>
      <protection hidden="1"/>
    </xf>
    <xf numFmtId="0" fontId="14" fillId="0" borderId="25" xfId="2" applyFont="1" applyBorder="1" applyAlignment="1" applyProtection="1">
      <alignment horizontal="left" vertical="center" indent="1" shrinkToFit="1"/>
      <protection hidden="1"/>
    </xf>
    <xf numFmtId="0" fontId="14" fillId="0" borderId="49" xfId="2" applyFont="1" applyBorder="1" applyAlignment="1" applyProtection="1">
      <alignment horizontal="left" vertical="center" indent="1" shrinkToFit="1"/>
      <protection hidden="1"/>
    </xf>
    <xf numFmtId="0" fontId="14" fillId="0" borderId="42" xfId="2" applyFont="1" applyBorder="1" applyAlignment="1" applyProtection="1">
      <alignment horizontal="left" vertical="center" indent="1" shrinkToFit="1"/>
      <protection hidden="1"/>
    </xf>
    <xf numFmtId="177" fontId="22" fillId="0" borderId="50" xfId="2" applyNumberFormat="1" applyFont="1" applyBorder="1" applyAlignment="1" applyProtection="1">
      <alignment horizontal="left" vertical="center" shrinkToFit="1"/>
      <protection hidden="1"/>
    </xf>
    <xf numFmtId="177" fontId="22" fillId="0" borderId="216" xfId="2" applyNumberFormat="1" applyFont="1" applyBorder="1" applyAlignment="1" applyProtection="1">
      <alignment horizontal="left" vertical="center" shrinkToFit="1"/>
      <protection hidden="1"/>
    </xf>
    <xf numFmtId="0" fontId="22" fillId="25" borderId="51" xfId="2" applyFont="1" applyFill="1" applyBorder="1" applyAlignment="1" applyProtection="1">
      <alignment horizontal="left" vertical="center" shrinkToFit="1"/>
      <protection hidden="1"/>
    </xf>
    <xf numFmtId="0" fontId="14" fillId="0" borderId="19" xfId="2" applyFont="1" applyBorder="1" applyAlignment="1" applyProtection="1">
      <alignment horizontal="left" vertical="center" indent="1" shrinkToFit="1"/>
      <protection hidden="1"/>
    </xf>
    <xf numFmtId="0" fontId="14" fillId="0" borderId="45" xfId="2" applyFont="1" applyBorder="1" applyAlignment="1" applyProtection="1">
      <alignment horizontal="left" vertical="center" indent="1" shrinkToFit="1"/>
      <protection hidden="1"/>
    </xf>
    <xf numFmtId="0" fontId="14" fillId="0" borderId="46" xfId="2" applyFont="1" applyBorder="1" applyAlignment="1" applyProtection="1">
      <alignment horizontal="left" vertical="center" indent="1" shrinkToFit="1"/>
      <protection hidden="1"/>
    </xf>
    <xf numFmtId="177" fontId="22" fillId="0" borderId="47" xfId="2" applyNumberFormat="1" applyFont="1" applyBorder="1" applyAlignment="1" applyProtection="1">
      <alignment horizontal="left" vertical="center" shrinkToFit="1"/>
      <protection hidden="1"/>
    </xf>
    <xf numFmtId="177" fontId="22" fillId="0" borderId="215" xfId="2" applyNumberFormat="1" applyFont="1" applyBorder="1" applyAlignment="1" applyProtection="1">
      <alignment horizontal="left" vertical="center" shrinkToFit="1"/>
      <protection hidden="1"/>
    </xf>
    <xf numFmtId="0" fontId="22" fillId="25" borderId="48" xfId="2" applyFont="1" applyFill="1" applyBorder="1" applyAlignment="1" applyProtection="1">
      <alignment horizontal="left" vertical="center" shrinkToFit="1"/>
      <protection hidden="1"/>
    </xf>
    <xf numFmtId="0" fontId="22" fillId="25" borderId="158" xfId="2" applyFont="1" applyFill="1" applyBorder="1" applyAlignment="1" applyProtection="1">
      <alignment horizontal="left" vertical="center" shrinkToFit="1"/>
      <protection hidden="1"/>
    </xf>
    <xf numFmtId="0" fontId="14" fillId="0" borderId="111" xfId="2" applyFont="1" applyBorder="1" applyAlignment="1" applyProtection="1">
      <alignment horizontal="left" vertical="center" indent="1" shrinkToFit="1"/>
      <protection hidden="1"/>
    </xf>
    <xf numFmtId="0" fontId="14" fillId="0" borderId="143" xfId="2" applyFont="1" applyBorder="1" applyAlignment="1" applyProtection="1">
      <alignment horizontal="left" vertical="center" indent="1" shrinkToFit="1"/>
      <protection hidden="1"/>
    </xf>
    <xf numFmtId="0" fontId="14" fillId="0" borderId="110" xfId="2" applyFont="1" applyBorder="1" applyAlignment="1" applyProtection="1">
      <alignment horizontal="left" vertical="center" indent="1" shrinkToFit="1"/>
      <protection hidden="1"/>
    </xf>
    <xf numFmtId="177" fontId="22" fillId="0" borderId="239" xfId="2" applyNumberFormat="1" applyFont="1" applyBorder="1" applyAlignment="1" applyProtection="1">
      <alignment horizontal="left" vertical="center" shrinkToFit="1"/>
      <protection hidden="1"/>
    </xf>
    <xf numFmtId="177" fontId="22" fillId="0" borderId="240" xfId="2" applyNumberFormat="1" applyFont="1" applyBorder="1" applyAlignment="1" applyProtection="1">
      <alignment horizontal="left" vertical="center" shrinkToFit="1"/>
      <protection hidden="1"/>
    </xf>
    <xf numFmtId="0" fontId="22" fillId="25" borderId="160" xfId="2" applyFont="1" applyFill="1" applyBorder="1" applyAlignment="1" applyProtection="1">
      <alignment horizontal="left" vertical="center" shrinkToFit="1"/>
      <protection hidden="1"/>
    </xf>
    <xf numFmtId="0" fontId="22" fillId="25" borderId="161" xfId="2" applyFont="1" applyFill="1" applyBorder="1" applyAlignment="1" applyProtection="1">
      <alignment horizontal="left" vertical="center" shrinkToFit="1"/>
      <protection hidden="1"/>
    </xf>
    <xf numFmtId="0" fontId="22" fillId="25" borderId="159" xfId="2" applyFont="1" applyFill="1" applyBorder="1" applyAlignment="1" applyProtection="1">
      <alignment horizontal="left" vertical="center" shrinkToFit="1"/>
      <protection hidden="1"/>
    </xf>
    <xf numFmtId="0" fontId="14" fillId="12" borderId="38" xfId="0" applyFont="1" applyFill="1" applyBorder="1" applyAlignment="1" applyProtection="1">
      <alignment horizontal="center" vertical="center" wrapText="1"/>
      <protection hidden="1"/>
    </xf>
    <xf numFmtId="0" fontId="14" fillId="12" borderId="39" xfId="0" applyFont="1" applyFill="1" applyBorder="1" applyAlignment="1" applyProtection="1">
      <alignment horizontal="center" vertical="center" wrapText="1"/>
      <protection hidden="1"/>
    </xf>
    <xf numFmtId="0" fontId="14" fillId="12" borderId="41" xfId="0" applyFont="1" applyFill="1" applyBorder="1" applyAlignment="1" applyProtection="1">
      <alignment horizontal="center" vertical="center" wrapText="1"/>
      <protection hidden="1"/>
    </xf>
    <xf numFmtId="0" fontId="23" fillId="9" borderId="40" xfId="0" applyFont="1" applyFill="1" applyBorder="1" applyAlignment="1" applyProtection="1">
      <alignment horizontal="distributed" vertical="center" indent="3"/>
      <protection locked="0"/>
    </xf>
    <xf numFmtId="0" fontId="23" fillId="9" borderId="39" xfId="0" applyFont="1" applyFill="1" applyBorder="1" applyAlignment="1" applyProtection="1">
      <alignment horizontal="distributed" vertical="center" indent="3"/>
      <protection locked="0"/>
    </xf>
    <xf numFmtId="0" fontId="23" fillId="9" borderId="32" xfId="0" applyFont="1" applyFill="1" applyBorder="1" applyAlignment="1" applyProtection="1">
      <alignment horizontal="distributed" vertical="center" indent="3"/>
      <protection locked="0"/>
    </xf>
    <xf numFmtId="0" fontId="14" fillId="12" borderId="33" xfId="2" applyFont="1" applyFill="1" applyBorder="1" applyAlignment="1" applyProtection="1">
      <alignment horizontal="center" vertical="center" wrapText="1"/>
      <protection hidden="1"/>
    </xf>
    <xf numFmtId="0" fontId="14" fillId="12" borderId="34" xfId="2" applyFont="1" applyFill="1" applyBorder="1" applyAlignment="1" applyProtection="1">
      <alignment horizontal="center" vertical="center" wrapText="1"/>
      <protection hidden="1"/>
    </xf>
    <xf numFmtId="49" fontId="32" fillId="0" borderId="33" xfId="2" applyNumberFormat="1" applyFont="1" applyBorder="1" applyAlignment="1" applyProtection="1">
      <alignment horizontal="left" vertical="center" indent="1"/>
      <protection locked="0"/>
    </xf>
    <xf numFmtId="49" fontId="32" fillId="0" borderId="32" xfId="2" applyNumberFormat="1" applyFont="1" applyBorder="1" applyAlignment="1" applyProtection="1">
      <alignment horizontal="left" vertical="center" indent="1"/>
      <protection locked="0"/>
    </xf>
    <xf numFmtId="49" fontId="32" fillId="0" borderId="35" xfId="2" applyNumberFormat="1" applyFont="1" applyBorder="1" applyAlignment="1" applyProtection="1">
      <alignment horizontal="left" vertical="center" indent="1"/>
      <protection locked="0"/>
    </xf>
    <xf numFmtId="0" fontId="15" fillId="12" borderId="62" xfId="0" applyFont="1" applyFill="1" applyBorder="1" applyAlignment="1" applyProtection="1">
      <alignment horizontal="center" vertical="center" wrapText="1"/>
      <protection hidden="1"/>
    </xf>
    <xf numFmtId="0" fontId="15" fillId="12" borderId="21" xfId="0" applyFont="1" applyFill="1" applyBorder="1" applyAlignment="1" applyProtection="1">
      <alignment horizontal="center" vertical="center" wrapText="1"/>
      <protection hidden="1"/>
    </xf>
    <xf numFmtId="0" fontId="15" fillId="12" borderId="64" xfId="0" applyFont="1" applyFill="1" applyBorder="1" applyAlignment="1" applyProtection="1">
      <alignment horizontal="center" vertical="center" wrapText="1"/>
      <protection hidden="1"/>
    </xf>
    <xf numFmtId="0" fontId="15" fillId="12" borderId="71" xfId="0" applyFont="1" applyFill="1" applyBorder="1" applyAlignment="1" applyProtection="1">
      <alignment horizontal="center" vertical="center"/>
      <protection hidden="1"/>
    </xf>
    <xf numFmtId="0" fontId="15" fillId="12" borderId="71" xfId="0" applyFont="1" applyFill="1" applyBorder="1" applyAlignment="1" applyProtection="1">
      <alignment horizontal="center" vertical="center" wrapText="1"/>
      <protection hidden="1"/>
    </xf>
    <xf numFmtId="0" fontId="15" fillId="12" borderId="29" xfId="0" applyFont="1" applyFill="1" applyBorder="1" applyAlignment="1" applyProtection="1">
      <alignment horizontal="center" vertical="center"/>
      <protection hidden="1"/>
    </xf>
    <xf numFmtId="0" fontId="15" fillId="12" borderId="28" xfId="0" applyFont="1" applyFill="1" applyBorder="1" applyAlignment="1" applyProtection="1">
      <alignment horizontal="center" vertical="center"/>
      <protection hidden="1"/>
    </xf>
    <xf numFmtId="0" fontId="15" fillId="12" borderId="30" xfId="0" applyFont="1" applyFill="1" applyBorder="1" applyAlignment="1" applyProtection="1">
      <alignment horizontal="center" vertical="center"/>
      <protection hidden="1"/>
    </xf>
    <xf numFmtId="0" fontId="15" fillId="0" borderId="1" xfId="0" applyFont="1" applyBorder="1" applyAlignment="1" applyProtection="1">
      <alignment horizontal="left" vertical="center" indent="2"/>
      <protection locked="0"/>
    </xf>
    <xf numFmtId="0" fontId="14" fillId="0" borderId="1" xfId="2" applyFont="1" applyBorder="1" applyAlignment="1" applyProtection="1">
      <alignment horizontal="left" vertical="center"/>
      <protection locked="0"/>
    </xf>
    <xf numFmtId="0" fontId="15" fillId="0" borderId="1" xfId="0" applyFont="1" applyBorder="1" applyAlignment="1" applyProtection="1">
      <alignment horizontal="left" vertical="center" wrapText="1"/>
      <protection locked="0"/>
    </xf>
    <xf numFmtId="56" fontId="15" fillId="12" borderId="9" xfId="0" applyNumberFormat="1" applyFont="1" applyFill="1" applyBorder="1" applyAlignment="1" applyProtection="1">
      <alignment horizontal="center" vertical="center"/>
      <protection hidden="1"/>
    </xf>
    <xf numFmtId="56" fontId="15" fillId="12" borderId="5" xfId="0" applyNumberFormat="1" applyFont="1" applyFill="1" applyBorder="1" applyAlignment="1" applyProtection="1">
      <alignment horizontal="center" vertical="center"/>
      <protection hidden="1"/>
    </xf>
    <xf numFmtId="56" fontId="15" fillId="12" borderId="232" xfId="0" applyNumberFormat="1" applyFont="1" applyFill="1" applyBorder="1" applyAlignment="1" applyProtection="1">
      <alignment horizontal="center" vertical="center"/>
      <protection hidden="1"/>
    </xf>
    <xf numFmtId="0" fontId="14" fillId="0" borderId="1" xfId="2" applyFont="1" applyBorder="1" applyAlignment="1" applyProtection="1">
      <alignment horizontal="left" vertical="center" indent="2"/>
      <protection locked="0"/>
    </xf>
    <xf numFmtId="0" fontId="14" fillId="0" borderId="100" xfId="2" applyFont="1" applyBorder="1" applyAlignment="1" applyProtection="1">
      <alignment horizontal="left" vertical="center"/>
      <protection locked="0"/>
    </xf>
    <xf numFmtId="177" fontId="22" fillId="0" borderId="213" xfId="2" applyNumberFormat="1" applyFont="1" applyBorder="1" applyAlignment="1" applyProtection="1">
      <alignment horizontal="left" vertical="center" shrinkToFit="1"/>
      <protection hidden="1"/>
    </xf>
    <xf numFmtId="177" fontId="22" fillId="0" borderId="214" xfId="2" applyNumberFormat="1" applyFont="1" applyBorder="1" applyAlignment="1" applyProtection="1">
      <alignment horizontal="left" vertical="center" shrinkToFit="1"/>
      <protection hidden="1"/>
    </xf>
    <xf numFmtId="0" fontId="14" fillId="8" borderId="2" xfId="2" applyFont="1" applyFill="1" applyBorder="1" applyAlignment="1" applyProtection="1">
      <alignment horizontal="center" vertical="center"/>
      <protection hidden="1"/>
    </xf>
    <xf numFmtId="0" fontId="14" fillId="8" borderId="3" xfId="2" applyFont="1" applyFill="1" applyBorder="1" applyAlignment="1" applyProtection="1">
      <alignment horizontal="center" vertical="center"/>
      <protection hidden="1"/>
    </xf>
    <xf numFmtId="0" fontId="14" fillId="8" borderId="4" xfId="2" applyFont="1" applyFill="1" applyBorder="1" applyAlignment="1" applyProtection="1">
      <alignment horizontal="center" vertical="center"/>
      <protection hidden="1"/>
    </xf>
    <xf numFmtId="0" fontId="14" fillId="22" borderId="43" xfId="2" applyFont="1" applyFill="1" applyBorder="1" applyAlignment="1" applyProtection="1">
      <alignment horizontal="center" vertical="center"/>
      <protection hidden="1"/>
    </xf>
    <xf numFmtId="0" fontId="14" fillId="22" borderId="44" xfId="2" applyFont="1" applyFill="1" applyBorder="1" applyAlignment="1" applyProtection="1">
      <alignment horizontal="center" vertical="center"/>
      <protection hidden="1"/>
    </xf>
    <xf numFmtId="0" fontId="14" fillId="23" borderId="44" xfId="2" applyFont="1" applyFill="1" applyBorder="1" applyAlignment="1" applyProtection="1">
      <alignment horizontal="center" vertical="center"/>
      <protection hidden="1"/>
    </xf>
    <xf numFmtId="0" fontId="14" fillId="24" borderId="44" xfId="2" applyFont="1" applyFill="1" applyBorder="1" applyAlignment="1" applyProtection="1">
      <alignment horizontal="center" vertical="center"/>
      <protection hidden="1"/>
    </xf>
    <xf numFmtId="0" fontId="14" fillId="24" borderId="157" xfId="2" applyFont="1" applyFill="1" applyBorder="1" applyAlignment="1" applyProtection="1">
      <alignment horizontal="center" vertical="center"/>
      <protection hidden="1"/>
    </xf>
    <xf numFmtId="0" fontId="25" fillId="12" borderId="2" xfId="2" applyFont="1" applyFill="1" applyBorder="1" applyAlignment="1" applyProtection="1">
      <alignment horizontal="center" vertical="center"/>
      <protection hidden="1"/>
    </xf>
    <xf numFmtId="0" fontId="25" fillId="12" borderId="3" xfId="2" applyFont="1" applyFill="1" applyBorder="1" applyAlignment="1" applyProtection="1">
      <alignment horizontal="center" vertical="center"/>
      <protection hidden="1"/>
    </xf>
    <xf numFmtId="0" fontId="25" fillId="12" borderId="235" xfId="2" applyFont="1" applyFill="1" applyBorder="1" applyAlignment="1" applyProtection="1">
      <alignment horizontal="center" vertical="center"/>
      <protection hidden="1"/>
    </xf>
    <xf numFmtId="0" fontId="14" fillId="0" borderId="100" xfId="2" applyFont="1" applyBorder="1" applyAlignment="1" applyProtection="1">
      <alignment horizontal="left" vertical="center" indent="2"/>
      <protection locked="0"/>
    </xf>
    <xf numFmtId="0" fontId="16" fillId="12" borderId="65" xfId="2" applyFont="1" applyFill="1" applyBorder="1" applyAlignment="1" applyProtection="1">
      <alignment horizontal="center" vertical="center"/>
      <protection hidden="1"/>
    </xf>
    <xf numFmtId="0" fontId="16" fillId="12" borderId="66" xfId="2" applyFont="1" applyFill="1" applyBorder="1" applyAlignment="1" applyProtection="1">
      <alignment horizontal="center" vertical="center"/>
      <protection hidden="1"/>
    </xf>
    <xf numFmtId="0" fontId="16" fillId="12" borderId="67" xfId="2" applyFont="1" applyFill="1" applyBorder="1" applyAlignment="1" applyProtection="1">
      <alignment horizontal="center" vertical="center"/>
      <protection hidden="1"/>
    </xf>
    <xf numFmtId="0" fontId="16" fillId="12" borderId="68" xfId="2" applyFont="1" applyFill="1" applyBorder="1" applyAlignment="1" applyProtection="1">
      <alignment horizontal="center" vertical="center"/>
      <protection hidden="1"/>
    </xf>
    <xf numFmtId="0" fontId="16" fillId="12" borderId="6" xfId="2" applyFont="1" applyFill="1" applyBorder="1" applyAlignment="1" applyProtection="1">
      <alignment horizontal="center" vertical="center"/>
      <protection hidden="1"/>
    </xf>
    <xf numFmtId="0" fontId="16" fillId="12" borderId="69" xfId="2" applyFont="1" applyFill="1" applyBorder="1" applyAlignment="1" applyProtection="1">
      <alignment horizontal="center" vertical="center"/>
      <protection hidden="1"/>
    </xf>
    <xf numFmtId="0" fontId="14" fillId="12" borderId="31" xfId="0" applyFont="1" applyFill="1" applyBorder="1" applyAlignment="1" applyProtection="1">
      <alignment horizontal="center" vertical="center" wrapText="1"/>
      <protection hidden="1"/>
    </xf>
    <xf numFmtId="0" fontId="14" fillId="12" borderId="32" xfId="0" applyFont="1" applyFill="1" applyBorder="1" applyAlignment="1" applyProtection="1">
      <alignment horizontal="center" vertical="center" wrapText="1"/>
      <protection hidden="1"/>
    </xf>
    <xf numFmtId="0" fontId="14" fillId="12" borderId="34" xfId="0" applyFont="1" applyFill="1" applyBorder="1" applyAlignment="1" applyProtection="1">
      <alignment horizontal="center" vertical="center" wrapText="1"/>
      <protection hidden="1"/>
    </xf>
    <xf numFmtId="0" fontId="14" fillId="12" borderId="36" xfId="0" applyFont="1" applyFill="1" applyBorder="1" applyAlignment="1" applyProtection="1">
      <alignment horizontal="center" vertical="center" wrapText="1"/>
      <protection hidden="1"/>
    </xf>
    <xf numFmtId="0" fontId="14" fillId="12" borderId="5" xfId="0" applyFont="1" applyFill="1" applyBorder="1" applyAlignment="1" applyProtection="1">
      <alignment horizontal="center" vertical="center" wrapText="1"/>
      <protection hidden="1"/>
    </xf>
    <xf numFmtId="0" fontId="14" fillId="12" borderId="10" xfId="0" applyFont="1" applyFill="1" applyBorder="1" applyAlignment="1" applyProtection="1">
      <alignment horizontal="center" vertical="center" wrapText="1"/>
      <protection hidden="1"/>
    </xf>
    <xf numFmtId="0" fontId="14" fillId="9" borderId="2" xfId="0" applyFont="1" applyFill="1" applyBorder="1" applyAlignment="1" applyProtection="1">
      <alignment horizontal="left" vertical="center"/>
      <protection locked="0"/>
    </xf>
    <xf numFmtId="0" fontId="14" fillId="9" borderId="4" xfId="0" applyFont="1" applyFill="1" applyBorder="1" applyAlignment="1" applyProtection="1">
      <alignment horizontal="left" vertical="center"/>
      <protection locked="0"/>
    </xf>
    <xf numFmtId="0" fontId="14" fillId="12" borderId="9" xfId="2" applyFont="1" applyFill="1" applyBorder="1" applyAlignment="1" applyProtection="1">
      <alignment horizontal="center" vertical="center" wrapText="1"/>
      <protection hidden="1"/>
    </xf>
    <xf numFmtId="0" fontId="14" fillId="12" borderId="10" xfId="2" applyFont="1" applyFill="1" applyBorder="1" applyAlignment="1" applyProtection="1">
      <alignment horizontal="center" vertical="center" wrapText="1"/>
      <protection hidden="1"/>
    </xf>
    <xf numFmtId="0" fontId="29" fillId="0" borderId="33" xfId="2" applyFont="1" applyBorder="1" applyAlignment="1" applyProtection="1">
      <alignment horizontal="center" vertical="center" shrinkToFit="1"/>
      <protection locked="0"/>
    </xf>
    <xf numFmtId="0" fontId="29" fillId="0" borderId="32" xfId="2" applyFont="1" applyBorder="1" applyAlignment="1" applyProtection="1">
      <alignment horizontal="center" vertical="center" shrinkToFit="1"/>
      <protection locked="0"/>
    </xf>
    <xf numFmtId="0" fontId="29" fillId="0" borderId="9" xfId="2" applyFont="1" applyBorder="1" applyAlignment="1" applyProtection="1">
      <alignment horizontal="center" vertical="center" shrinkToFit="1"/>
      <protection locked="0"/>
    </xf>
    <xf numFmtId="0" fontId="29" fillId="0" borderId="5" xfId="2" applyFont="1" applyBorder="1" applyAlignment="1" applyProtection="1">
      <alignment horizontal="center" vertical="center" shrinkToFit="1"/>
      <protection locked="0"/>
    </xf>
    <xf numFmtId="0" fontId="18" fillId="12" borderId="27" xfId="2" applyFont="1" applyFill="1" applyBorder="1" applyAlignment="1" applyProtection="1">
      <alignment horizontal="center" vertical="center"/>
      <protection hidden="1"/>
    </xf>
    <xf numFmtId="0" fontId="18" fillId="12" borderId="28" xfId="2" applyFont="1" applyFill="1" applyBorder="1" applyAlignment="1" applyProtection="1">
      <alignment horizontal="center" vertical="center"/>
      <protection hidden="1"/>
    </xf>
    <xf numFmtId="0" fontId="16" fillId="12" borderId="29" xfId="2" applyFont="1" applyFill="1" applyBorder="1" applyAlignment="1" applyProtection="1">
      <alignment horizontal="left" vertical="center" shrinkToFit="1"/>
      <protection hidden="1"/>
    </xf>
    <xf numFmtId="0" fontId="16" fillId="12" borderId="28" xfId="2" applyFont="1" applyFill="1" applyBorder="1" applyAlignment="1" applyProtection="1">
      <alignment horizontal="left" vertical="center" shrinkToFit="1"/>
      <protection hidden="1"/>
    </xf>
    <xf numFmtId="0" fontId="16" fillId="12" borderId="30" xfId="2" applyFont="1" applyFill="1" applyBorder="1" applyAlignment="1" applyProtection="1">
      <alignment horizontal="left" vertical="center" shrinkToFit="1"/>
      <protection hidden="1"/>
    </xf>
    <xf numFmtId="1" fontId="14" fillId="12" borderId="52" xfId="0" applyNumberFormat="1" applyFont="1" applyFill="1" applyBorder="1" applyAlignment="1" applyProtection="1">
      <alignment horizontal="center" vertical="center"/>
      <protection hidden="1"/>
    </xf>
    <xf numFmtId="1" fontId="14" fillId="12" borderId="53" xfId="0" applyNumberFormat="1" applyFont="1" applyFill="1" applyBorder="1" applyAlignment="1" applyProtection="1">
      <alignment horizontal="center" vertical="center"/>
      <protection hidden="1"/>
    </xf>
    <xf numFmtId="1" fontId="22" fillId="9" borderId="54" xfId="0" applyNumberFormat="1" applyFont="1" applyFill="1" applyBorder="1" applyAlignment="1" applyProtection="1">
      <alignment horizontal="left" vertical="center" indent="1"/>
      <protection locked="0"/>
    </xf>
    <xf numFmtId="1" fontId="22" fillId="9" borderId="53" xfId="0" applyNumberFormat="1" applyFont="1" applyFill="1" applyBorder="1" applyAlignment="1" applyProtection="1">
      <alignment horizontal="left" vertical="center" indent="1"/>
      <protection locked="0"/>
    </xf>
    <xf numFmtId="1" fontId="22" fillId="9" borderId="55" xfId="0" applyNumberFormat="1" applyFont="1" applyFill="1" applyBorder="1" applyAlignment="1" applyProtection="1">
      <alignment horizontal="left" vertical="center" indent="1"/>
      <protection locked="0"/>
    </xf>
    <xf numFmtId="1" fontId="14" fillId="12" borderId="33" xfId="0" applyNumberFormat="1" applyFont="1" applyFill="1" applyBorder="1" applyAlignment="1" applyProtection="1">
      <alignment horizontal="center" vertical="center" wrapText="1"/>
      <protection hidden="1"/>
    </xf>
    <xf numFmtId="1" fontId="14" fillId="12" borderId="34" xfId="0" applyNumberFormat="1" applyFont="1" applyFill="1" applyBorder="1" applyAlignment="1" applyProtection="1">
      <alignment horizontal="center" vertical="center" wrapText="1"/>
      <protection hidden="1"/>
    </xf>
    <xf numFmtId="1" fontId="14" fillId="12" borderId="9" xfId="0" applyNumberFormat="1" applyFont="1" applyFill="1" applyBorder="1" applyAlignment="1" applyProtection="1">
      <alignment horizontal="center" vertical="center" wrapText="1"/>
      <protection hidden="1"/>
    </xf>
    <xf numFmtId="1" fontId="14" fillId="12" borderId="10" xfId="0" applyNumberFormat="1" applyFont="1" applyFill="1" applyBorder="1" applyAlignment="1" applyProtection="1">
      <alignment horizontal="center" vertical="center" wrapText="1"/>
      <protection hidden="1"/>
    </xf>
    <xf numFmtId="1" fontId="21" fillId="9" borderId="33" xfId="0" applyNumberFormat="1" applyFont="1" applyFill="1" applyBorder="1" applyAlignment="1" applyProtection="1">
      <alignment horizontal="center" vertical="center"/>
      <protection locked="0"/>
    </xf>
    <xf numFmtId="1" fontId="21" fillId="9" borderId="34" xfId="0" applyNumberFormat="1" applyFont="1" applyFill="1" applyBorder="1" applyAlignment="1" applyProtection="1">
      <alignment horizontal="center" vertical="center"/>
      <protection locked="0"/>
    </xf>
    <xf numFmtId="1" fontId="21" fillId="9" borderId="9" xfId="0" applyNumberFormat="1" applyFont="1" applyFill="1" applyBorder="1" applyAlignment="1" applyProtection="1">
      <alignment horizontal="center" vertical="center"/>
      <protection locked="0"/>
    </xf>
    <xf numFmtId="1" fontId="21" fillId="9" borderId="10" xfId="0" applyNumberFormat="1" applyFont="1" applyFill="1" applyBorder="1" applyAlignment="1" applyProtection="1">
      <alignment horizontal="center" vertical="center"/>
      <protection locked="0"/>
    </xf>
    <xf numFmtId="1" fontId="14" fillId="12" borderId="54" xfId="0" applyNumberFormat="1" applyFont="1" applyFill="1" applyBorder="1" applyAlignment="1" applyProtection="1">
      <alignment horizontal="center" vertical="center" shrinkToFit="1"/>
      <protection hidden="1"/>
    </xf>
    <xf numFmtId="1" fontId="14" fillId="12" borderId="55" xfId="0" applyNumberFormat="1" applyFont="1" applyFill="1" applyBorder="1" applyAlignment="1" applyProtection="1">
      <alignment horizontal="center" vertical="center" shrinkToFit="1"/>
      <protection hidden="1"/>
    </xf>
    <xf numFmtId="1" fontId="22" fillId="9" borderId="56" xfId="0" applyNumberFormat="1" applyFont="1" applyFill="1" applyBorder="1" applyAlignment="1" applyProtection="1">
      <alignment horizontal="left" vertical="center" indent="1"/>
      <protection locked="0"/>
    </xf>
    <xf numFmtId="1" fontId="19" fillId="12" borderId="57" xfId="0" applyNumberFormat="1" applyFont="1" applyFill="1" applyBorder="1" applyAlignment="1" applyProtection="1">
      <alignment horizontal="center" vertical="center"/>
      <protection hidden="1"/>
    </xf>
    <xf numFmtId="1" fontId="19" fillId="12" borderId="58" xfId="0" applyNumberFormat="1" applyFont="1" applyFill="1" applyBorder="1" applyAlignment="1" applyProtection="1">
      <alignment horizontal="center" vertical="center"/>
      <protection hidden="1"/>
    </xf>
    <xf numFmtId="1" fontId="29" fillId="9" borderId="59" xfId="0" applyNumberFormat="1" applyFont="1" applyFill="1" applyBorder="1" applyAlignment="1" applyProtection="1">
      <alignment horizontal="left" vertical="center" indent="1" shrinkToFit="1"/>
      <protection locked="0"/>
    </xf>
    <xf numFmtId="1" fontId="29" fillId="9" borderId="58" xfId="0" applyNumberFormat="1" applyFont="1" applyFill="1" applyBorder="1" applyAlignment="1" applyProtection="1">
      <alignment horizontal="left" vertical="center" indent="1" shrinkToFit="1"/>
      <protection locked="0"/>
    </xf>
    <xf numFmtId="1" fontId="29" fillId="9" borderId="60" xfId="0" applyNumberFormat="1" applyFont="1" applyFill="1" applyBorder="1" applyAlignment="1" applyProtection="1">
      <alignment horizontal="left" vertical="center" indent="1" shrinkToFit="1"/>
      <protection locked="0"/>
    </xf>
    <xf numFmtId="1" fontId="19" fillId="12" borderId="59" xfId="0" applyNumberFormat="1" applyFont="1" applyFill="1" applyBorder="1" applyAlignment="1" applyProtection="1">
      <alignment horizontal="center" vertical="center" shrinkToFit="1"/>
      <protection hidden="1"/>
    </xf>
    <xf numFmtId="1" fontId="19" fillId="12" borderId="60" xfId="0" applyNumberFormat="1" applyFont="1" applyFill="1" applyBorder="1" applyAlignment="1" applyProtection="1">
      <alignment horizontal="center" vertical="center" shrinkToFit="1"/>
      <protection hidden="1"/>
    </xf>
    <xf numFmtId="1" fontId="29" fillId="9" borderId="59" xfId="0" applyNumberFormat="1" applyFont="1" applyFill="1" applyBorder="1" applyAlignment="1" applyProtection="1">
      <alignment horizontal="left" vertical="center" indent="1"/>
      <protection locked="0"/>
    </xf>
    <xf numFmtId="1" fontId="29" fillId="9" borderId="58" xfId="0" applyNumberFormat="1" applyFont="1" applyFill="1" applyBorder="1" applyAlignment="1" applyProtection="1">
      <alignment horizontal="left" vertical="center" indent="1"/>
      <protection locked="0"/>
    </xf>
    <xf numFmtId="1" fontId="29" fillId="9" borderId="61" xfId="0" applyNumberFormat="1" applyFont="1" applyFill="1" applyBorder="1" applyAlignment="1" applyProtection="1">
      <alignment horizontal="left" vertical="center" indent="1"/>
      <protection locked="0"/>
    </xf>
    <xf numFmtId="0" fontId="23" fillId="0" borderId="35" xfId="2" applyFont="1" applyBorder="1" applyAlignment="1" applyProtection="1">
      <alignment horizontal="center" vertical="center"/>
      <protection locked="0"/>
    </xf>
    <xf numFmtId="0" fontId="23" fillId="0" borderId="37" xfId="2" applyFont="1" applyBorder="1" applyAlignment="1" applyProtection="1">
      <alignment horizontal="center" vertical="center"/>
      <protection locked="0"/>
    </xf>
    <xf numFmtId="0" fontId="30" fillId="9" borderId="2" xfId="0" applyFont="1" applyFill="1" applyBorder="1" applyAlignment="1" applyProtection="1">
      <alignment horizontal="left" vertical="center" indent="1"/>
      <protection locked="0"/>
    </xf>
    <xf numFmtId="0" fontId="30" fillId="9" borderId="3" xfId="0" applyFont="1" applyFill="1" applyBorder="1" applyAlignment="1" applyProtection="1">
      <alignment horizontal="left" vertical="center" indent="1"/>
      <protection locked="0"/>
    </xf>
    <xf numFmtId="0" fontId="30" fillId="9" borderId="4" xfId="0" applyFont="1" applyFill="1" applyBorder="1" applyAlignment="1" applyProtection="1">
      <alignment horizontal="left" vertical="center" indent="1"/>
      <protection locked="0"/>
    </xf>
    <xf numFmtId="0" fontId="14" fillId="0" borderId="40" xfId="2" applyFont="1" applyBorder="1" applyAlignment="1" applyProtection="1">
      <alignment horizontal="left" vertical="center"/>
      <protection locked="0"/>
    </xf>
    <xf numFmtId="0" fontId="14" fillId="0" borderId="41" xfId="2" applyFont="1" applyBorder="1" applyAlignment="1" applyProtection="1">
      <alignment horizontal="left" vertical="center"/>
      <protection locked="0"/>
    </xf>
    <xf numFmtId="0" fontId="15" fillId="0" borderId="2"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0" fillId="16" borderId="129" xfId="0" applyFill="1" applyBorder="1" applyAlignment="1" applyProtection="1">
      <alignment vertical="center"/>
      <protection hidden="1"/>
    </xf>
    <xf numFmtId="0" fontId="25" fillId="0" borderId="96" xfId="2" applyFont="1" applyBorder="1" applyAlignment="1" applyProtection="1">
      <alignment horizontal="center" vertical="center"/>
      <protection locked="0" hidden="1"/>
    </xf>
    <xf numFmtId="0" fontId="25" fillId="0" borderId="97" xfId="2" applyFont="1" applyBorder="1" applyAlignment="1" applyProtection="1">
      <alignment horizontal="center" vertical="center"/>
      <protection locked="0" hidden="1"/>
    </xf>
    <xf numFmtId="0" fontId="25" fillId="0" borderId="84" xfId="2" applyFont="1" applyBorder="1" applyAlignment="1" applyProtection="1">
      <alignment horizontal="center" vertical="center"/>
      <protection locked="0" hidden="1"/>
    </xf>
    <xf numFmtId="0" fontId="25" fillId="0" borderId="85" xfId="2" applyFont="1" applyBorder="1" applyAlignment="1" applyProtection="1">
      <alignment horizontal="center" vertical="center"/>
      <protection locked="0" hidden="1"/>
    </xf>
    <xf numFmtId="0" fontId="25" fillId="0" borderId="90" xfId="2" applyFont="1" applyBorder="1" applyAlignment="1" applyProtection="1">
      <alignment horizontal="center" vertical="center"/>
      <protection locked="0" hidden="1"/>
    </xf>
    <xf numFmtId="0" fontId="25" fillId="0" borderId="91" xfId="2" applyFont="1" applyBorder="1" applyAlignment="1" applyProtection="1">
      <alignment horizontal="center" vertical="center"/>
      <protection locked="0" hidden="1"/>
    </xf>
    <xf numFmtId="0" fontId="25" fillId="0" borderId="78" xfId="2" applyFont="1" applyBorder="1" applyAlignment="1" applyProtection="1">
      <alignment horizontal="center" vertical="center"/>
      <protection locked="0" hidden="1"/>
    </xf>
    <xf numFmtId="49" fontId="25" fillId="0" borderId="79" xfId="2" applyNumberFormat="1" applyFont="1" applyBorder="1" applyAlignment="1" applyProtection="1">
      <alignment horizontal="center" vertical="center"/>
      <protection locked="0" hidden="1"/>
    </xf>
    <xf numFmtId="49" fontId="25" fillId="0" borderId="85" xfId="2" applyNumberFormat="1" applyFont="1" applyBorder="1" applyAlignment="1" applyProtection="1">
      <alignment horizontal="center" vertical="center"/>
      <protection locked="0" hidden="1"/>
    </xf>
    <xf numFmtId="49" fontId="25" fillId="0" borderId="91" xfId="2" applyNumberFormat="1" applyFont="1" applyBorder="1" applyAlignment="1" applyProtection="1">
      <alignment horizontal="center" vertical="center"/>
      <protection locked="0" hidden="1"/>
    </xf>
    <xf numFmtId="0" fontId="25" fillId="0" borderId="140" xfId="2" applyFont="1" applyBorder="1" applyAlignment="1" applyProtection="1">
      <alignment horizontal="center" vertical="center"/>
      <protection locked="0" hidden="1"/>
    </xf>
    <xf numFmtId="49" fontId="25" fillId="0" borderId="141" xfId="2" applyNumberFormat="1" applyFont="1" applyBorder="1" applyAlignment="1" applyProtection="1">
      <alignment horizontal="center" vertical="center"/>
      <protection locked="0" hidden="1"/>
    </xf>
    <xf numFmtId="0" fontId="86" fillId="0" borderId="65" xfId="0" applyFont="1" applyBorder="1" applyAlignment="1" applyProtection="1">
      <alignment horizontal="left"/>
      <protection hidden="1"/>
    </xf>
    <xf numFmtId="0" fontId="33" fillId="18" borderId="2" xfId="0" applyFont="1" applyFill="1" applyBorder="1" applyAlignment="1">
      <alignment horizontal="left" vertical="center"/>
    </xf>
    <xf numFmtId="0" fontId="33" fillId="18" borderId="3" xfId="0" applyFont="1" applyFill="1" applyBorder="1" applyAlignment="1" applyProtection="1">
      <alignment horizontal="center" vertical="center"/>
      <protection hidden="1"/>
    </xf>
    <xf numFmtId="0" fontId="33" fillId="18" borderId="3" xfId="0" applyFont="1" applyFill="1" applyBorder="1" applyProtection="1">
      <alignment vertical="center"/>
      <protection hidden="1"/>
    </xf>
    <xf numFmtId="0" fontId="0" fillId="18" borderId="3" xfId="0" applyFill="1" applyBorder="1" applyProtection="1">
      <alignment vertical="center"/>
      <protection hidden="1"/>
    </xf>
    <xf numFmtId="0" fontId="0" fillId="18" borderId="4" xfId="0" applyFill="1" applyBorder="1" applyProtection="1">
      <alignment vertical="center"/>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auto="1"/>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15</xdr:col>
      <xdr:colOff>400050</xdr:colOff>
      <xdr:row>47</xdr:row>
      <xdr:rowOff>132745</xdr:rowOff>
    </xdr:from>
    <xdr:to>
      <xdr:col>15</xdr:col>
      <xdr:colOff>810678</xdr:colOff>
      <xdr:row>49</xdr:row>
      <xdr:rowOff>76654</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1350" y="11339588"/>
          <a:ext cx="410633" cy="4337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328083</xdr:colOff>
      <xdr:row>47</xdr:row>
      <xdr:rowOff>63500</xdr:rowOff>
    </xdr:from>
    <xdr:to>
      <xdr:col>15</xdr:col>
      <xdr:colOff>324612</xdr:colOff>
      <xdr:row>49</xdr:row>
      <xdr:rowOff>74083</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34969" y="11270343"/>
          <a:ext cx="480943" cy="500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513292</xdr:colOff>
      <xdr:row>8</xdr:row>
      <xdr:rowOff>131232</xdr:rowOff>
    </xdr:from>
    <xdr:to>
      <xdr:col>12</xdr:col>
      <xdr:colOff>194732</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591" y="2063399"/>
          <a:ext cx="236376"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489834</xdr:colOff>
      <xdr:row>7</xdr:row>
      <xdr:rowOff>265622</xdr:rowOff>
    </xdr:from>
    <xdr:to>
      <xdr:col>17</xdr:col>
      <xdr:colOff>418272</xdr:colOff>
      <xdr:row>8</xdr:row>
      <xdr:rowOff>130450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38334" y="1942022"/>
          <a:ext cx="158578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G94"/>
  <sheetViews>
    <sheetView tabSelected="1" topLeftCell="B3" workbookViewId="0">
      <pane xSplit="2" ySplit="2" topLeftCell="D5" activePane="bottomRight" state="frozen"/>
      <selection activeCell="B3" sqref="B3"/>
      <selection pane="topRight" activeCell="D3" sqref="D3"/>
      <selection pane="bottomLeft" activeCell="B5" sqref="B5"/>
      <selection pane="bottomRight" activeCell="F5" sqref="F5:H6"/>
    </sheetView>
  </sheetViews>
  <sheetFormatPr defaultRowHeight="13.3"/>
  <cols>
    <col min="1" max="1" width="1.15234375" customWidth="1"/>
    <col min="2" max="2" width="0.765625" customWidth="1"/>
    <col min="3" max="3" width="0.84375" customWidth="1"/>
    <col min="4" max="4" width="8.15234375" customWidth="1"/>
    <col min="5" max="5" width="6" customWidth="1"/>
    <col min="6" max="7" width="8.765625" customWidth="1"/>
    <col min="8" max="9" width="7.765625" customWidth="1"/>
    <col min="10" max="10" width="15.84375" customWidth="1"/>
    <col min="11" max="11" width="5.61328125" customWidth="1"/>
    <col min="12" max="13" width="4" customWidth="1"/>
    <col min="14" max="15" width="6.84375" customWidth="1"/>
    <col min="16" max="16" width="11.4609375" customWidth="1"/>
    <col min="17" max="17" width="7.3828125" customWidth="1"/>
    <col min="18" max="18" width="4.3828125" customWidth="1"/>
    <col min="19" max="19" width="4.3828125" style="16" customWidth="1"/>
    <col min="20" max="20" width="1" style="16" customWidth="1"/>
    <col min="21" max="23" width="0.4609375" style="16" customWidth="1"/>
    <col min="24" max="24" width="19.61328125" style="16" customWidth="1"/>
    <col min="25" max="25" width="6.23046875" style="37" customWidth="1"/>
    <col min="26" max="26" width="3.3828125" style="16" bestFit="1" customWidth="1"/>
    <col min="27" max="27" width="18.921875" customWidth="1"/>
    <col min="28" max="28" width="6.23046875" customWidth="1"/>
    <col min="29" max="29" width="4.61328125" customWidth="1"/>
    <col min="30" max="32" width="1" customWidth="1"/>
  </cols>
  <sheetData>
    <row r="1" spans="1:32" ht="4.5" customHeight="1"/>
    <row r="2" spans="1:32" ht="4.5" customHeight="1">
      <c r="A2" s="39"/>
      <c r="B2" s="39"/>
      <c r="C2" s="39"/>
      <c r="D2" s="39"/>
      <c r="E2" s="39"/>
      <c r="F2" s="39"/>
      <c r="G2" s="39"/>
      <c r="H2" s="39"/>
      <c r="I2" s="39"/>
      <c r="J2" s="39"/>
      <c r="K2" s="39"/>
      <c r="L2" s="39"/>
      <c r="M2" s="39"/>
      <c r="N2" s="39"/>
      <c r="O2" s="39"/>
      <c r="P2" s="39"/>
      <c r="Q2" s="39"/>
      <c r="R2" s="39"/>
      <c r="S2" s="40"/>
      <c r="T2" s="40"/>
      <c r="U2" s="40"/>
      <c r="V2" s="40"/>
      <c r="W2" s="40"/>
      <c r="X2" s="40"/>
      <c r="Y2" s="41"/>
      <c r="Z2" s="40"/>
      <c r="AA2" s="39"/>
      <c r="AB2" s="39"/>
      <c r="AC2" s="39"/>
      <c r="AD2" s="39"/>
      <c r="AE2" s="39"/>
      <c r="AF2" s="39"/>
    </row>
    <row r="3" spans="1:32" ht="4.5" customHeight="1" thickBot="1">
      <c r="A3" s="39"/>
      <c r="B3" s="39"/>
      <c r="C3" s="39"/>
      <c r="D3" s="39"/>
      <c r="E3" s="39"/>
      <c r="F3" s="39"/>
      <c r="G3" s="39"/>
      <c r="H3" s="39"/>
      <c r="I3" s="39"/>
      <c r="J3" s="39"/>
      <c r="K3" s="39"/>
      <c r="L3" s="39"/>
      <c r="M3" s="39"/>
      <c r="N3" s="39"/>
      <c r="O3" s="39"/>
      <c r="P3" s="39"/>
      <c r="Q3" s="39"/>
      <c r="R3" s="39"/>
      <c r="S3" s="40"/>
      <c r="T3" s="40"/>
      <c r="U3" s="40"/>
      <c r="V3" s="40"/>
      <c r="W3" s="40"/>
      <c r="X3" s="40"/>
      <c r="Y3" s="41"/>
      <c r="Z3" s="40"/>
      <c r="AA3" s="39"/>
      <c r="AB3" s="39"/>
      <c r="AC3" s="39"/>
      <c r="AD3" s="39"/>
      <c r="AE3" s="39"/>
      <c r="AF3" s="39"/>
    </row>
    <row r="4" spans="1:32" s="99" customFormat="1" ht="6" customHeight="1" thickBot="1">
      <c r="A4" s="94"/>
      <c r="B4" s="94"/>
      <c r="C4" s="94"/>
      <c r="D4" s="682" t="s">
        <v>569</v>
      </c>
      <c r="E4" s="95"/>
      <c r="F4" s="96"/>
      <c r="G4" s="94"/>
      <c r="H4" s="94"/>
      <c r="I4" s="94"/>
      <c r="J4" s="94"/>
      <c r="K4" s="94"/>
      <c r="L4" s="94"/>
      <c r="M4" s="94"/>
      <c r="N4" s="94"/>
      <c r="O4" s="94"/>
      <c r="P4" s="94"/>
      <c r="Q4" s="94"/>
      <c r="R4" s="94"/>
      <c r="S4" s="97"/>
      <c r="T4" s="97"/>
      <c r="U4" s="97"/>
      <c r="V4" s="97"/>
      <c r="W4" s="97"/>
      <c r="X4" s="97"/>
      <c r="Y4" s="98"/>
      <c r="Z4" s="97"/>
      <c r="AA4" s="94"/>
      <c r="AB4" s="94"/>
      <c r="AC4" s="94"/>
      <c r="AD4" s="94"/>
      <c r="AE4" s="94"/>
      <c r="AF4" s="94"/>
    </row>
    <row r="5" spans="1:32" ht="19.5" customHeight="1">
      <c r="A5" s="39"/>
      <c r="B5" s="39"/>
      <c r="C5" s="101"/>
      <c r="D5" s="440" t="s">
        <v>390</v>
      </c>
      <c r="E5" s="443" t="s">
        <v>391</v>
      </c>
      <c r="F5" s="471" t="s">
        <v>392</v>
      </c>
      <c r="G5" s="472"/>
      <c r="H5" s="473"/>
      <c r="I5" s="477" t="s">
        <v>395</v>
      </c>
      <c r="J5" s="478"/>
      <c r="K5" s="478"/>
      <c r="L5" s="478"/>
      <c r="M5" s="478"/>
      <c r="N5" s="478"/>
      <c r="O5" s="478"/>
      <c r="P5" s="478"/>
      <c r="Q5" s="478"/>
      <c r="R5" s="478"/>
      <c r="S5" s="479"/>
      <c r="T5" s="102"/>
      <c r="U5" s="40"/>
      <c r="V5" s="40"/>
      <c r="W5" s="40"/>
      <c r="X5" s="200" t="s">
        <v>283</v>
      </c>
      <c r="Y5" s="41"/>
      <c r="Z5" s="41"/>
      <c r="AA5" s="41"/>
      <c r="AB5" s="41"/>
      <c r="AC5" s="41"/>
      <c r="AD5" s="39"/>
      <c r="AE5" s="39"/>
      <c r="AF5" s="39"/>
    </row>
    <row r="6" spans="1:32" ht="19.5" customHeight="1">
      <c r="A6" s="39"/>
      <c r="B6" s="39"/>
      <c r="C6" s="103"/>
      <c r="D6" s="441"/>
      <c r="E6" s="444"/>
      <c r="F6" s="474"/>
      <c r="G6" s="475"/>
      <c r="H6" s="476"/>
      <c r="I6" s="480"/>
      <c r="J6" s="481"/>
      <c r="K6" s="481"/>
      <c r="L6" s="481"/>
      <c r="M6" s="481"/>
      <c r="N6" s="481"/>
      <c r="O6" s="481"/>
      <c r="P6" s="481"/>
      <c r="Q6" s="481"/>
      <c r="R6" s="481"/>
      <c r="S6" s="482"/>
      <c r="T6" s="104"/>
      <c r="U6" s="40"/>
      <c r="V6" s="40"/>
      <c r="W6" s="40"/>
      <c r="X6" s="460" t="str">
        <f>'大会申込一覧表(印刷して提出)'!E4</f>
        <v>令和 ５年度　第２２７回松戸市陸上競技記録会</v>
      </c>
      <c r="Y6" s="461"/>
      <c r="Z6" s="461"/>
      <c r="AA6" s="461"/>
      <c r="AB6" s="461"/>
      <c r="AC6" s="462"/>
      <c r="AD6" s="39"/>
      <c r="AE6" s="39"/>
      <c r="AF6" s="39"/>
    </row>
    <row r="7" spans="1:32" ht="22.5" customHeight="1">
      <c r="A7" s="39"/>
      <c r="B7" s="39"/>
      <c r="C7" s="103"/>
      <c r="D7" s="441"/>
      <c r="E7" s="444"/>
      <c r="F7" s="448" t="s">
        <v>393</v>
      </c>
      <c r="G7" s="449"/>
      <c r="H7" s="450"/>
      <c r="I7" s="451" t="s">
        <v>489</v>
      </c>
      <c r="J7" s="452"/>
      <c r="K7" s="452"/>
      <c r="L7" s="452"/>
      <c r="M7" s="452"/>
      <c r="N7" s="452"/>
      <c r="O7" s="452"/>
      <c r="P7" s="452"/>
      <c r="Q7" s="452"/>
      <c r="R7" s="452"/>
      <c r="S7" s="453"/>
      <c r="T7" s="104"/>
      <c r="U7" s="40"/>
      <c r="V7" s="40"/>
      <c r="W7" s="40"/>
      <c r="X7" s="463"/>
      <c r="Y7" s="464"/>
      <c r="Z7" s="464"/>
      <c r="AA7" s="464"/>
      <c r="AB7" s="464"/>
      <c r="AC7" s="465"/>
      <c r="AD7" s="39"/>
      <c r="AE7" s="39"/>
      <c r="AF7" s="39"/>
    </row>
    <row r="8" spans="1:32" ht="22.5" customHeight="1">
      <c r="A8" s="39"/>
      <c r="B8" s="39"/>
      <c r="C8" s="103"/>
      <c r="D8" s="441"/>
      <c r="E8" s="444"/>
      <c r="F8" s="448"/>
      <c r="G8" s="449"/>
      <c r="H8" s="450"/>
      <c r="I8" s="454"/>
      <c r="J8" s="455"/>
      <c r="K8" s="455"/>
      <c r="L8" s="455"/>
      <c r="M8" s="455"/>
      <c r="N8" s="455"/>
      <c r="O8" s="455"/>
      <c r="P8" s="455"/>
      <c r="Q8" s="455"/>
      <c r="R8" s="455"/>
      <c r="S8" s="456"/>
      <c r="T8" s="104"/>
      <c r="U8" s="40"/>
      <c r="V8" s="40"/>
      <c r="W8" s="40"/>
      <c r="X8" s="156" t="s">
        <v>433</v>
      </c>
      <c r="Y8" s="157"/>
      <c r="Z8" s="67"/>
      <c r="AA8" s="68"/>
      <c r="AB8" s="68"/>
      <c r="AC8" s="69"/>
      <c r="AD8" s="39"/>
      <c r="AE8" s="39"/>
      <c r="AF8" s="39"/>
    </row>
    <row r="9" spans="1:32" ht="22.5" customHeight="1">
      <c r="A9" s="39"/>
      <c r="B9" s="39"/>
      <c r="C9" s="103"/>
      <c r="D9" s="441"/>
      <c r="E9" s="444"/>
      <c r="F9" s="448"/>
      <c r="G9" s="449"/>
      <c r="H9" s="450"/>
      <c r="I9" s="454"/>
      <c r="J9" s="455"/>
      <c r="K9" s="455"/>
      <c r="L9" s="455"/>
      <c r="M9" s="455"/>
      <c r="N9" s="455"/>
      <c r="O9" s="455"/>
      <c r="P9" s="455"/>
      <c r="Q9" s="455"/>
      <c r="R9" s="455"/>
      <c r="S9" s="456"/>
      <c r="T9" s="104"/>
      <c r="U9" s="40"/>
      <c r="V9" s="40"/>
      <c r="W9" s="40"/>
      <c r="X9" s="258" t="s">
        <v>279</v>
      </c>
      <c r="Y9" s="42" t="s">
        <v>280</v>
      </c>
      <c r="Z9" s="255"/>
      <c r="AA9" s="256" t="s">
        <v>281</v>
      </c>
      <c r="AB9" s="42" t="s">
        <v>280</v>
      </c>
      <c r="AC9" s="257"/>
      <c r="AD9" s="39"/>
      <c r="AE9" s="39"/>
      <c r="AF9" s="201"/>
    </row>
    <row r="10" spans="1:32" ht="22.5" customHeight="1">
      <c r="A10" s="39"/>
      <c r="B10" s="39"/>
      <c r="C10" s="103"/>
      <c r="D10" s="441"/>
      <c r="E10" s="444"/>
      <c r="F10" s="448"/>
      <c r="G10" s="449"/>
      <c r="H10" s="450"/>
      <c r="I10" s="454"/>
      <c r="J10" s="455"/>
      <c r="K10" s="455"/>
      <c r="L10" s="455"/>
      <c r="M10" s="455"/>
      <c r="N10" s="455"/>
      <c r="O10" s="455"/>
      <c r="P10" s="455"/>
      <c r="Q10" s="455"/>
      <c r="R10" s="455"/>
      <c r="S10" s="456"/>
      <c r="T10" s="104"/>
      <c r="U10" s="40"/>
      <c r="V10" s="40"/>
      <c r="W10" s="40"/>
      <c r="X10" s="316" t="s">
        <v>449</v>
      </c>
      <c r="Y10" s="317">
        <f>COUNTIF(競技者データ入力シート!$Q$8:$Q$57,X10)</f>
        <v>0</v>
      </c>
      <c r="Z10" s="318" t="s">
        <v>282</v>
      </c>
      <c r="AA10" s="316" t="s">
        <v>450</v>
      </c>
      <c r="AB10" s="317">
        <f>COUNTIF(競技者データ入力シート!$Q$8:$Q$57,AA10)</f>
        <v>0</v>
      </c>
      <c r="AC10" s="318" t="s">
        <v>282</v>
      </c>
      <c r="AD10" s="39"/>
      <c r="AE10" s="39"/>
      <c r="AF10" s="201">
        <v>1</v>
      </c>
    </row>
    <row r="11" spans="1:32" ht="22.5" customHeight="1">
      <c r="A11" s="39"/>
      <c r="B11" s="39"/>
      <c r="C11" s="103"/>
      <c r="D11" s="441"/>
      <c r="E11" s="444"/>
      <c r="F11" s="448"/>
      <c r="G11" s="449"/>
      <c r="H11" s="450"/>
      <c r="I11" s="457"/>
      <c r="J11" s="458"/>
      <c r="K11" s="458"/>
      <c r="L11" s="458"/>
      <c r="M11" s="458"/>
      <c r="N11" s="458"/>
      <c r="O11" s="458"/>
      <c r="P11" s="458"/>
      <c r="Q11" s="458"/>
      <c r="R11" s="458"/>
      <c r="S11" s="459"/>
      <c r="T11" s="104"/>
      <c r="U11" s="40"/>
      <c r="V11" s="40"/>
      <c r="W11" s="40"/>
      <c r="X11" s="319" t="s">
        <v>451</v>
      </c>
      <c r="Y11" s="320">
        <f>COUNTIF(競技者データ入力シート!$Q$8:$Q$57,X11)</f>
        <v>0</v>
      </c>
      <c r="Z11" s="321" t="s">
        <v>282</v>
      </c>
      <c r="AA11" s="322" t="s">
        <v>452</v>
      </c>
      <c r="AB11" s="320">
        <f>COUNTIF(競技者データ入力シート!$Q$8:$Q$57,AA11)</f>
        <v>0</v>
      </c>
      <c r="AC11" s="321" t="s">
        <v>282</v>
      </c>
      <c r="AD11" s="39"/>
      <c r="AE11" s="39"/>
      <c r="AF11" s="201">
        <v>2</v>
      </c>
    </row>
    <row r="12" spans="1:32" ht="22.5" customHeight="1">
      <c r="A12" s="39"/>
      <c r="B12" s="39"/>
      <c r="C12" s="103"/>
      <c r="D12" s="441"/>
      <c r="E12" s="445" t="s">
        <v>320</v>
      </c>
      <c r="F12" s="418" t="s">
        <v>335</v>
      </c>
      <c r="G12" s="419"/>
      <c r="H12" s="419"/>
      <c r="I12" s="419"/>
      <c r="J12" s="419"/>
      <c r="K12" s="419"/>
      <c r="L12" s="419"/>
      <c r="M12" s="419"/>
      <c r="N12" s="419"/>
      <c r="O12" s="420"/>
      <c r="P12" s="409" t="s">
        <v>394</v>
      </c>
      <c r="Q12" s="410"/>
      <c r="R12" s="410"/>
      <c r="S12" s="411"/>
      <c r="T12" s="104"/>
      <c r="U12" s="40"/>
      <c r="V12" s="40"/>
      <c r="W12" s="40"/>
      <c r="X12" s="319" t="s">
        <v>453</v>
      </c>
      <c r="Y12" s="320">
        <f>COUNTIF(競技者データ入力シート!$Q$8:$Q$57,X12)</f>
        <v>0</v>
      </c>
      <c r="Z12" s="321" t="s">
        <v>282</v>
      </c>
      <c r="AA12" s="322" t="s">
        <v>454</v>
      </c>
      <c r="AB12" s="320">
        <f>COUNTIF(競技者データ入力シート!$Q$8:$Q$57,AA12)</f>
        <v>0</v>
      </c>
      <c r="AC12" s="321" t="s">
        <v>282</v>
      </c>
      <c r="AD12" s="39"/>
      <c r="AE12" s="39"/>
      <c r="AF12" s="201">
        <v>7</v>
      </c>
    </row>
    <row r="13" spans="1:32" ht="22.5" customHeight="1">
      <c r="A13" s="39"/>
      <c r="B13" s="39"/>
      <c r="C13" s="103"/>
      <c r="D13" s="441"/>
      <c r="E13" s="446"/>
      <c r="F13" s="421" t="s">
        <v>538</v>
      </c>
      <c r="G13" s="422"/>
      <c r="H13" s="422"/>
      <c r="I13" s="422"/>
      <c r="J13" s="422"/>
      <c r="K13" s="422"/>
      <c r="L13" s="422"/>
      <c r="M13" s="422"/>
      <c r="N13" s="422"/>
      <c r="O13" s="423"/>
      <c r="P13" s="412"/>
      <c r="Q13" s="413"/>
      <c r="R13" s="413"/>
      <c r="S13" s="414"/>
      <c r="T13" s="104"/>
      <c r="U13" s="40"/>
      <c r="V13" s="40"/>
      <c r="W13" s="40"/>
      <c r="X13" s="319" t="s">
        <v>455</v>
      </c>
      <c r="Y13" s="320">
        <f>COUNTIF(競技者データ入力シート!$Q$8:$Q$57,X13)</f>
        <v>0</v>
      </c>
      <c r="Z13" s="321" t="s">
        <v>282</v>
      </c>
      <c r="AA13" s="322" t="s">
        <v>456</v>
      </c>
      <c r="AB13" s="320">
        <f>COUNTIF(競技者データ入力シート!$Q$8:$Q$57,AA13)</f>
        <v>0</v>
      </c>
      <c r="AC13" s="321" t="s">
        <v>282</v>
      </c>
      <c r="AD13" s="39"/>
      <c r="AE13" s="39"/>
      <c r="AF13" s="201">
        <v>8</v>
      </c>
    </row>
    <row r="14" spans="1:32" ht="22.5" customHeight="1" thickBot="1">
      <c r="A14" s="39"/>
      <c r="B14" s="39"/>
      <c r="C14" s="103"/>
      <c r="D14" s="442"/>
      <c r="E14" s="447"/>
      <c r="F14" s="424"/>
      <c r="G14" s="425"/>
      <c r="H14" s="425"/>
      <c r="I14" s="425"/>
      <c r="J14" s="425"/>
      <c r="K14" s="425"/>
      <c r="L14" s="425"/>
      <c r="M14" s="425"/>
      <c r="N14" s="425"/>
      <c r="O14" s="426"/>
      <c r="P14" s="415"/>
      <c r="Q14" s="416"/>
      <c r="R14" s="416"/>
      <c r="S14" s="417"/>
      <c r="T14" s="104"/>
      <c r="U14" s="40"/>
      <c r="V14" s="40"/>
      <c r="W14" s="40"/>
      <c r="X14" s="319" t="s">
        <v>457</v>
      </c>
      <c r="Y14" s="320">
        <f>COUNTIF(競技者データ入力シート!$Q$8:$Q$57,X14)</f>
        <v>0</v>
      </c>
      <c r="Z14" s="321" t="s">
        <v>282</v>
      </c>
      <c r="AA14" s="322" t="s">
        <v>468</v>
      </c>
      <c r="AB14" s="320">
        <f>COUNTIF(競技者データ入力シート!$Q$8:$Q$57,AA14)</f>
        <v>0</v>
      </c>
      <c r="AC14" s="321" t="s">
        <v>282</v>
      </c>
      <c r="AD14" s="39"/>
      <c r="AE14" s="39"/>
      <c r="AF14" s="201">
        <v>10</v>
      </c>
    </row>
    <row r="15" spans="1:32" ht="22.5" customHeight="1" thickTop="1" thickBot="1">
      <c r="A15" s="39"/>
      <c r="B15" s="39"/>
      <c r="C15" s="103"/>
      <c r="D15" s="125" t="s">
        <v>319</v>
      </c>
      <c r="E15" s="437" t="s">
        <v>332</v>
      </c>
      <c r="F15" s="438"/>
      <c r="G15" s="438"/>
      <c r="H15" s="438"/>
      <c r="I15" s="438"/>
      <c r="J15" s="438"/>
      <c r="K15" s="438"/>
      <c r="L15" s="438"/>
      <c r="M15" s="438"/>
      <c r="N15" s="438"/>
      <c r="O15" s="438"/>
      <c r="P15" s="438"/>
      <c r="Q15" s="438"/>
      <c r="R15" s="438"/>
      <c r="S15" s="439"/>
      <c r="T15" s="104"/>
      <c r="U15" s="40"/>
      <c r="V15" s="40"/>
      <c r="W15" s="40"/>
      <c r="X15" s="319" t="s">
        <v>572</v>
      </c>
      <c r="Y15" s="320">
        <f>COUNTIF(競技者データ入力シート!$Q$8:$Q$57,X15)</f>
        <v>0</v>
      </c>
      <c r="Z15" s="321" t="s">
        <v>282</v>
      </c>
      <c r="AA15" s="322" t="s">
        <v>458</v>
      </c>
      <c r="AB15" s="320">
        <f>COUNTIF(競技者データ入力シート!$Q$8:$Q$57,AA15)</f>
        <v>0</v>
      </c>
      <c r="AC15" s="321" t="s">
        <v>282</v>
      </c>
      <c r="AD15" s="39"/>
      <c r="AE15" s="39"/>
      <c r="AF15" s="201">
        <v>11</v>
      </c>
    </row>
    <row r="16" spans="1:32" ht="22.5" customHeight="1" thickTop="1" thickBot="1">
      <c r="A16" s="39"/>
      <c r="B16" s="39"/>
      <c r="C16" s="105"/>
      <c r="D16" s="489" t="s">
        <v>321</v>
      </c>
      <c r="E16" s="490"/>
      <c r="F16" s="407" t="s">
        <v>434</v>
      </c>
      <c r="G16" s="407"/>
      <c r="H16" s="407"/>
      <c r="I16" s="407"/>
      <c r="J16" s="407"/>
      <c r="K16" s="407"/>
      <c r="L16" s="407"/>
      <c r="M16" s="407"/>
      <c r="N16" s="407"/>
      <c r="O16" s="407"/>
      <c r="P16" s="407"/>
      <c r="Q16" s="407"/>
      <c r="R16" s="407"/>
      <c r="S16" s="408"/>
      <c r="T16" s="106"/>
      <c r="U16" s="40"/>
      <c r="V16" s="215"/>
      <c r="W16" s="215"/>
      <c r="X16" s="319" t="s">
        <v>459</v>
      </c>
      <c r="Y16" s="320">
        <f>COUNTIF(競技者データ入力シート!$Q$8:$Q$57,X16)</f>
        <v>0</v>
      </c>
      <c r="Z16" s="321" t="s">
        <v>282</v>
      </c>
      <c r="AA16" s="322" t="s">
        <v>460</v>
      </c>
      <c r="AB16" s="320">
        <f>COUNTIF(競技者データ入力シート!$Q$8:$Q$57,AA16)</f>
        <v>0</v>
      </c>
      <c r="AC16" s="321" t="s">
        <v>282</v>
      </c>
      <c r="AD16" s="39"/>
      <c r="AE16" s="39"/>
      <c r="AF16" s="201">
        <v>14</v>
      </c>
    </row>
    <row r="17" spans="1:33" ht="19.5" customHeight="1" thickBot="1">
      <c r="A17" s="39"/>
      <c r="B17" s="39"/>
      <c r="C17" s="39"/>
      <c r="D17" s="199"/>
      <c r="E17" s="199"/>
      <c r="F17" s="199"/>
      <c r="G17" s="199"/>
      <c r="H17" s="199"/>
      <c r="I17" s="199"/>
      <c r="J17" s="199"/>
      <c r="K17" s="199"/>
      <c r="L17" s="199"/>
      <c r="M17" s="199"/>
      <c r="N17" s="199"/>
      <c r="O17" s="199"/>
      <c r="P17" s="199"/>
      <c r="Q17" s="199"/>
      <c r="R17" s="199"/>
      <c r="S17" s="199"/>
      <c r="T17" s="40"/>
      <c r="U17" s="40"/>
      <c r="V17" s="215"/>
      <c r="W17" s="215"/>
      <c r="X17" s="319" t="s">
        <v>461</v>
      </c>
      <c r="Y17" s="320">
        <f>COUNTIF(競技者データ入力シート!$Q$8:$Q$57,X17)</f>
        <v>0</v>
      </c>
      <c r="Z17" s="321" t="s">
        <v>282</v>
      </c>
      <c r="AA17" s="322" t="s">
        <v>462</v>
      </c>
      <c r="AB17" s="320">
        <f>COUNTIF(競技者データ入力シート!$Q$8:$Q$57,AA17)</f>
        <v>0</v>
      </c>
      <c r="AC17" s="321" t="s">
        <v>282</v>
      </c>
      <c r="AD17" s="39"/>
      <c r="AE17" s="39"/>
      <c r="AF17" s="201">
        <v>15</v>
      </c>
    </row>
    <row r="18" spans="1:33" ht="19.5" customHeight="1">
      <c r="A18" s="39"/>
      <c r="B18" s="39"/>
      <c r="C18" s="107"/>
      <c r="D18" s="486" t="s">
        <v>324</v>
      </c>
      <c r="E18" s="487"/>
      <c r="F18" s="487"/>
      <c r="G18" s="487"/>
      <c r="H18" s="487"/>
      <c r="I18" s="487"/>
      <c r="J18" s="487"/>
      <c r="K18" s="487"/>
      <c r="L18" s="487"/>
      <c r="M18" s="487"/>
      <c r="N18" s="487"/>
      <c r="O18" s="487"/>
      <c r="P18" s="487"/>
      <c r="Q18" s="487"/>
      <c r="R18" s="487"/>
      <c r="S18" s="488"/>
      <c r="T18" s="108"/>
      <c r="U18" s="215"/>
      <c r="V18" s="215"/>
      <c r="W18" s="215"/>
      <c r="X18" s="323" t="s">
        <v>466</v>
      </c>
      <c r="Y18" s="324">
        <f>COUNTIF(競技者データ入力シート!$Q$8:$Q$57,X18)</f>
        <v>0</v>
      </c>
      <c r="Z18" s="325" t="s">
        <v>282</v>
      </c>
      <c r="AA18" s="400"/>
      <c r="AB18" s="324"/>
      <c r="AC18" s="325"/>
      <c r="AD18" s="39"/>
      <c r="AE18" s="39"/>
      <c r="AF18" s="201"/>
    </row>
    <row r="19" spans="1:33" ht="19.5" customHeight="1">
      <c r="A19" s="39"/>
      <c r="B19" s="39"/>
      <c r="C19" s="109"/>
      <c r="D19" s="197" t="s">
        <v>435</v>
      </c>
      <c r="E19" s="183"/>
      <c r="F19" s="183"/>
      <c r="G19" s="183"/>
      <c r="H19" s="183"/>
      <c r="I19" s="183"/>
      <c r="J19" s="183"/>
      <c r="K19" s="183"/>
      <c r="L19" s="183"/>
      <c r="M19" s="183"/>
      <c r="N19" s="183"/>
      <c r="O19" s="183"/>
      <c r="P19" s="183"/>
      <c r="Q19" s="183"/>
      <c r="R19" s="183"/>
      <c r="S19" s="184"/>
      <c r="T19" s="110"/>
      <c r="U19" s="215"/>
      <c r="V19" s="215"/>
      <c r="W19" s="215"/>
      <c r="X19" s="314" t="s">
        <v>484</v>
      </c>
      <c r="Y19" s="313">
        <f>SUM(Y10:Y18)</f>
        <v>0</v>
      </c>
      <c r="Z19" s="255" t="s">
        <v>282</v>
      </c>
      <c r="AA19" s="315" t="s">
        <v>485</v>
      </c>
      <c r="AB19" s="313">
        <f>SUM(AB10:AB17)</f>
        <v>0</v>
      </c>
      <c r="AC19" s="255" t="s">
        <v>282</v>
      </c>
      <c r="AD19" s="39"/>
      <c r="AE19" s="39"/>
      <c r="AF19" s="39"/>
    </row>
    <row r="20" spans="1:33" ht="19.5" customHeight="1">
      <c r="A20" s="43"/>
      <c r="B20" s="39"/>
      <c r="C20" s="109"/>
      <c r="D20" s="197"/>
      <c r="E20" s="183"/>
      <c r="F20" s="183"/>
      <c r="G20" s="183"/>
      <c r="H20" s="183"/>
      <c r="I20" s="183"/>
      <c r="J20" s="183"/>
      <c r="K20" s="183"/>
      <c r="L20" s="183"/>
      <c r="M20" s="183"/>
      <c r="N20" s="183"/>
      <c r="O20" s="183"/>
      <c r="P20" s="183"/>
      <c r="Q20" s="183"/>
      <c r="R20" s="183"/>
      <c r="S20" s="184"/>
      <c r="T20" s="110"/>
      <c r="U20" s="40"/>
      <c r="V20" s="40"/>
      <c r="W20" s="40"/>
      <c r="X20" s="259" t="s">
        <v>486</v>
      </c>
      <c r="Y20" s="260">
        <f>COUNTIF(競技者データ入力シート!$T$8:$T$57,"男子4X100mR")</f>
        <v>0</v>
      </c>
      <c r="Z20" s="261" t="s">
        <v>282</v>
      </c>
      <c r="AA20" s="262" t="s">
        <v>487</v>
      </c>
      <c r="AB20" s="260">
        <f>COUNTIF(競技者データ入力シート!$T$8:$T$57,"女子4X100mR")</f>
        <v>0</v>
      </c>
      <c r="AC20" s="261" t="s">
        <v>282</v>
      </c>
      <c r="AD20" s="39"/>
      <c r="AE20" s="39"/>
      <c r="AF20" s="39"/>
    </row>
    <row r="21" spans="1:33" s="17" customFormat="1" ht="19.5" customHeight="1">
      <c r="A21" s="43"/>
      <c r="B21" s="39"/>
      <c r="C21" s="109"/>
      <c r="D21" s="198" t="s">
        <v>436</v>
      </c>
      <c r="E21" s="185"/>
      <c r="F21" s="185"/>
      <c r="G21" s="185"/>
      <c r="H21" s="185"/>
      <c r="I21" s="185"/>
      <c r="J21" s="185"/>
      <c r="K21" s="185"/>
      <c r="L21" s="185"/>
      <c r="M21" s="185"/>
      <c r="N21" s="185"/>
      <c r="O21" s="185"/>
      <c r="P21" s="185"/>
      <c r="Q21" s="185"/>
      <c r="R21" s="185"/>
      <c r="S21" s="186"/>
      <c r="T21" s="110"/>
      <c r="U21" s="215"/>
      <c r="V21" s="40"/>
      <c r="W21" s="40"/>
      <c r="X21" s="307" t="s">
        <v>494</v>
      </c>
      <c r="Y21" s="308">
        <f>ROUNDUP(Y20/6,0)</f>
        <v>0</v>
      </c>
      <c r="Z21" s="309"/>
      <c r="AA21" s="310" t="s">
        <v>495</v>
      </c>
      <c r="AB21" s="311">
        <f>ROUNDUP(AB20/6,0)</f>
        <v>0</v>
      </c>
      <c r="AC21" s="312"/>
      <c r="AD21" s="43"/>
      <c r="AE21" s="39"/>
      <c r="AF21" s="39"/>
      <c r="AG21"/>
    </row>
    <row r="22" spans="1:33" s="17" customFormat="1" ht="19.5" customHeight="1" thickBot="1">
      <c r="A22" s="43"/>
      <c r="B22" s="39"/>
      <c r="C22" s="265"/>
      <c r="D22" s="266" t="s">
        <v>437</v>
      </c>
      <c r="E22" s="267"/>
      <c r="F22" s="267"/>
      <c r="G22" s="267"/>
      <c r="H22" s="267"/>
      <c r="I22" s="267"/>
      <c r="J22" s="267"/>
      <c r="K22" s="267"/>
      <c r="L22" s="267"/>
      <c r="M22" s="267"/>
      <c r="N22" s="267"/>
      <c r="O22" s="267"/>
      <c r="P22" s="267"/>
      <c r="Q22" s="267"/>
      <c r="R22" s="267"/>
      <c r="S22" s="268"/>
      <c r="T22" s="269"/>
      <c r="U22" s="215"/>
      <c r="V22" s="40"/>
      <c r="W22" s="40"/>
      <c r="X22" s="491" t="s">
        <v>488</v>
      </c>
      <c r="Y22" s="492"/>
      <c r="Z22" s="492"/>
      <c r="AA22" s="492"/>
      <c r="AB22" s="492"/>
      <c r="AC22" s="493"/>
      <c r="AD22" s="39"/>
      <c r="AE22" s="43"/>
      <c r="AF22" s="39"/>
      <c r="AG22"/>
    </row>
    <row r="23" spans="1:33" s="17" customFormat="1" ht="19.5" customHeight="1">
      <c r="A23" s="43"/>
      <c r="B23" s="39"/>
      <c r="C23" s="103"/>
      <c r="D23" s="427" t="s">
        <v>63</v>
      </c>
      <c r="E23" s="429" t="s">
        <v>64</v>
      </c>
      <c r="F23" s="469" t="s">
        <v>65</v>
      </c>
      <c r="G23" s="470"/>
      <c r="H23" s="469" t="s">
        <v>66</v>
      </c>
      <c r="I23" s="470"/>
      <c r="J23" s="485" t="s">
        <v>67</v>
      </c>
      <c r="K23" s="431" t="s">
        <v>326</v>
      </c>
      <c r="L23" s="431" t="s">
        <v>327</v>
      </c>
      <c r="M23" s="431" t="s">
        <v>325</v>
      </c>
      <c r="N23" s="431" t="s">
        <v>328</v>
      </c>
      <c r="O23" s="431" t="s">
        <v>329</v>
      </c>
      <c r="P23" s="468" t="s">
        <v>69</v>
      </c>
      <c r="Q23" s="433" t="s">
        <v>330</v>
      </c>
      <c r="R23" s="435" t="s">
        <v>331</v>
      </c>
      <c r="S23" s="40"/>
      <c r="T23" s="104"/>
      <c r="U23" s="215"/>
      <c r="V23" s="40"/>
      <c r="W23" s="40"/>
      <c r="X23" s="306" t="s">
        <v>490</v>
      </c>
      <c r="Y23" s="506">
        <f>Y19*500</f>
        <v>0</v>
      </c>
      <c r="Z23" s="507"/>
      <c r="AA23" s="73" t="s">
        <v>491</v>
      </c>
      <c r="AB23" s="504">
        <f>AB19*500</f>
        <v>0</v>
      </c>
      <c r="AC23" s="505"/>
      <c r="AD23" s="39"/>
      <c r="AE23" s="43"/>
      <c r="AF23" s="39"/>
      <c r="AG23"/>
    </row>
    <row r="24" spans="1:33" s="17" customFormat="1" ht="19.5" customHeight="1">
      <c r="A24" s="43"/>
      <c r="B24" s="43"/>
      <c r="C24" s="103"/>
      <c r="D24" s="428"/>
      <c r="E24" s="430"/>
      <c r="F24" s="271" t="s">
        <v>72</v>
      </c>
      <c r="G24" s="271" t="s">
        <v>73</v>
      </c>
      <c r="H24" s="271" t="s">
        <v>74</v>
      </c>
      <c r="I24" s="271" t="s">
        <v>75</v>
      </c>
      <c r="J24" s="485"/>
      <c r="K24" s="432"/>
      <c r="L24" s="432"/>
      <c r="M24" s="432"/>
      <c r="N24" s="432"/>
      <c r="O24" s="432"/>
      <c r="P24" s="468"/>
      <c r="Q24" s="434"/>
      <c r="R24" s="436"/>
      <c r="S24" s="40"/>
      <c r="T24" s="104"/>
      <c r="U24" s="215"/>
      <c r="V24" s="40"/>
      <c r="W24" s="40"/>
      <c r="X24" s="72" t="s">
        <v>492</v>
      </c>
      <c r="Y24" s="510">
        <f>Y21*1000</f>
        <v>0</v>
      </c>
      <c r="Z24" s="511"/>
      <c r="AA24" s="264" t="s">
        <v>493</v>
      </c>
      <c r="AB24" s="483">
        <f>AB21*1000</f>
        <v>0</v>
      </c>
      <c r="AC24" s="484"/>
      <c r="AD24" s="39"/>
      <c r="AE24" s="43"/>
      <c r="AF24" s="39"/>
      <c r="AG24"/>
    </row>
    <row r="25" spans="1:33" s="17" customFormat="1" ht="19.5" customHeight="1">
      <c r="A25" s="39"/>
      <c r="B25" s="43"/>
      <c r="C25" s="103"/>
      <c r="D25" s="272" t="s">
        <v>76</v>
      </c>
      <c r="E25" s="273">
        <v>12345</v>
      </c>
      <c r="F25" s="274" t="s">
        <v>77</v>
      </c>
      <c r="G25" s="274" t="s">
        <v>78</v>
      </c>
      <c r="H25" s="274" t="s">
        <v>428</v>
      </c>
      <c r="I25" s="275" t="s">
        <v>384</v>
      </c>
      <c r="J25" s="276" t="s">
        <v>414</v>
      </c>
      <c r="K25" s="277" t="s">
        <v>18</v>
      </c>
      <c r="L25" s="278" t="s">
        <v>81</v>
      </c>
      <c r="M25" s="279" t="s">
        <v>387</v>
      </c>
      <c r="N25" s="280" t="s">
        <v>386</v>
      </c>
      <c r="O25" s="280" t="s">
        <v>429</v>
      </c>
      <c r="P25" s="280" t="s">
        <v>430</v>
      </c>
      <c r="Q25" s="281" t="s">
        <v>27</v>
      </c>
      <c r="R25" s="282" t="s">
        <v>421</v>
      </c>
      <c r="S25" s="40"/>
      <c r="T25" s="104"/>
      <c r="U25" s="215"/>
      <c r="V25" s="40"/>
      <c r="W25" s="40"/>
      <c r="X25" s="16"/>
      <c r="Y25" s="37"/>
      <c r="Z25" s="263"/>
      <c r="AA25" s="305" t="s">
        <v>496</v>
      </c>
      <c r="AB25" s="508">
        <f>Y23+AB23+Y24+AB24</f>
        <v>0</v>
      </c>
      <c r="AC25" s="509"/>
      <c r="AD25" s="39"/>
      <c r="AE25" s="43"/>
      <c r="AF25" s="155"/>
      <c r="AG25"/>
    </row>
    <row r="26" spans="1:33" ht="19.5" customHeight="1" thickBot="1">
      <c r="A26" s="39"/>
      <c r="B26" s="43"/>
      <c r="C26" s="103"/>
      <c r="D26" s="270" t="s">
        <v>76</v>
      </c>
      <c r="E26" s="56">
        <v>11223</v>
      </c>
      <c r="F26" s="57" t="s">
        <v>86</v>
      </c>
      <c r="G26" s="57" t="s">
        <v>87</v>
      </c>
      <c r="H26" s="57" t="s">
        <v>383</v>
      </c>
      <c r="I26" s="58" t="s">
        <v>431</v>
      </c>
      <c r="J26" s="59" t="s">
        <v>416</v>
      </c>
      <c r="K26" s="60" t="s">
        <v>18</v>
      </c>
      <c r="L26" s="61" t="s">
        <v>90</v>
      </c>
      <c r="M26" s="62" t="s">
        <v>385</v>
      </c>
      <c r="N26" s="63" t="s">
        <v>419</v>
      </c>
      <c r="O26" s="63" t="s">
        <v>432</v>
      </c>
      <c r="P26" s="63" t="s">
        <v>430</v>
      </c>
      <c r="Q26" s="62" t="s">
        <v>27</v>
      </c>
      <c r="R26" s="64" t="s">
        <v>421</v>
      </c>
      <c r="S26" s="40"/>
      <c r="T26" s="104"/>
      <c r="U26" s="40"/>
      <c r="V26" s="40"/>
      <c r="W26" s="40"/>
      <c r="Z26" s="263"/>
      <c r="AA26" s="39"/>
      <c r="AB26" s="39"/>
      <c r="AC26" s="246"/>
      <c r="AD26" s="70"/>
      <c r="AE26" s="39"/>
      <c r="AF26" s="155"/>
    </row>
    <row r="27" spans="1:33" ht="19.5" customHeight="1">
      <c r="A27" s="39"/>
      <c r="B27" s="43"/>
      <c r="C27" s="103"/>
      <c r="D27" s="100" t="s">
        <v>293</v>
      </c>
      <c r="E27" s="166">
        <v>1</v>
      </c>
      <c r="F27" s="466">
        <v>2</v>
      </c>
      <c r="G27" s="467"/>
      <c r="H27" s="466">
        <v>3</v>
      </c>
      <c r="I27" s="467"/>
      <c r="J27" s="166">
        <v>4</v>
      </c>
      <c r="K27" s="166">
        <v>5</v>
      </c>
      <c r="L27" s="166">
        <v>6</v>
      </c>
      <c r="M27" s="166">
        <v>7</v>
      </c>
      <c r="N27" s="166">
        <v>8</v>
      </c>
      <c r="O27" s="166">
        <v>9</v>
      </c>
      <c r="P27" s="166">
        <v>10</v>
      </c>
      <c r="Q27" s="166">
        <v>11</v>
      </c>
      <c r="R27" s="167">
        <v>12</v>
      </c>
      <c r="S27" s="40"/>
      <c r="T27" s="104"/>
      <c r="U27" s="215"/>
      <c r="V27" s="40"/>
      <c r="W27" s="40"/>
      <c r="X27" s="683" t="s">
        <v>571</v>
      </c>
      <c r="Y27" s="684"/>
      <c r="Z27" s="685"/>
      <c r="AA27" s="686"/>
      <c r="AB27" s="686"/>
      <c r="AC27" s="687"/>
      <c r="AD27" s="70"/>
      <c r="AE27" s="39"/>
      <c r="AF27" s="155"/>
    </row>
    <row r="28" spans="1:33" ht="19.5" customHeight="1">
      <c r="A28" s="39"/>
      <c r="B28" s="43"/>
      <c r="C28" s="103"/>
      <c r="D28" s="187" t="s">
        <v>294</v>
      </c>
      <c r="E28" s="188" t="s">
        <v>337</v>
      </c>
      <c r="F28" s="188"/>
      <c r="G28" s="188"/>
      <c r="H28" s="188"/>
      <c r="I28" s="188"/>
      <c r="J28" s="188"/>
      <c r="K28" s="188"/>
      <c r="L28" s="188"/>
      <c r="M28" s="188"/>
      <c r="N28" s="188"/>
      <c r="O28" s="188"/>
      <c r="P28" s="188"/>
      <c r="Q28" s="188"/>
      <c r="R28" s="188"/>
      <c r="S28" s="189"/>
      <c r="T28" s="190"/>
      <c r="U28" s="215"/>
      <c r="V28" s="40"/>
      <c r="W28" s="40"/>
      <c r="X28" s="40"/>
      <c r="Y28" s="41"/>
      <c r="Z28" s="40"/>
      <c r="AA28" s="39"/>
      <c r="AB28" s="39"/>
      <c r="AC28" s="39"/>
      <c r="AD28" s="70"/>
      <c r="AE28" s="39"/>
      <c r="AF28" s="155"/>
    </row>
    <row r="29" spans="1:33" ht="19.5" customHeight="1">
      <c r="A29" s="39"/>
      <c r="B29" s="39"/>
      <c r="C29" s="103"/>
      <c r="D29" s="191" t="s">
        <v>295</v>
      </c>
      <c r="E29" s="192" t="s">
        <v>412</v>
      </c>
      <c r="F29" s="192"/>
      <c r="G29" s="192"/>
      <c r="H29" s="192"/>
      <c r="I29" s="192"/>
      <c r="J29" s="192"/>
      <c r="K29" s="192"/>
      <c r="L29" s="192"/>
      <c r="M29" s="192"/>
      <c r="N29" s="192"/>
      <c r="O29" s="192"/>
      <c r="P29" s="192"/>
      <c r="Q29" s="192"/>
      <c r="R29" s="192"/>
      <c r="S29" s="193"/>
      <c r="T29" s="190"/>
      <c r="U29" s="215"/>
      <c r="V29" s="40"/>
      <c r="W29" s="40"/>
      <c r="X29" s="40"/>
      <c r="Y29" s="41"/>
      <c r="Z29" s="40"/>
      <c r="AA29" s="39"/>
      <c r="AB29" s="39"/>
      <c r="AC29" s="39"/>
      <c r="AD29" s="70"/>
      <c r="AE29" s="39"/>
      <c r="AF29" s="43"/>
    </row>
    <row r="30" spans="1:33" ht="19.5" customHeight="1">
      <c r="A30" s="39"/>
      <c r="B30" s="39"/>
      <c r="C30" s="103"/>
      <c r="D30" s="191" t="s">
        <v>296</v>
      </c>
      <c r="E30" s="192" t="s">
        <v>318</v>
      </c>
      <c r="F30" s="192"/>
      <c r="G30" s="192"/>
      <c r="H30" s="192"/>
      <c r="I30" s="192"/>
      <c r="J30" s="192"/>
      <c r="K30" s="194"/>
      <c r="L30" s="195"/>
      <c r="M30" s="192"/>
      <c r="N30" s="192"/>
      <c r="O30" s="192"/>
      <c r="P30" s="192"/>
      <c r="Q30" s="192"/>
      <c r="R30" s="192"/>
      <c r="S30" s="193"/>
      <c r="T30" s="190"/>
      <c r="U30" s="40"/>
      <c r="V30" s="40"/>
      <c r="W30" s="40"/>
      <c r="X30" s="40"/>
      <c r="Y30" s="41"/>
      <c r="Z30" s="40"/>
      <c r="AA30" s="39"/>
      <c r="AB30" s="39"/>
      <c r="AC30" s="39"/>
      <c r="AD30" s="70"/>
      <c r="AE30" s="39"/>
      <c r="AF30" s="39"/>
    </row>
    <row r="31" spans="1:33" ht="19.5" customHeight="1">
      <c r="A31" s="39"/>
      <c r="B31" s="39"/>
      <c r="C31" s="103"/>
      <c r="D31" s="191" t="s">
        <v>297</v>
      </c>
      <c r="E31" s="192" t="s">
        <v>289</v>
      </c>
      <c r="F31" s="192"/>
      <c r="G31" s="192"/>
      <c r="H31" s="192"/>
      <c r="I31" s="192"/>
      <c r="J31" s="192"/>
      <c r="K31" s="194"/>
      <c r="L31" s="195"/>
      <c r="M31" s="192"/>
      <c r="N31" s="192"/>
      <c r="O31" s="192"/>
      <c r="P31" s="192"/>
      <c r="Q31" s="192"/>
      <c r="R31" s="192"/>
      <c r="S31" s="193"/>
      <c r="T31" s="190"/>
      <c r="U31" s="40"/>
      <c r="V31" s="40"/>
      <c r="W31" s="40"/>
      <c r="X31" s="40"/>
      <c r="Y31" s="41"/>
      <c r="Z31" s="40"/>
      <c r="AA31" s="39"/>
      <c r="AB31" s="39"/>
      <c r="AC31" s="39"/>
      <c r="AD31" s="70"/>
      <c r="AE31" s="39"/>
      <c r="AF31" s="39"/>
    </row>
    <row r="32" spans="1:33" ht="19.5" customHeight="1">
      <c r="A32" s="39"/>
      <c r="B32" s="39"/>
      <c r="C32" s="103"/>
      <c r="D32" s="191" t="s">
        <v>298</v>
      </c>
      <c r="E32" s="192" t="s">
        <v>290</v>
      </c>
      <c r="F32" s="192"/>
      <c r="G32" s="192"/>
      <c r="H32" s="192"/>
      <c r="I32" s="192"/>
      <c r="J32" s="192"/>
      <c r="K32" s="194"/>
      <c r="L32" s="195"/>
      <c r="M32" s="192"/>
      <c r="N32" s="192"/>
      <c r="O32" s="192"/>
      <c r="P32" s="192"/>
      <c r="Q32" s="192"/>
      <c r="R32" s="192"/>
      <c r="S32" s="193"/>
      <c r="T32" s="190"/>
      <c r="U32" s="40"/>
      <c r="V32" s="40"/>
      <c r="W32" s="40"/>
      <c r="X32" s="40"/>
      <c r="Y32" s="41"/>
      <c r="Z32" s="40"/>
      <c r="AA32" s="39"/>
      <c r="AB32" s="39"/>
      <c r="AC32" s="39"/>
      <c r="AD32" s="70"/>
      <c r="AE32" s="39"/>
      <c r="AF32" s="39"/>
    </row>
    <row r="33" spans="1:32" ht="19.5" customHeight="1">
      <c r="A33" s="39"/>
      <c r="B33" s="39"/>
      <c r="C33" s="103"/>
      <c r="D33" s="191" t="s">
        <v>299</v>
      </c>
      <c r="E33" s="192" t="s">
        <v>563</v>
      </c>
      <c r="F33" s="192"/>
      <c r="G33" s="192"/>
      <c r="H33" s="192"/>
      <c r="I33" s="192"/>
      <c r="J33" s="192"/>
      <c r="K33" s="194"/>
      <c r="L33" s="195"/>
      <c r="M33" s="192"/>
      <c r="N33" s="192"/>
      <c r="O33" s="192"/>
      <c r="P33" s="192"/>
      <c r="Q33" s="192"/>
      <c r="R33" s="192"/>
      <c r="S33" s="193"/>
      <c r="T33" s="190"/>
      <c r="U33" s="40"/>
      <c r="V33" s="40"/>
      <c r="W33" s="40"/>
      <c r="X33" s="40"/>
      <c r="Y33" s="41"/>
      <c r="Z33" s="40"/>
      <c r="AA33" s="39"/>
      <c r="AB33" s="39"/>
      <c r="AC33" s="39"/>
      <c r="AD33" s="70"/>
      <c r="AE33" s="39"/>
      <c r="AF33" s="39"/>
    </row>
    <row r="34" spans="1:32" ht="19.5" customHeight="1">
      <c r="A34" s="39"/>
      <c r="B34" s="39"/>
      <c r="C34" s="103"/>
      <c r="D34" s="191" t="s">
        <v>300</v>
      </c>
      <c r="E34" s="669" t="s">
        <v>323</v>
      </c>
      <c r="F34" s="192"/>
      <c r="G34" s="192"/>
      <c r="H34" s="192"/>
      <c r="I34" s="192"/>
      <c r="J34" s="192"/>
      <c r="K34" s="192"/>
      <c r="L34" s="192"/>
      <c r="M34" s="192"/>
      <c r="N34" s="192"/>
      <c r="O34" s="192"/>
      <c r="P34" s="192"/>
      <c r="Q34" s="192"/>
      <c r="R34" s="192"/>
      <c r="S34" s="216"/>
      <c r="T34" s="190"/>
      <c r="U34" s="40"/>
      <c r="V34" s="40"/>
      <c r="W34" s="40"/>
      <c r="X34" s="40"/>
      <c r="Y34" s="41"/>
      <c r="Z34" s="40"/>
      <c r="AA34" s="39"/>
      <c r="AB34" s="39"/>
      <c r="AC34" s="39"/>
      <c r="AD34" s="70"/>
      <c r="AE34" s="39"/>
      <c r="AF34" s="39"/>
    </row>
    <row r="35" spans="1:32" ht="19.5" customHeight="1">
      <c r="A35" s="39"/>
      <c r="B35" s="39"/>
      <c r="C35" s="103"/>
      <c r="D35" s="191" t="s">
        <v>301</v>
      </c>
      <c r="E35" s="192" t="s">
        <v>290</v>
      </c>
      <c r="F35" s="192"/>
      <c r="G35" s="192"/>
      <c r="H35" s="192"/>
      <c r="I35" s="192"/>
      <c r="J35" s="192"/>
      <c r="K35" s="192"/>
      <c r="L35" s="192"/>
      <c r="M35" s="192"/>
      <c r="N35" s="192"/>
      <c r="O35" s="192"/>
      <c r="P35" s="192"/>
      <c r="Q35" s="192"/>
      <c r="R35" s="192"/>
      <c r="S35" s="216"/>
      <c r="T35" s="190"/>
      <c r="U35" s="40"/>
      <c r="V35" s="40"/>
      <c r="W35" s="40"/>
      <c r="X35" s="40"/>
      <c r="Y35" s="41"/>
      <c r="Z35" s="40"/>
      <c r="AA35" s="39"/>
      <c r="AB35" s="39"/>
      <c r="AC35" s="39"/>
      <c r="AD35" s="70"/>
      <c r="AE35" s="70"/>
      <c r="AF35" s="39"/>
    </row>
    <row r="36" spans="1:32" ht="19.5" customHeight="1">
      <c r="A36" s="39"/>
      <c r="B36" s="39"/>
      <c r="C36" s="103"/>
      <c r="D36" s="191" t="s">
        <v>302</v>
      </c>
      <c r="E36" s="192" t="s">
        <v>290</v>
      </c>
      <c r="F36" s="192"/>
      <c r="G36" s="192"/>
      <c r="H36" s="192"/>
      <c r="I36" s="192"/>
      <c r="J36" s="192"/>
      <c r="K36" s="192"/>
      <c r="L36" s="192"/>
      <c r="M36" s="192"/>
      <c r="N36" s="192"/>
      <c r="O36" s="192"/>
      <c r="P36" s="192"/>
      <c r="Q36" s="192"/>
      <c r="R36" s="192"/>
      <c r="S36" s="216"/>
      <c r="T36" s="190"/>
      <c r="U36" s="40"/>
      <c r="V36" s="40"/>
      <c r="W36" s="40"/>
      <c r="X36" s="40"/>
      <c r="Y36" s="41"/>
      <c r="Z36" s="40"/>
      <c r="AA36" s="39"/>
      <c r="AB36" s="39"/>
      <c r="AC36" s="39"/>
      <c r="AD36" s="39"/>
      <c r="AE36" s="70"/>
      <c r="AF36" s="39"/>
    </row>
    <row r="37" spans="1:32" ht="19.5" customHeight="1">
      <c r="A37" s="39"/>
      <c r="B37" s="39"/>
      <c r="C37" s="103"/>
      <c r="D37" s="191" t="s">
        <v>303</v>
      </c>
      <c r="E37" s="192" t="s">
        <v>290</v>
      </c>
      <c r="F37" s="192"/>
      <c r="G37" s="192"/>
      <c r="H37" s="192"/>
      <c r="I37" s="192"/>
      <c r="J37" s="192"/>
      <c r="K37" s="192"/>
      <c r="L37" s="192"/>
      <c r="M37" s="192"/>
      <c r="N37" s="192"/>
      <c r="O37" s="192"/>
      <c r="P37" s="192"/>
      <c r="Q37" s="192"/>
      <c r="R37" s="192"/>
      <c r="S37" s="216"/>
      <c r="T37" s="190"/>
      <c r="U37" s="40"/>
      <c r="V37" s="40"/>
      <c r="W37" s="40"/>
      <c r="X37" s="40"/>
      <c r="Y37" s="41"/>
      <c r="Z37" s="40"/>
      <c r="AA37" s="70"/>
      <c r="AB37" s="70"/>
      <c r="AC37" s="70"/>
      <c r="AD37" s="39"/>
      <c r="AE37" s="70"/>
      <c r="AF37" s="39"/>
    </row>
    <row r="38" spans="1:32" ht="19.5" customHeight="1">
      <c r="A38" s="39"/>
      <c r="B38" s="39"/>
      <c r="C38" s="117"/>
      <c r="D38" s="191" t="s">
        <v>304</v>
      </c>
      <c r="E38" s="192" t="s">
        <v>291</v>
      </c>
      <c r="F38" s="192"/>
      <c r="G38" s="192"/>
      <c r="H38" s="192"/>
      <c r="I38" s="192"/>
      <c r="J38" s="192"/>
      <c r="K38" s="192"/>
      <c r="L38" s="192"/>
      <c r="M38" s="192"/>
      <c r="N38" s="192"/>
      <c r="O38" s="192"/>
      <c r="P38" s="192"/>
      <c r="Q38" s="192"/>
      <c r="R38" s="192"/>
      <c r="S38" s="216"/>
      <c r="T38" s="190"/>
      <c r="U38" s="40"/>
      <c r="V38" s="40"/>
      <c r="W38" s="40"/>
      <c r="X38" s="66"/>
      <c r="Y38" s="71"/>
      <c r="Z38" s="66"/>
      <c r="AA38" s="70"/>
      <c r="AB38" s="70"/>
      <c r="AC38" s="70"/>
      <c r="AD38" s="39"/>
      <c r="AE38" s="70"/>
      <c r="AF38" s="39"/>
    </row>
    <row r="39" spans="1:32" ht="19.5" customHeight="1">
      <c r="A39" s="39"/>
      <c r="B39" s="39"/>
      <c r="C39" s="117"/>
      <c r="D39" s="191" t="s">
        <v>305</v>
      </c>
      <c r="E39" s="192" t="s">
        <v>413</v>
      </c>
      <c r="F39" s="192"/>
      <c r="G39" s="192"/>
      <c r="H39" s="192"/>
      <c r="I39" s="192"/>
      <c r="J39" s="192"/>
      <c r="K39" s="192"/>
      <c r="L39" s="192"/>
      <c r="M39" s="192"/>
      <c r="N39" s="192"/>
      <c r="O39" s="192"/>
      <c r="P39" s="192"/>
      <c r="Q39" s="192"/>
      <c r="R39" s="192"/>
      <c r="S39" s="216"/>
      <c r="T39" s="190"/>
      <c r="U39" s="40"/>
      <c r="V39" s="40"/>
      <c r="W39" s="40"/>
      <c r="X39" s="40"/>
      <c r="Y39" s="41"/>
      <c r="Z39" s="40"/>
      <c r="AA39" s="39"/>
      <c r="AB39" s="39"/>
      <c r="AC39" s="39"/>
      <c r="AD39" s="39"/>
      <c r="AE39" s="39"/>
      <c r="AF39" s="39"/>
    </row>
    <row r="40" spans="1:32" ht="19.5" customHeight="1">
      <c r="A40" s="39"/>
      <c r="B40" s="39"/>
      <c r="C40" s="103"/>
      <c r="D40" s="196" t="s">
        <v>306</v>
      </c>
      <c r="E40" s="202" t="s">
        <v>322</v>
      </c>
      <c r="F40" s="202"/>
      <c r="G40" s="202"/>
      <c r="H40" s="202"/>
      <c r="I40" s="202"/>
      <c r="J40" s="202"/>
      <c r="K40" s="202"/>
      <c r="L40" s="202"/>
      <c r="M40" s="202"/>
      <c r="N40" s="202"/>
      <c r="O40" s="202"/>
      <c r="P40" s="202"/>
      <c r="Q40" s="202"/>
      <c r="R40" s="202"/>
      <c r="S40" s="217"/>
      <c r="T40" s="190"/>
      <c r="U40" s="40"/>
      <c r="V40" s="40"/>
      <c r="W40" s="40"/>
      <c r="X40" s="40"/>
      <c r="Y40" s="41"/>
      <c r="Z40" s="40"/>
      <c r="AA40" s="39"/>
      <c r="AB40" s="39"/>
      <c r="AC40" s="39"/>
      <c r="AD40" s="39"/>
      <c r="AE40" s="39"/>
      <c r="AF40" s="39"/>
    </row>
    <row r="41" spans="1:32" ht="19.5" customHeight="1" thickBot="1">
      <c r="A41" s="39"/>
      <c r="B41" s="39"/>
      <c r="C41" s="103"/>
      <c r="D41" s="39"/>
      <c r="E41" s="39"/>
      <c r="F41" s="39"/>
      <c r="G41" s="39"/>
      <c r="H41" s="39"/>
      <c r="I41" s="39"/>
      <c r="J41" s="39"/>
      <c r="K41" s="39"/>
      <c r="L41" s="39"/>
      <c r="M41" s="39"/>
      <c r="N41" s="39"/>
      <c r="O41" s="39"/>
      <c r="P41" s="39"/>
      <c r="Q41" s="39"/>
      <c r="R41" s="39"/>
      <c r="S41" s="212"/>
      <c r="T41" s="104"/>
      <c r="U41" s="40"/>
      <c r="V41" s="40"/>
      <c r="W41" s="40"/>
      <c r="X41" s="40"/>
      <c r="Y41" s="41"/>
      <c r="Z41" s="40"/>
      <c r="AA41" s="39"/>
      <c r="AB41" s="39"/>
      <c r="AC41" s="39"/>
      <c r="AD41" s="39"/>
      <c r="AE41" s="39"/>
      <c r="AF41" s="39"/>
    </row>
    <row r="42" spans="1:32" ht="19.5" customHeight="1" thickBot="1">
      <c r="A42" s="39"/>
      <c r="B42" s="39"/>
      <c r="C42" s="103"/>
      <c r="D42" s="39"/>
      <c r="E42" s="503" t="str">
        <f>競技者データ入力シート!Q4:Q4</f>
        <v>種目選択</v>
      </c>
      <c r="F42" s="499"/>
      <c r="G42" s="499" t="str">
        <f>競技者データ入力シート!R4</f>
        <v>ベスト記録</v>
      </c>
      <c r="H42" s="499"/>
      <c r="I42" s="499" t="str">
        <f>競技者データ入力シート!S4</f>
        <v>競技会名</v>
      </c>
      <c r="J42" s="500"/>
      <c r="K42" s="39"/>
      <c r="L42" s="39"/>
      <c r="M42" s="39"/>
      <c r="N42" s="39"/>
      <c r="O42" s="39"/>
      <c r="P42" s="39"/>
      <c r="Q42" s="39"/>
      <c r="R42" s="39"/>
      <c r="S42" s="212"/>
      <c r="T42" s="104"/>
      <c r="U42" s="40"/>
      <c r="V42" s="40"/>
      <c r="W42" s="40"/>
      <c r="X42" s="40"/>
      <c r="Y42" s="41"/>
      <c r="Z42" s="40"/>
      <c r="AA42" s="39"/>
      <c r="AB42" s="39"/>
      <c r="AC42" s="39"/>
      <c r="AD42" s="39"/>
      <c r="AE42" s="39"/>
      <c r="AF42" s="39"/>
    </row>
    <row r="43" spans="1:32" ht="19.5" customHeight="1" thickBot="1">
      <c r="A43" s="39"/>
      <c r="B43" s="39"/>
      <c r="C43" s="103"/>
      <c r="D43" s="39"/>
      <c r="E43" s="502" t="str">
        <f>競技者データ入力シート!Q6</f>
        <v>男子1500m</v>
      </c>
      <c r="F43" s="501"/>
      <c r="G43" s="497" t="str">
        <f>競技者データ入力シート!R6</f>
        <v>4.35.46</v>
      </c>
      <c r="H43" s="501"/>
      <c r="I43" s="497" t="str">
        <f>競技者データ入力シート!S6</f>
        <v>2023記録会</v>
      </c>
      <c r="J43" s="498"/>
      <c r="K43" s="39"/>
      <c r="L43" s="39"/>
      <c r="M43" s="39"/>
      <c r="N43" s="39"/>
      <c r="O43" s="39"/>
      <c r="P43" s="39"/>
      <c r="Q43" s="39"/>
      <c r="R43" s="39"/>
      <c r="S43" s="212"/>
      <c r="T43" s="104"/>
      <c r="U43" s="40"/>
      <c r="V43" s="40"/>
      <c r="W43" s="40"/>
      <c r="X43" s="40"/>
      <c r="Y43" s="41"/>
      <c r="Z43" s="40"/>
      <c r="AA43" s="39"/>
      <c r="AB43" s="39"/>
      <c r="AC43" s="39"/>
      <c r="AD43" s="39"/>
      <c r="AE43" s="39"/>
      <c r="AF43" s="39"/>
    </row>
    <row r="44" spans="1:32" ht="19.5" customHeight="1">
      <c r="A44" s="39"/>
      <c r="B44" s="39"/>
      <c r="C44" s="103"/>
      <c r="D44" s="39"/>
      <c r="E44" s="494" t="s">
        <v>425</v>
      </c>
      <c r="F44" s="495"/>
      <c r="G44" s="495" t="s">
        <v>427</v>
      </c>
      <c r="H44" s="495"/>
      <c r="I44" s="495" t="s">
        <v>426</v>
      </c>
      <c r="J44" s="496"/>
      <c r="K44" s="39"/>
      <c r="L44" s="39"/>
      <c r="M44" s="39"/>
      <c r="N44" s="39"/>
      <c r="O44" s="39"/>
      <c r="P44" s="39"/>
      <c r="Q44" s="39"/>
      <c r="R44" s="39"/>
      <c r="S44" s="212"/>
      <c r="T44" s="104"/>
      <c r="U44" s="40"/>
      <c r="V44" s="40"/>
      <c r="W44" s="40"/>
      <c r="X44" s="40"/>
      <c r="Y44" s="41"/>
      <c r="Z44" s="40"/>
      <c r="AA44" s="39"/>
      <c r="AB44" s="39"/>
      <c r="AC44" s="39"/>
      <c r="AD44" s="39"/>
      <c r="AE44" s="39"/>
      <c r="AF44" s="39"/>
    </row>
    <row r="45" spans="1:32" ht="19.5" customHeight="1">
      <c r="A45" s="39"/>
      <c r="B45" s="39"/>
      <c r="C45" s="103"/>
      <c r="D45" s="203" t="s">
        <v>292</v>
      </c>
      <c r="E45" s="204"/>
      <c r="F45" s="204"/>
      <c r="G45" s="204"/>
      <c r="H45" s="204"/>
      <c r="I45" s="204"/>
      <c r="J45" s="204"/>
      <c r="K45" s="204"/>
      <c r="L45" s="204"/>
      <c r="M45" s="204"/>
      <c r="N45" s="204"/>
      <c r="O45" s="204"/>
      <c r="P45" s="204"/>
      <c r="Q45" s="204"/>
      <c r="R45" s="204"/>
      <c r="S45" s="218"/>
      <c r="T45" s="104"/>
      <c r="U45" s="40"/>
      <c r="V45" s="40"/>
      <c r="W45" s="40"/>
      <c r="X45" s="40"/>
      <c r="Y45" s="41"/>
      <c r="Z45" s="40"/>
      <c r="AA45" s="39"/>
      <c r="AB45" s="39"/>
      <c r="AC45" s="39"/>
      <c r="AD45" s="39"/>
      <c r="AE45" s="39"/>
      <c r="AF45" s="39"/>
    </row>
    <row r="46" spans="1:32" ht="19.5" customHeight="1">
      <c r="A46" s="39"/>
      <c r="B46" s="39"/>
      <c r="C46" s="103"/>
      <c r="D46" s="205" t="s">
        <v>312</v>
      </c>
      <c r="E46" s="188" t="s">
        <v>315</v>
      </c>
      <c r="F46" s="188"/>
      <c r="G46" s="188"/>
      <c r="H46" s="188"/>
      <c r="I46" s="188"/>
      <c r="J46" s="188"/>
      <c r="K46" s="188"/>
      <c r="L46" s="188"/>
      <c r="M46" s="188"/>
      <c r="N46" s="188"/>
      <c r="O46" s="188"/>
      <c r="P46" s="188"/>
      <c r="Q46" s="188"/>
      <c r="R46" s="188"/>
      <c r="S46" s="219"/>
      <c r="T46" s="104"/>
      <c r="U46" s="40"/>
      <c r="V46" s="40"/>
      <c r="W46" s="40"/>
      <c r="X46" s="40"/>
      <c r="Y46" s="41"/>
      <c r="Z46" s="40"/>
      <c r="AA46" s="39"/>
      <c r="AB46" s="39"/>
      <c r="AC46" s="39"/>
      <c r="AD46" s="39"/>
      <c r="AE46" s="39"/>
      <c r="AF46" s="39"/>
    </row>
    <row r="47" spans="1:32" ht="19.5" customHeight="1">
      <c r="A47" s="39"/>
      <c r="B47" s="39"/>
      <c r="C47" s="103"/>
      <c r="D47" s="206" t="s">
        <v>313</v>
      </c>
      <c r="E47" s="192" t="s">
        <v>381</v>
      </c>
      <c r="F47" s="192"/>
      <c r="G47" s="192"/>
      <c r="H47" s="192"/>
      <c r="I47" s="192"/>
      <c r="J47" s="192"/>
      <c r="K47" s="192"/>
      <c r="L47" s="192"/>
      <c r="M47" s="192"/>
      <c r="N47" s="192"/>
      <c r="O47" s="192"/>
      <c r="P47" s="192"/>
      <c r="Q47" s="192"/>
      <c r="R47" s="192"/>
      <c r="S47" s="216"/>
      <c r="T47" s="104"/>
      <c r="U47" s="40"/>
      <c r="V47" s="40"/>
      <c r="W47" s="40"/>
      <c r="X47" s="40"/>
      <c r="Y47" s="41"/>
      <c r="Z47" s="40"/>
      <c r="AA47" s="39"/>
      <c r="AB47" s="39"/>
      <c r="AC47" s="39"/>
      <c r="AD47" s="39"/>
      <c r="AE47" s="39"/>
      <c r="AF47" s="39"/>
    </row>
    <row r="48" spans="1:32" ht="19.5" customHeight="1">
      <c r="A48" s="39"/>
      <c r="B48" s="39"/>
      <c r="C48" s="103"/>
      <c r="D48" s="207" t="s">
        <v>314</v>
      </c>
      <c r="E48" s="208" t="s">
        <v>316</v>
      </c>
      <c r="F48" s="208"/>
      <c r="G48" s="208"/>
      <c r="H48" s="208"/>
      <c r="I48" s="208"/>
      <c r="J48" s="208"/>
      <c r="K48" s="208"/>
      <c r="L48" s="208"/>
      <c r="M48" s="208"/>
      <c r="N48" s="208"/>
      <c r="O48" s="208"/>
      <c r="P48" s="208"/>
      <c r="Q48" s="208"/>
      <c r="R48" s="208"/>
      <c r="S48" s="220"/>
      <c r="T48" s="104"/>
      <c r="U48" s="40"/>
      <c r="V48" s="40"/>
      <c r="W48" s="40"/>
      <c r="X48" s="40"/>
      <c r="Y48" s="41"/>
      <c r="Z48" s="40"/>
      <c r="AA48" s="39"/>
      <c r="AB48" s="39"/>
      <c r="AC48" s="39"/>
      <c r="AD48" s="39"/>
      <c r="AE48" s="39"/>
      <c r="AF48" s="39"/>
    </row>
    <row r="49" spans="1:32" ht="19.5" customHeight="1">
      <c r="A49" s="39"/>
      <c r="B49" s="39"/>
      <c r="C49" s="103"/>
      <c r="D49" s="209"/>
      <c r="E49" s="210" t="s">
        <v>308</v>
      </c>
      <c r="F49" s="210"/>
      <c r="G49" s="210"/>
      <c r="H49" s="210"/>
      <c r="I49" s="210"/>
      <c r="J49" s="210"/>
      <c r="K49" s="210"/>
      <c r="L49" s="210"/>
      <c r="M49" s="210"/>
      <c r="N49" s="210"/>
      <c r="O49" s="210"/>
      <c r="P49" s="210"/>
      <c r="Q49" s="210"/>
      <c r="R49" s="210"/>
      <c r="S49" s="221"/>
      <c r="T49" s="104"/>
      <c r="U49" s="40"/>
      <c r="V49" s="40"/>
      <c r="W49" s="40"/>
      <c r="X49" s="40"/>
      <c r="Y49" s="41"/>
      <c r="Z49" s="40"/>
      <c r="AA49" s="39"/>
      <c r="AB49" s="39"/>
      <c r="AC49" s="39"/>
      <c r="AD49" s="39"/>
      <c r="AE49" s="39"/>
      <c r="AF49" s="39"/>
    </row>
    <row r="50" spans="1:32" ht="19.5" customHeight="1">
      <c r="A50" s="39"/>
      <c r="B50" s="39"/>
      <c r="C50" s="103"/>
      <c r="D50" s="209"/>
      <c r="E50" s="210" t="s">
        <v>309</v>
      </c>
      <c r="F50" s="210"/>
      <c r="G50" s="210"/>
      <c r="H50" s="210"/>
      <c r="I50" s="210"/>
      <c r="J50" s="210"/>
      <c r="K50" s="210"/>
      <c r="L50" s="210"/>
      <c r="M50" s="210"/>
      <c r="N50" s="210"/>
      <c r="O50" s="210"/>
      <c r="P50" s="210"/>
      <c r="Q50" s="210"/>
      <c r="R50" s="210"/>
      <c r="S50" s="221"/>
      <c r="T50" s="104"/>
      <c r="U50" s="40"/>
      <c r="V50" s="40"/>
      <c r="W50" s="40"/>
      <c r="X50" s="40"/>
      <c r="Y50" s="41"/>
      <c r="Z50" s="40"/>
      <c r="AA50" s="39"/>
      <c r="AB50" s="39"/>
      <c r="AC50" s="39"/>
      <c r="AD50" s="39"/>
      <c r="AE50" s="39"/>
      <c r="AF50" s="65" t="s">
        <v>12</v>
      </c>
    </row>
    <row r="51" spans="1:32" ht="19.5" customHeight="1">
      <c r="A51" s="39"/>
      <c r="B51" s="39"/>
      <c r="C51" s="103"/>
      <c r="D51" s="209"/>
      <c r="E51" s="210" t="s">
        <v>380</v>
      </c>
      <c r="F51" s="210"/>
      <c r="G51" s="210"/>
      <c r="H51" s="210"/>
      <c r="I51" s="210"/>
      <c r="J51" s="210"/>
      <c r="K51" s="210"/>
      <c r="L51" s="210"/>
      <c r="M51" s="210"/>
      <c r="N51" s="210"/>
      <c r="O51" s="210"/>
      <c r="P51" s="210"/>
      <c r="Q51" s="210"/>
      <c r="R51" s="210"/>
      <c r="S51" s="221"/>
      <c r="T51" s="104"/>
      <c r="U51" s="40"/>
      <c r="V51" s="40"/>
      <c r="W51" s="40"/>
      <c r="X51" s="40"/>
      <c r="Y51" s="41"/>
      <c r="Z51" s="40"/>
      <c r="AA51" s="39"/>
      <c r="AB51" s="39"/>
      <c r="AC51" s="39"/>
      <c r="AD51" s="39"/>
      <c r="AE51" s="39"/>
      <c r="AF51" s="38" t="s">
        <v>14</v>
      </c>
    </row>
    <row r="52" spans="1:32" ht="19.5" customHeight="1">
      <c r="A52" s="39"/>
      <c r="B52" s="39"/>
      <c r="C52" s="103"/>
      <c r="D52" s="209"/>
      <c r="E52" s="210" t="s">
        <v>310</v>
      </c>
      <c r="F52" s="210"/>
      <c r="G52" s="210"/>
      <c r="H52" s="210"/>
      <c r="I52" s="210"/>
      <c r="J52" s="210"/>
      <c r="K52" s="210"/>
      <c r="L52" s="210"/>
      <c r="M52" s="210"/>
      <c r="N52" s="210"/>
      <c r="O52" s="210"/>
      <c r="P52" s="210"/>
      <c r="Q52" s="210"/>
      <c r="R52" s="210"/>
      <c r="S52" s="221"/>
      <c r="T52" s="104"/>
      <c r="U52" s="40"/>
      <c r="V52" s="40"/>
      <c r="W52" s="40"/>
      <c r="X52" s="40"/>
      <c r="Y52" s="41"/>
      <c r="Z52" s="40"/>
      <c r="AA52" s="39"/>
      <c r="AB52" s="39"/>
      <c r="AC52" s="39"/>
      <c r="AD52" s="39"/>
      <c r="AE52" s="39"/>
      <c r="AF52" s="38" t="s">
        <v>16</v>
      </c>
    </row>
    <row r="53" spans="1:32" ht="19.5" customHeight="1">
      <c r="A53" s="39"/>
      <c r="B53" s="39"/>
      <c r="C53" s="103"/>
      <c r="D53" s="209"/>
      <c r="E53" s="210" t="s">
        <v>307</v>
      </c>
      <c r="F53" s="210"/>
      <c r="G53" s="210"/>
      <c r="H53" s="210"/>
      <c r="I53" s="210"/>
      <c r="J53" s="210"/>
      <c r="K53" s="210"/>
      <c r="L53" s="210"/>
      <c r="M53" s="210"/>
      <c r="N53" s="210"/>
      <c r="O53" s="210"/>
      <c r="P53" s="210"/>
      <c r="Q53" s="210"/>
      <c r="R53" s="210"/>
      <c r="S53" s="221"/>
      <c r="T53" s="104"/>
      <c r="U53" s="40"/>
      <c r="V53" s="40"/>
      <c r="W53" s="40"/>
      <c r="X53" s="40"/>
      <c r="Y53" s="41"/>
      <c r="Z53" s="40"/>
      <c r="AA53" s="39"/>
      <c r="AB53" s="39"/>
      <c r="AC53" s="39"/>
      <c r="AD53" s="39"/>
      <c r="AE53" s="39"/>
      <c r="AF53" s="38" t="s">
        <v>18</v>
      </c>
    </row>
    <row r="54" spans="1:32" ht="19.5" customHeight="1">
      <c r="A54" s="39"/>
      <c r="B54" s="39"/>
      <c r="C54" s="103"/>
      <c r="D54" s="211" t="s">
        <v>311</v>
      </c>
      <c r="E54" s="202" t="s">
        <v>336</v>
      </c>
      <c r="F54" s="202"/>
      <c r="G54" s="202"/>
      <c r="H54" s="202"/>
      <c r="I54" s="202"/>
      <c r="J54" s="202"/>
      <c r="K54" s="202"/>
      <c r="L54" s="202"/>
      <c r="M54" s="202"/>
      <c r="N54" s="202"/>
      <c r="O54" s="202"/>
      <c r="P54" s="202"/>
      <c r="Q54" s="202"/>
      <c r="R54" s="202"/>
      <c r="S54" s="217"/>
      <c r="T54" s="104"/>
      <c r="U54" s="40"/>
      <c r="V54" s="40"/>
      <c r="W54" s="40"/>
      <c r="X54" s="40"/>
      <c r="Y54" s="41"/>
      <c r="Z54" s="40"/>
      <c r="AA54" s="39"/>
      <c r="AB54" s="39"/>
      <c r="AC54" s="39"/>
      <c r="AD54" s="39"/>
      <c r="AE54" s="39"/>
      <c r="AF54" s="38" t="s">
        <v>20</v>
      </c>
    </row>
    <row r="55" spans="1:32" ht="19.5" customHeight="1" thickBot="1">
      <c r="A55" s="39"/>
      <c r="B55" s="39"/>
      <c r="C55" s="105"/>
      <c r="D55" s="111"/>
      <c r="E55" s="111"/>
      <c r="F55" s="111"/>
      <c r="G55" s="111"/>
      <c r="H55" s="111"/>
      <c r="I55" s="111"/>
      <c r="J55" s="111"/>
      <c r="K55" s="111"/>
      <c r="L55" s="111"/>
      <c r="M55" s="111"/>
      <c r="N55" s="111"/>
      <c r="O55" s="111"/>
      <c r="P55" s="111"/>
      <c r="Q55" s="111"/>
      <c r="R55" s="111"/>
      <c r="S55" s="112"/>
      <c r="T55" s="106"/>
      <c r="U55" s="40"/>
      <c r="V55" s="40"/>
      <c r="W55" s="40"/>
      <c r="X55" s="40"/>
      <c r="Y55" s="41"/>
      <c r="Z55" s="40"/>
      <c r="AA55" s="39"/>
      <c r="AB55" s="39"/>
      <c r="AC55" s="39"/>
      <c r="AD55" s="39"/>
      <c r="AE55" s="39"/>
      <c r="AF55" s="38"/>
    </row>
    <row r="56" spans="1:32" ht="19.5" customHeight="1">
      <c r="A56" s="39"/>
      <c r="B56" s="39"/>
      <c r="C56" s="39"/>
      <c r="D56" s="39"/>
      <c r="E56" s="39"/>
      <c r="F56" s="39"/>
      <c r="G56" s="39"/>
      <c r="H56" s="39"/>
      <c r="I56" s="39"/>
      <c r="J56" s="39"/>
      <c r="K56" s="39"/>
      <c r="L56" s="39"/>
      <c r="M56" s="39"/>
      <c r="N56" s="39"/>
      <c r="O56" s="39"/>
      <c r="P56" s="39"/>
      <c r="Q56" s="39"/>
      <c r="R56" s="39"/>
      <c r="S56" s="40"/>
      <c r="T56" s="40"/>
      <c r="U56" s="40"/>
      <c r="V56" s="40"/>
      <c r="W56" s="40"/>
      <c r="X56" s="40"/>
      <c r="Y56" s="41"/>
      <c r="Z56" s="40"/>
      <c r="AA56" s="39"/>
      <c r="AB56" s="39"/>
      <c r="AC56" s="39"/>
      <c r="AD56" s="39"/>
      <c r="AE56" s="39"/>
      <c r="AF56" s="38"/>
    </row>
    <row r="57" spans="1:32" ht="19.5" customHeight="1">
      <c r="A57" s="39"/>
      <c r="B57" s="39"/>
      <c r="C57" s="39"/>
      <c r="D57" s="39"/>
      <c r="E57" s="39"/>
      <c r="F57" s="39"/>
      <c r="G57" s="39"/>
      <c r="H57" s="39"/>
      <c r="I57" s="39"/>
      <c r="J57" s="39"/>
      <c r="K57" s="39"/>
      <c r="L57" s="39"/>
      <c r="M57" s="39"/>
      <c r="N57" s="39"/>
      <c r="O57" s="39"/>
      <c r="P57" s="39"/>
      <c r="Q57" s="39"/>
      <c r="R57" s="39"/>
      <c r="S57" s="40"/>
      <c r="T57" s="40"/>
      <c r="U57" s="40"/>
      <c r="V57" s="40"/>
      <c r="W57" s="40"/>
      <c r="X57" s="40"/>
      <c r="Y57" s="41"/>
      <c r="Z57" s="40"/>
      <c r="AA57" s="39"/>
      <c r="AB57" s="39"/>
      <c r="AC57" s="39"/>
      <c r="AD57" s="39"/>
      <c r="AE57" s="39"/>
      <c r="AF57" s="38">
        <f>IF(AB22="一般","1000",IF(AB22="大学","1000",500))</f>
        <v>500</v>
      </c>
    </row>
    <row r="58" spans="1:32" ht="19.5" customHeight="1">
      <c r="A58" s="39"/>
      <c r="B58" s="39"/>
      <c r="C58" s="39"/>
      <c r="D58" s="39"/>
      <c r="E58" s="39"/>
      <c r="F58" s="39"/>
      <c r="G58" s="39"/>
      <c r="H58" s="39"/>
      <c r="I58" s="39"/>
      <c r="J58" s="39"/>
      <c r="K58" s="39"/>
      <c r="L58" s="39"/>
      <c r="M58" s="39"/>
      <c r="N58" s="39"/>
      <c r="O58" s="39"/>
      <c r="P58" s="39"/>
      <c r="Q58" s="39"/>
      <c r="R58" s="39"/>
      <c r="S58" s="40"/>
      <c r="T58" s="40"/>
      <c r="U58" s="40"/>
      <c r="V58" s="40"/>
      <c r="W58" s="40"/>
      <c r="X58" s="40"/>
      <c r="Y58" s="41"/>
      <c r="Z58" s="40"/>
      <c r="AA58" s="39"/>
      <c r="AB58" s="39"/>
      <c r="AC58" s="39"/>
      <c r="AD58" s="39"/>
      <c r="AE58" s="39"/>
      <c r="AF58" s="70"/>
    </row>
    <row r="59" spans="1:32" ht="19.5" customHeight="1">
      <c r="A59" s="39"/>
      <c r="B59" s="39"/>
      <c r="C59" s="39"/>
      <c r="D59" s="39"/>
      <c r="E59" s="39"/>
      <c r="F59" s="39"/>
      <c r="G59" s="39"/>
      <c r="H59" s="39"/>
      <c r="I59" s="39"/>
      <c r="J59" s="39"/>
      <c r="K59" s="39"/>
      <c r="L59" s="39"/>
      <c r="M59" s="39"/>
      <c r="N59" s="39"/>
      <c r="O59" s="39"/>
      <c r="P59" s="39"/>
      <c r="Q59" s="39"/>
      <c r="R59" s="39"/>
      <c r="S59" s="40"/>
      <c r="T59" s="40"/>
      <c r="U59" s="40"/>
      <c r="V59" s="40"/>
      <c r="W59" s="40"/>
      <c r="X59" s="40"/>
      <c r="Y59" s="41"/>
      <c r="Z59" s="40"/>
      <c r="AA59" s="39"/>
      <c r="AB59" s="39"/>
      <c r="AC59" s="39"/>
      <c r="AD59" s="39"/>
      <c r="AE59" s="39"/>
      <c r="AF59" s="70"/>
    </row>
    <row r="60" spans="1:32" ht="14.25" customHeight="1">
      <c r="A60" s="39"/>
      <c r="B60" s="39"/>
      <c r="C60" s="39"/>
      <c r="D60" s="39"/>
      <c r="E60" s="39"/>
      <c r="F60" s="39"/>
      <c r="G60" s="39"/>
      <c r="H60" s="39"/>
      <c r="I60" s="39"/>
      <c r="J60" s="39"/>
      <c r="K60" s="39"/>
      <c r="L60" s="39"/>
      <c r="M60" s="39"/>
      <c r="N60" s="39"/>
      <c r="O60" s="39"/>
      <c r="P60" s="39"/>
      <c r="Q60" s="39"/>
      <c r="R60" s="39"/>
      <c r="S60" s="40"/>
      <c r="T60" s="40"/>
      <c r="U60" s="40"/>
      <c r="V60" s="40"/>
      <c r="W60" s="40"/>
      <c r="X60" s="40"/>
      <c r="Y60" s="41"/>
      <c r="Z60" s="40"/>
      <c r="AA60" s="39"/>
      <c r="AB60" s="39"/>
      <c r="AC60" s="39"/>
      <c r="AD60" s="39"/>
      <c r="AE60" s="39"/>
      <c r="AF60" s="70"/>
    </row>
    <row r="61" spans="1:32" ht="14.25" customHeight="1">
      <c r="A61" s="39"/>
      <c r="B61" s="39"/>
      <c r="C61" s="39"/>
      <c r="D61" s="39"/>
      <c r="E61" s="39"/>
      <c r="F61" s="39"/>
      <c r="G61" s="39"/>
      <c r="H61" s="39"/>
      <c r="I61" s="39"/>
      <c r="J61" s="39"/>
      <c r="K61" s="39"/>
      <c r="L61" s="39"/>
      <c r="M61" s="39"/>
      <c r="N61" s="39"/>
      <c r="O61" s="39"/>
      <c r="P61" s="39"/>
      <c r="Q61" s="39"/>
      <c r="R61" s="39"/>
      <c r="S61" s="40"/>
      <c r="T61" s="40"/>
      <c r="U61" s="40"/>
      <c r="V61" s="40"/>
      <c r="W61" s="40"/>
      <c r="X61" s="40"/>
      <c r="Y61" s="41"/>
      <c r="Z61" s="40"/>
      <c r="AA61" s="39"/>
      <c r="AB61" s="39"/>
      <c r="AC61" s="39"/>
      <c r="AD61" s="39"/>
      <c r="AE61" s="39"/>
      <c r="AF61" s="39"/>
    </row>
    <row r="62" spans="1:32" ht="14.25" customHeight="1">
      <c r="A62" s="39"/>
      <c r="B62" s="39"/>
      <c r="C62" s="39"/>
      <c r="D62" s="39"/>
      <c r="E62" s="39"/>
      <c r="F62" s="39"/>
      <c r="G62" s="39"/>
      <c r="H62" s="39"/>
      <c r="I62" s="39"/>
      <c r="J62" s="39"/>
      <c r="K62" s="39"/>
      <c r="L62" s="39"/>
      <c r="M62" s="39"/>
      <c r="N62" s="39"/>
      <c r="O62" s="39"/>
      <c r="P62" s="39"/>
      <c r="Q62" s="39"/>
      <c r="R62" s="39"/>
      <c r="S62" s="40"/>
      <c r="T62" s="40"/>
      <c r="U62" s="40"/>
      <c r="V62" s="40"/>
      <c r="W62" s="40"/>
      <c r="X62" s="40"/>
      <c r="Y62" s="41"/>
      <c r="Z62" s="40"/>
      <c r="AA62" s="39"/>
      <c r="AB62" s="39"/>
      <c r="AC62" s="39"/>
      <c r="AD62" s="39"/>
      <c r="AE62" s="39"/>
      <c r="AF62" s="39"/>
    </row>
    <row r="63" spans="1:32" ht="14.25" customHeight="1">
      <c r="A63" s="39"/>
      <c r="B63" s="39"/>
      <c r="C63" s="39"/>
      <c r="D63" s="39"/>
      <c r="E63" s="39"/>
      <c r="F63" s="39"/>
      <c r="G63" s="39"/>
      <c r="H63" s="39"/>
      <c r="I63" s="39"/>
      <c r="J63" s="39"/>
      <c r="K63" s="39"/>
      <c r="L63" s="39"/>
      <c r="M63" s="39"/>
      <c r="N63" s="39"/>
      <c r="O63" s="39"/>
      <c r="P63" s="39"/>
      <c r="Q63" s="39"/>
      <c r="R63" s="39"/>
      <c r="S63" s="40"/>
      <c r="T63" s="40"/>
      <c r="U63" s="40"/>
      <c r="V63" s="40"/>
      <c r="W63" s="40"/>
      <c r="X63" s="40"/>
      <c r="Y63" s="41"/>
      <c r="Z63" s="40"/>
      <c r="AA63" s="39"/>
      <c r="AB63" s="39"/>
      <c r="AC63" s="39"/>
      <c r="AD63" s="39"/>
      <c r="AE63" s="39"/>
      <c r="AF63" s="39"/>
    </row>
    <row r="64" spans="1:32" ht="14.25" customHeight="1">
      <c r="A64" s="39"/>
      <c r="B64" s="39"/>
      <c r="C64" s="39"/>
      <c r="D64" s="39"/>
      <c r="E64" s="39"/>
      <c r="F64" s="39"/>
      <c r="G64" s="39"/>
      <c r="H64" s="39"/>
      <c r="I64" s="39"/>
      <c r="J64" s="39"/>
      <c r="K64" s="39"/>
      <c r="L64" s="39"/>
      <c r="M64" s="39"/>
      <c r="N64" s="39"/>
      <c r="O64" s="39"/>
      <c r="P64" s="39"/>
      <c r="Q64" s="39"/>
      <c r="R64" s="39"/>
      <c r="S64" s="40"/>
      <c r="T64" s="40"/>
      <c r="U64" s="40"/>
      <c r="V64" s="40"/>
      <c r="W64" s="40"/>
      <c r="AF64" s="39"/>
    </row>
    <row r="65" spans="1:32" ht="14.25" customHeight="1">
      <c r="A65" s="39"/>
      <c r="B65" s="39"/>
      <c r="C65" s="39"/>
      <c r="D65" s="39"/>
      <c r="E65" s="39"/>
      <c r="F65" s="39"/>
      <c r="G65" s="39"/>
      <c r="H65" s="39"/>
      <c r="I65" s="39"/>
      <c r="J65" s="39"/>
      <c r="K65" s="39"/>
      <c r="L65" s="39"/>
      <c r="M65" s="39"/>
      <c r="N65" s="39"/>
      <c r="O65" s="39"/>
      <c r="P65" s="39"/>
      <c r="Q65" s="39"/>
      <c r="R65" s="39"/>
      <c r="S65" s="40"/>
      <c r="T65" s="40"/>
      <c r="U65" s="40"/>
      <c r="V65" s="40"/>
      <c r="W65" s="40"/>
      <c r="AF65" s="39"/>
    </row>
    <row r="66" spans="1:32" ht="14.25" customHeight="1">
      <c r="A66" s="39"/>
      <c r="B66" s="39"/>
      <c r="C66" s="39"/>
      <c r="D66" s="39"/>
      <c r="E66" s="39"/>
      <c r="F66" s="39"/>
      <c r="G66" s="39"/>
      <c r="H66" s="39"/>
      <c r="I66" s="39"/>
      <c r="J66" s="39"/>
      <c r="K66" s="39"/>
      <c r="L66" s="39"/>
      <c r="M66" s="39"/>
      <c r="N66" s="39"/>
      <c r="O66" s="39"/>
      <c r="P66" s="39"/>
      <c r="Q66" s="39"/>
      <c r="R66" s="39"/>
      <c r="S66" s="40"/>
      <c r="T66" s="40"/>
      <c r="U66" s="40"/>
      <c r="V66" s="40"/>
      <c r="AF66" s="39"/>
    </row>
    <row r="67" spans="1:32" ht="14.25" customHeight="1">
      <c r="A67" s="39"/>
      <c r="B67" s="39"/>
      <c r="C67" s="39"/>
      <c r="D67" s="39"/>
      <c r="E67" s="39"/>
      <c r="F67" s="39"/>
      <c r="G67" s="39"/>
      <c r="H67" s="39"/>
      <c r="I67" s="39"/>
      <c r="J67" s="39"/>
      <c r="K67" s="39"/>
      <c r="L67" s="39"/>
      <c r="M67" s="39"/>
      <c r="N67" s="39"/>
      <c r="O67" s="39"/>
      <c r="P67" s="39"/>
      <c r="Q67" s="39"/>
      <c r="R67" s="39"/>
      <c r="S67" s="40"/>
      <c r="T67" s="40"/>
      <c r="U67" s="40"/>
      <c r="V67" s="40"/>
      <c r="AF67" s="39"/>
    </row>
    <row r="68" spans="1:32" ht="14.25" customHeight="1">
      <c r="A68" s="39"/>
      <c r="B68" s="39"/>
      <c r="C68" s="39"/>
      <c r="D68" s="39"/>
      <c r="E68" s="39"/>
      <c r="F68" s="39"/>
      <c r="G68" s="39"/>
      <c r="H68" s="39"/>
      <c r="I68" s="39"/>
      <c r="J68" s="39"/>
      <c r="K68" s="39"/>
      <c r="L68" s="39"/>
      <c r="M68" s="39"/>
      <c r="N68" s="39"/>
      <c r="O68" s="39"/>
      <c r="P68" s="39"/>
      <c r="Q68" s="39"/>
      <c r="R68" s="39"/>
      <c r="S68" s="40"/>
      <c r="T68" s="40"/>
      <c r="U68" s="40"/>
      <c r="V68" s="40"/>
      <c r="AF68" s="39"/>
    </row>
    <row r="69" spans="1:32" ht="14.25" customHeight="1">
      <c r="A69" s="39"/>
      <c r="B69" s="39"/>
      <c r="C69" s="39"/>
      <c r="D69" s="39"/>
      <c r="E69" s="39"/>
      <c r="F69" s="39"/>
      <c r="G69" s="39"/>
      <c r="H69" s="39"/>
      <c r="I69" s="39"/>
      <c r="J69" s="39"/>
      <c r="K69" s="39"/>
      <c r="L69" s="39"/>
      <c r="M69" s="39"/>
      <c r="N69" s="39"/>
      <c r="O69" s="39"/>
      <c r="P69" s="39"/>
      <c r="Q69" s="39"/>
      <c r="R69" s="39"/>
      <c r="S69" s="40"/>
      <c r="T69" s="40"/>
      <c r="U69" s="40"/>
      <c r="V69" s="40"/>
      <c r="AF69" s="39"/>
    </row>
    <row r="70" spans="1:32" ht="14.25" customHeight="1">
      <c r="B70" s="39"/>
      <c r="U70" s="40"/>
      <c r="V70" s="40"/>
      <c r="AF70" s="39"/>
    </row>
    <row r="71" spans="1:32" ht="14.25" customHeight="1">
      <c r="B71" s="39"/>
      <c r="U71" s="40"/>
      <c r="V71" s="40"/>
      <c r="AF71" s="39"/>
    </row>
    <row r="72" spans="1:32" ht="14.25" customHeight="1">
      <c r="U72" s="40"/>
      <c r="V72" s="40"/>
      <c r="AF72" s="39"/>
    </row>
    <row r="73" spans="1:32" ht="14.25" customHeight="1">
      <c r="B73" s="39"/>
      <c r="U73" s="40"/>
      <c r="V73" s="40"/>
      <c r="AF73" s="39"/>
    </row>
    <row r="74" spans="1:32" ht="14.25" customHeight="1">
      <c r="B74" s="39"/>
      <c r="U74" s="40"/>
      <c r="V74" s="40"/>
      <c r="AF74" s="39"/>
    </row>
    <row r="75" spans="1:32" ht="14.25" customHeight="1">
      <c r="B75" s="39"/>
      <c r="U75" s="40"/>
      <c r="V75" s="40"/>
      <c r="AF75" s="39"/>
    </row>
    <row r="76" spans="1:32" ht="14.25" customHeight="1">
      <c r="U76" s="40"/>
      <c r="V76" s="40"/>
      <c r="AF76" s="39"/>
    </row>
    <row r="77" spans="1:32" ht="14.25" customHeight="1">
      <c r="V77" s="40"/>
    </row>
    <row r="78" spans="1:32" ht="14.25" customHeight="1">
      <c r="U78" s="40"/>
      <c r="V78" s="40"/>
    </row>
    <row r="79" spans="1:32" ht="14.25" customHeight="1">
      <c r="U79" s="40"/>
      <c r="V79" s="40"/>
    </row>
    <row r="80" spans="1:32" ht="14.25" customHeight="1">
      <c r="U80" s="40"/>
    </row>
    <row r="81" spans="21:21" ht="14.25" customHeight="1">
      <c r="U81" s="40"/>
    </row>
    <row r="82" spans="21:21" ht="14.25" customHeight="1"/>
    <row r="83" spans="21:21" ht="14.25" customHeight="1"/>
    <row r="84" spans="21:21" ht="14.25" customHeight="1"/>
    <row r="85" spans="21:21" ht="14.25" customHeight="1"/>
    <row r="86" spans="21:21" ht="14.25" customHeight="1"/>
    <row r="87" spans="21:21" ht="14.25" customHeight="1"/>
    <row r="88" spans="21:21" ht="14.25" customHeight="1"/>
    <row r="89" spans="21:21" ht="14.25" customHeight="1"/>
    <row r="90" spans="21:21" ht="14.25" customHeight="1"/>
    <row r="91" spans="21:21" ht="14.25" customHeight="1"/>
    <row r="92" spans="21:21" ht="14.25" customHeight="1"/>
    <row r="93" spans="21:21" ht="14.25" customHeight="1"/>
    <row r="94" spans="21:21" ht="14.25" customHeight="1"/>
  </sheetData>
  <sheetProtection algorithmName="SHA-512" hashValue="VOlFw6TsSwn7HalX2X4Hvv+pYjLogmtdIMio1aB1b2NzsSbNoSoXfw3QFBDEkUvth/YHQiYC+mshzaBA2R/mfQ==" saltValue="9vuIG3Pddlz/BJ7ZBO3zwA==" spinCount="100000" sheet="1" objects="1" scenarios="1"/>
  <mergeCells count="45">
    <mergeCell ref="X22:AC22"/>
    <mergeCell ref="E44:F44"/>
    <mergeCell ref="G44:H44"/>
    <mergeCell ref="I44:J44"/>
    <mergeCell ref="I43:J43"/>
    <mergeCell ref="I42:J42"/>
    <mergeCell ref="G43:H43"/>
    <mergeCell ref="G42:H42"/>
    <mergeCell ref="E43:F43"/>
    <mergeCell ref="E42:F42"/>
    <mergeCell ref="AB23:AC23"/>
    <mergeCell ref="Y23:Z23"/>
    <mergeCell ref="AB25:AC25"/>
    <mergeCell ref="Y24:Z24"/>
    <mergeCell ref="X6:AC7"/>
    <mergeCell ref="F27:G27"/>
    <mergeCell ref="H27:I27"/>
    <mergeCell ref="O23:O24"/>
    <mergeCell ref="P23:P24"/>
    <mergeCell ref="N23:N24"/>
    <mergeCell ref="K23:K24"/>
    <mergeCell ref="L23:L24"/>
    <mergeCell ref="F23:G23"/>
    <mergeCell ref="H23:I23"/>
    <mergeCell ref="F5:H6"/>
    <mergeCell ref="I5:S6"/>
    <mergeCell ref="AB24:AC24"/>
    <mergeCell ref="J23:J24"/>
    <mergeCell ref="D18:S18"/>
    <mergeCell ref="D16:E16"/>
    <mergeCell ref="F16:S16"/>
    <mergeCell ref="P12:S14"/>
    <mergeCell ref="F12:O12"/>
    <mergeCell ref="F13:O14"/>
    <mergeCell ref="D23:D24"/>
    <mergeCell ref="E23:E24"/>
    <mergeCell ref="M23:M24"/>
    <mergeCell ref="Q23:Q24"/>
    <mergeCell ref="R23:R24"/>
    <mergeCell ref="E15:S15"/>
    <mergeCell ref="D5:D14"/>
    <mergeCell ref="E5:E11"/>
    <mergeCell ref="E12:E14"/>
    <mergeCell ref="F7:H11"/>
    <mergeCell ref="I7:S11"/>
  </mergeCells>
  <phoneticPr fontId="3"/>
  <dataValidations disablePrompts="1" count="1">
    <dataValidation type="list" allowBlank="1" showInputMessage="1" showErrorMessage="1" sqref="L25:L26" xr:uid="{00000000-0002-0000-0000-000000000000}">
      <formula1>"男,女"</formula1>
    </dataValidation>
  </dataValidations>
  <pageMargins left="0.7" right="0.4" top="0.46" bottom="0.28000000000000003"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B1:DH58"/>
  <sheetViews>
    <sheetView view="pageBreakPreview" zoomScaleNormal="100" zoomScaleSheetLayoutView="100" workbookViewId="0">
      <pane xSplit="2" ySplit="7" topLeftCell="C8" activePane="bottomRight" state="frozen"/>
      <selection pane="topRight" activeCell="C1" sqref="C1"/>
      <selection pane="bottomLeft" activeCell="A8" sqref="A8"/>
      <selection pane="bottomRight" activeCell="C8" sqref="C8"/>
    </sheetView>
  </sheetViews>
  <sheetFormatPr defaultColWidth="9" defaultRowHeight="13.3"/>
  <cols>
    <col min="1" max="1" width="1.61328125" style="74" customWidth="1"/>
    <col min="2" max="2" width="6" style="119" bestFit="1" customWidth="1"/>
    <col min="3" max="3" width="7.23046875" style="74" customWidth="1"/>
    <col min="4" max="5" width="7.3828125" style="120" customWidth="1"/>
    <col min="6" max="7" width="6.61328125" style="121" customWidth="1"/>
    <col min="8" max="8" width="14.3828125" style="121" customWidth="1"/>
    <col min="9" max="9" width="5.23046875" style="121" customWidth="1"/>
    <col min="10" max="10" width="5.23046875" style="122" customWidth="1"/>
    <col min="11" max="11" width="3.15234375" style="122" customWidth="1"/>
    <col min="12" max="13" width="5" style="122" bestFit="1" customWidth="1"/>
    <col min="14" max="14" width="11.3828125" style="121" customWidth="1"/>
    <col min="15" max="16" width="6.84375" style="122" customWidth="1"/>
    <col min="17" max="17" width="20.61328125" style="123" customWidth="1"/>
    <col min="18" max="18" width="10.765625" style="124" customWidth="1"/>
    <col min="19" max="19" width="11.3046875" style="122" bestFit="1" customWidth="1"/>
    <col min="20" max="20" width="14.23046875" style="119" customWidth="1"/>
    <col min="21" max="21" width="10.23046875" style="119" bestFit="1" customWidth="1"/>
    <col min="22" max="22" width="9.23046875" style="119" bestFit="1" customWidth="1"/>
    <col min="23" max="23" width="1.3828125" style="364" customWidth="1"/>
    <col min="24" max="24" width="2.921875" style="364" hidden="1" customWidth="1"/>
    <col min="25" max="26" width="2.921875" style="399" hidden="1" customWidth="1"/>
    <col min="27" max="29" width="8.3828125" style="364" hidden="1" customWidth="1"/>
    <col min="30" max="30" width="7" style="364" hidden="1" customWidth="1"/>
    <col min="31" max="33" width="0.765625" style="363" hidden="1" customWidth="1"/>
    <col min="34" max="34" width="0.765625" style="364" hidden="1" customWidth="1"/>
    <col min="35" max="38" width="0.765625" style="363" hidden="1" customWidth="1"/>
    <col min="39" max="39" width="0.765625" style="364" hidden="1" customWidth="1"/>
    <col min="40" max="40" width="0.765625" style="365" hidden="1" customWidth="1"/>
    <col min="41" max="43" width="0.765625" style="363" hidden="1" customWidth="1"/>
    <col min="44" max="54" width="0.765625" style="366" hidden="1" customWidth="1"/>
    <col min="55" max="59" width="0.765625" style="367" hidden="1" customWidth="1"/>
    <col min="60" max="67" width="2.84375" style="367" customWidth="1"/>
    <col min="68" max="68" width="2.84375" style="366" customWidth="1"/>
    <col min="69" max="70" width="2.84375" style="363" customWidth="1"/>
    <col min="71" max="79" width="2.84375" style="366" customWidth="1"/>
    <col min="80" max="87" width="2.84375" style="133" customWidth="1"/>
    <col min="88" max="107" width="3.15234375" style="133" customWidth="1"/>
    <col min="108" max="109" width="3.61328125" style="133" bestFit="1" customWidth="1"/>
    <col min="110" max="110" width="17.23046875" style="133" bestFit="1" customWidth="1"/>
    <col min="111" max="111" width="3.61328125" style="133" bestFit="1" customWidth="1"/>
    <col min="112" max="112" width="9" style="133"/>
    <col min="113" max="16384" width="9" style="74"/>
  </cols>
  <sheetData>
    <row r="1" spans="2:82" s="338" customFormat="1" ht="10.3" customHeight="1" thickBot="1">
      <c r="B1" s="339">
        <v>1</v>
      </c>
      <c r="C1" s="339">
        <v>2</v>
      </c>
      <c r="D1" s="339">
        <v>3</v>
      </c>
      <c r="E1" s="339">
        <v>4</v>
      </c>
      <c r="F1" s="339">
        <v>5</v>
      </c>
      <c r="G1" s="339">
        <v>6</v>
      </c>
      <c r="H1" s="339">
        <v>7</v>
      </c>
      <c r="I1" s="339">
        <v>8</v>
      </c>
      <c r="J1" s="339">
        <v>9</v>
      </c>
      <c r="K1" s="339">
        <v>10</v>
      </c>
      <c r="L1" s="339">
        <v>11</v>
      </c>
      <c r="M1" s="339">
        <v>12</v>
      </c>
      <c r="N1" s="339">
        <v>13</v>
      </c>
      <c r="O1" s="339">
        <v>14</v>
      </c>
      <c r="P1" s="339">
        <v>15</v>
      </c>
      <c r="Q1" s="339">
        <v>16</v>
      </c>
      <c r="R1" s="339">
        <v>17</v>
      </c>
      <c r="S1" s="339">
        <v>18</v>
      </c>
      <c r="T1" s="339">
        <v>19</v>
      </c>
      <c r="U1" s="339">
        <v>20</v>
      </c>
      <c r="V1" s="339">
        <v>21</v>
      </c>
      <c r="W1" s="401">
        <v>22</v>
      </c>
      <c r="X1" s="401"/>
      <c r="Y1" s="402">
        <v>23</v>
      </c>
      <c r="Z1" s="402">
        <v>24</v>
      </c>
      <c r="AA1" s="402">
        <v>25</v>
      </c>
      <c r="AB1" s="402">
        <v>26</v>
      </c>
      <c r="AC1" s="364"/>
      <c r="AD1" s="364"/>
      <c r="AE1" s="363"/>
      <c r="AF1" s="363"/>
      <c r="AG1" s="363"/>
      <c r="AH1" s="364"/>
      <c r="AI1" s="363"/>
      <c r="AJ1" s="363"/>
      <c r="AK1" s="363"/>
      <c r="AL1" s="363"/>
      <c r="AM1" s="364"/>
      <c r="AN1" s="365"/>
      <c r="AO1" s="363"/>
      <c r="AP1" s="363"/>
      <c r="AQ1" s="363"/>
      <c r="AR1" s="366"/>
      <c r="AS1" s="366"/>
      <c r="AT1" s="366"/>
      <c r="AU1" s="366"/>
      <c r="AV1" s="366"/>
      <c r="AW1" s="366"/>
      <c r="AX1" s="366"/>
      <c r="AY1" s="366"/>
      <c r="AZ1" s="366"/>
      <c r="BA1" s="366"/>
      <c r="BB1" s="366"/>
      <c r="BC1" s="367"/>
      <c r="BD1" s="367"/>
      <c r="BE1" s="367"/>
      <c r="BF1" s="367"/>
      <c r="BG1" s="367"/>
      <c r="BH1" s="367"/>
      <c r="BI1" s="367"/>
      <c r="BJ1" s="367"/>
      <c r="BK1" s="367"/>
      <c r="BL1" s="367"/>
      <c r="BM1" s="367"/>
      <c r="BN1" s="367"/>
      <c r="BO1" s="367"/>
      <c r="BP1" s="366"/>
      <c r="BQ1" s="363"/>
      <c r="BR1" s="363"/>
      <c r="BS1" s="366"/>
      <c r="BT1" s="366"/>
      <c r="BU1" s="366"/>
      <c r="BV1" s="366"/>
      <c r="BW1" s="366"/>
      <c r="BX1" s="366"/>
      <c r="BY1" s="366"/>
      <c r="BZ1" s="366"/>
      <c r="CA1" s="366"/>
    </row>
    <row r="2" spans="2:82" ht="32.25" customHeight="1" thickBot="1">
      <c r="B2" s="303"/>
      <c r="C2" s="518" t="str">
        <f>"競技会名  "&amp;'大会申込一覧表(印刷して提出)'!E4</f>
        <v>競技会名  令和 ５年度　第２２７回松戸市陸上競技記録会</v>
      </c>
      <c r="D2" s="518"/>
      <c r="E2" s="518"/>
      <c r="F2" s="518"/>
      <c r="G2" s="518"/>
      <c r="H2" s="518"/>
      <c r="I2" s="518"/>
      <c r="J2" s="518"/>
      <c r="K2" s="518"/>
      <c r="L2" s="518"/>
      <c r="M2" s="518"/>
      <c r="N2" s="518"/>
      <c r="O2" s="518"/>
      <c r="P2" s="518"/>
      <c r="Q2" s="519" t="str">
        <f>IF('大会申込一覧表(印刷して提出)'!P6="","",("団体略称名　：　"&amp;IF('大会申込一覧表(印刷して提出)'!P6="","",'大会申込一覧表(印刷して提出)'!P6)))</f>
        <v/>
      </c>
      <c r="R2" s="520"/>
      <c r="S2" s="222"/>
      <c r="T2" s="134"/>
      <c r="U2" s="134"/>
      <c r="V2" s="134"/>
      <c r="W2" s="299"/>
      <c r="X2" s="299"/>
      <c r="Y2" s="369"/>
      <c r="Z2" s="369"/>
      <c r="AA2" s="369"/>
      <c r="AB2" s="369"/>
      <c r="AC2" s="369"/>
      <c r="AD2" s="369"/>
      <c r="AE2" s="368"/>
      <c r="AF2" s="368"/>
      <c r="AG2" s="368"/>
      <c r="AH2" s="368"/>
      <c r="AI2" s="368"/>
      <c r="AJ2" s="370"/>
      <c r="AK2" s="370"/>
      <c r="AL2" s="370"/>
      <c r="AM2" s="370"/>
      <c r="AN2" s="370"/>
      <c r="AO2" s="370"/>
      <c r="AP2" s="370"/>
      <c r="AQ2" s="370"/>
      <c r="AR2" s="370"/>
      <c r="AS2" s="370"/>
      <c r="AT2" s="370"/>
      <c r="AU2" s="370"/>
      <c r="BC2" s="366"/>
      <c r="BD2" s="366"/>
      <c r="BE2" s="366"/>
      <c r="BF2" s="366"/>
      <c r="BG2" s="366"/>
      <c r="BH2" s="366"/>
      <c r="BI2" s="366"/>
      <c r="BJ2" s="366"/>
      <c r="BK2" s="366"/>
      <c r="BL2" s="366"/>
      <c r="BM2" s="366"/>
      <c r="BN2" s="366"/>
      <c r="BO2" s="366"/>
    </row>
    <row r="3" spans="2:82" ht="32.25" customHeight="1" thickTop="1" thickBot="1">
      <c r="B3" s="304"/>
      <c r="C3" s="516" t="s">
        <v>483</v>
      </c>
      <c r="D3" s="516"/>
      <c r="E3" s="516"/>
      <c r="F3" s="516"/>
      <c r="G3" s="516"/>
      <c r="H3" s="516"/>
      <c r="I3" s="516"/>
      <c r="J3" s="516"/>
      <c r="K3" s="516"/>
      <c r="L3" s="516"/>
      <c r="M3" s="516"/>
      <c r="N3" s="516"/>
      <c r="O3" s="516"/>
      <c r="P3" s="517"/>
      <c r="Q3" s="521" t="s">
        <v>411</v>
      </c>
      <c r="R3" s="522"/>
      <c r="S3" s="118" t="str">
        <f>IF(S2="","",(VLOOKUP(S2,データ!W2:X151,2,FALSE)))</f>
        <v/>
      </c>
      <c r="T3" s="74"/>
      <c r="U3" s="74"/>
      <c r="V3" s="74"/>
      <c r="W3" s="371"/>
      <c r="X3" s="371"/>
      <c r="Y3" s="397"/>
      <c r="Z3" s="397"/>
      <c r="AA3" s="372"/>
      <c r="AB3" s="372"/>
      <c r="AC3" s="372"/>
      <c r="AD3" s="372"/>
      <c r="AE3" s="373"/>
      <c r="AF3" s="373"/>
      <c r="AG3" s="368"/>
      <c r="AH3" s="368"/>
      <c r="AI3" s="368"/>
      <c r="AJ3" s="370"/>
      <c r="AK3" s="370"/>
      <c r="AL3" s="370"/>
      <c r="AM3" s="370"/>
      <c r="AN3" s="370"/>
      <c r="AO3" s="370"/>
      <c r="AP3" s="370"/>
      <c r="AQ3" s="370"/>
      <c r="AS3" s="300"/>
      <c r="AT3" s="300"/>
      <c r="AU3" s="300"/>
      <c r="AV3" s="300"/>
      <c r="AW3" s="300"/>
      <c r="AX3" s="300"/>
      <c r="BC3" s="366"/>
      <c r="BD3" s="366"/>
      <c r="BE3" s="366"/>
      <c r="BF3" s="366"/>
      <c r="BG3" s="366"/>
      <c r="BH3" s="366"/>
      <c r="BI3" s="366"/>
      <c r="BJ3" s="366"/>
      <c r="BK3" s="366"/>
      <c r="BL3" s="366"/>
      <c r="BM3" s="366"/>
      <c r="BN3" s="366"/>
      <c r="BO3" s="366"/>
    </row>
    <row r="4" spans="2:82" ht="18" customHeight="1">
      <c r="B4" s="539" t="s">
        <v>63</v>
      </c>
      <c r="C4" s="541" t="s">
        <v>389</v>
      </c>
      <c r="D4" s="543" t="s">
        <v>65</v>
      </c>
      <c r="E4" s="544"/>
      <c r="F4" s="543" t="s">
        <v>66</v>
      </c>
      <c r="G4" s="544"/>
      <c r="H4" s="545" t="s">
        <v>67</v>
      </c>
      <c r="I4" s="531" t="s">
        <v>326</v>
      </c>
      <c r="J4" s="531" t="s">
        <v>327</v>
      </c>
      <c r="K4" s="531" t="s">
        <v>325</v>
      </c>
      <c r="L4" s="531" t="s">
        <v>328</v>
      </c>
      <c r="M4" s="531" t="s">
        <v>329</v>
      </c>
      <c r="N4" s="533" t="s">
        <v>69</v>
      </c>
      <c r="O4" s="535" t="s">
        <v>330</v>
      </c>
      <c r="P4" s="537" t="s">
        <v>382</v>
      </c>
      <c r="Q4" s="529" t="s">
        <v>339</v>
      </c>
      <c r="R4" s="525" t="s">
        <v>71</v>
      </c>
      <c r="S4" s="527" t="s">
        <v>317</v>
      </c>
      <c r="T4" s="523" t="s">
        <v>442</v>
      </c>
      <c r="U4" s="512" t="s">
        <v>71</v>
      </c>
      <c r="V4" s="514" t="s">
        <v>317</v>
      </c>
      <c r="W4" s="374"/>
      <c r="X4" s="374"/>
      <c r="Y4" s="377"/>
      <c r="Z4" s="377"/>
      <c r="AA4" s="376"/>
      <c r="AB4" s="377"/>
      <c r="AC4" s="378"/>
      <c r="AD4" s="377"/>
      <c r="AE4" s="375"/>
      <c r="AF4" s="379"/>
      <c r="AG4" s="375"/>
      <c r="AH4" s="379"/>
      <c r="AI4" s="375"/>
      <c r="AJ4" s="299"/>
      <c r="AK4" s="300"/>
      <c r="AL4" s="299"/>
      <c r="AM4" s="299"/>
      <c r="AN4" s="299"/>
      <c r="AO4" s="299"/>
      <c r="AP4" s="300"/>
      <c r="AQ4" s="299"/>
      <c r="BI4" s="380"/>
    </row>
    <row r="5" spans="2:82" ht="18" customHeight="1" thickBot="1">
      <c r="B5" s="540"/>
      <c r="C5" s="542"/>
      <c r="D5" s="284" t="s">
        <v>72</v>
      </c>
      <c r="E5" s="284" t="s">
        <v>73</v>
      </c>
      <c r="F5" s="284" t="s">
        <v>74</v>
      </c>
      <c r="G5" s="284" t="s">
        <v>75</v>
      </c>
      <c r="H5" s="546"/>
      <c r="I5" s="532"/>
      <c r="J5" s="532"/>
      <c r="K5" s="532"/>
      <c r="L5" s="532"/>
      <c r="M5" s="532"/>
      <c r="N5" s="534"/>
      <c r="O5" s="536"/>
      <c r="P5" s="538"/>
      <c r="Q5" s="530"/>
      <c r="R5" s="526"/>
      <c r="S5" s="528"/>
      <c r="T5" s="524"/>
      <c r="U5" s="513"/>
      <c r="V5" s="515"/>
      <c r="W5" s="380"/>
      <c r="X5" s="380"/>
      <c r="Y5" s="377"/>
      <c r="Z5" s="377"/>
      <c r="AA5" s="377"/>
      <c r="AB5" s="377"/>
      <c r="AC5" s="381"/>
      <c r="AD5" s="377"/>
      <c r="AE5" s="382"/>
      <c r="AF5" s="375"/>
      <c r="AG5" s="375"/>
      <c r="AH5" s="375"/>
      <c r="AI5" s="375"/>
      <c r="AJ5" s="301"/>
      <c r="AK5" s="299"/>
      <c r="AL5" s="299"/>
      <c r="AM5" s="299"/>
      <c r="AN5" s="301"/>
      <c r="AO5" s="301"/>
      <c r="AP5" s="299"/>
      <c r="AQ5" s="299"/>
    </row>
    <row r="6" spans="2:82" ht="23.25" customHeight="1">
      <c r="B6" s="44" t="s">
        <v>76</v>
      </c>
      <c r="C6" s="45">
        <v>12345</v>
      </c>
      <c r="D6" s="46" t="s">
        <v>77</v>
      </c>
      <c r="E6" s="46" t="s">
        <v>78</v>
      </c>
      <c r="F6" s="46" t="s">
        <v>79</v>
      </c>
      <c r="G6" s="47" t="s">
        <v>80</v>
      </c>
      <c r="H6" s="48" t="s">
        <v>415</v>
      </c>
      <c r="I6" s="49" t="s">
        <v>18</v>
      </c>
      <c r="J6" s="50" t="s">
        <v>81</v>
      </c>
      <c r="K6" s="51" t="s">
        <v>82</v>
      </c>
      <c r="L6" s="52" t="s">
        <v>418</v>
      </c>
      <c r="M6" s="52" t="s">
        <v>83</v>
      </c>
      <c r="N6" s="52" t="s">
        <v>84</v>
      </c>
      <c r="O6" s="53" t="s">
        <v>27</v>
      </c>
      <c r="P6" s="54" t="s">
        <v>85</v>
      </c>
      <c r="Q6" s="326" t="s">
        <v>455</v>
      </c>
      <c r="R6" s="327" t="s">
        <v>497</v>
      </c>
      <c r="S6" s="328" t="s">
        <v>559</v>
      </c>
      <c r="T6" s="332" t="s">
        <v>463</v>
      </c>
      <c r="U6" s="333" t="s">
        <v>443</v>
      </c>
      <c r="V6" s="334" t="s">
        <v>560</v>
      </c>
      <c r="W6" s="383"/>
      <c r="X6" s="383"/>
      <c r="Y6" s="398"/>
      <c r="Z6" s="384"/>
      <c r="AA6" s="377"/>
      <c r="AB6" s="377"/>
      <c r="AC6" s="383"/>
      <c r="AD6" s="377"/>
      <c r="AE6" s="383"/>
      <c r="AF6" s="382"/>
      <c r="AG6" s="382"/>
      <c r="AH6" s="383"/>
      <c r="AI6" s="385"/>
      <c r="AJ6" s="386"/>
      <c r="AK6" s="387"/>
      <c r="AL6" s="301"/>
      <c r="AM6" s="386"/>
      <c r="AN6" s="388"/>
      <c r="AO6" s="386"/>
      <c r="AP6" s="387"/>
      <c r="AQ6" s="301"/>
    </row>
    <row r="7" spans="2:82" ht="23.25" customHeight="1" thickBot="1">
      <c r="B7" s="55" t="s">
        <v>76</v>
      </c>
      <c r="C7" s="56">
        <v>11223</v>
      </c>
      <c r="D7" s="57" t="s">
        <v>86</v>
      </c>
      <c r="E7" s="57" t="s">
        <v>87</v>
      </c>
      <c r="F7" s="57" t="s">
        <v>88</v>
      </c>
      <c r="G7" s="58" t="s">
        <v>89</v>
      </c>
      <c r="H7" s="59" t="s">
        <v>417</v>
      </c>
      <c r="I7" s="60" t="s">
        <v>18</v>
      </c>
      <c r="J7" s="61" t="s">
        <v>90</v>
      </c>
      <c r="K7" s="62" t="s">
        <v>91</v>
      </c>
      <c r="L7" s="63" t="s">
        <v>420</v>
      </c>
      <c r="M7" s="63" t="s">
        <v>92</v>
      </c>
      <c r="N7" s="63" t="s">
        <v>93</v>
      </c>
      <c r="O7" s="62" t="s">
        <v>27</v>
      </c>
      <c r="P7" s="64" t="s">
        <v>421</v>
      </c>
      <c r="Q7" s="329" t="s">
        <v>498</v>
      </c>
      <c r="R7" s="330" t="s">
        <v>422</v>
      </c>
      <c r="S7" s="331" t="s">
        <v>423</v>
      </c>
      <c r="T7" s="335" t="s">
        <v>464</v>
      </c>
      <c r="U7" s="336" t="s">
        <v>444</v>
      </c>
      <c r="V7" s="337" t="s">
        <v>471</v>
      </c>
      <c r="W7" s="383"/>
      <c r="X7" s="383"/>
      <c r="Y7" s="398"/>
      <c r="Z7" s="384"/>
      <c r="AA7" s="383">
        <f>COUNTIF(AA8:AA57,"A")+COUNTIF(AA8:AA57,"AA")</f>
        <v>0</v>
      </c>
      <c r="AB7" s="389"/>
      <c r="AC7" s="383"/>
      <c r="AD7" s="377"/>
      <c r="AE7" s="383"/>
      <c r="AF7" s="390"/>
      <c r="AG7" s="390"/>
      <c r="AH7" s="383"/>
      <c r="AI7" s="385"/>
      <c r="AJ7" s="386"/>
      <c r="AK7" s="387"/>
      <c r="AL7" s="391"/>
      <c r="AM7" s="386"/>
      <c r="AN7" s="388"/>
      <c r="AO7" s="386"/>
      <c r="AP7" s="391"/>
      <c r="AQ7" s="391"/>
      <c r="BV7" s="367"/>
      <c r="BW7" s="380"/>
      <c r="BX7" s="380"/>
      <c r="BY7" s="380"/>
      <c r="BZ7" s="380"/>
      <c r="CA7" s="380"/>
      <c r="CB7" s="71"/>
      <c r="CC7" s="71"/>
      <c r="CD7" s="71"/>
    </row>
    <row r="8" spans="2:82" ht="23.25" customHeight="1">
      <c r="B8" s="228" t="str">
        <f>IF(D8="","",1)</f>
        <v/>
      </c>
      <c r="C8" s="20"/>
      <c r="D8" s="173"/>
      <c r="E8" s="173"/>
      <c r="F8" s="173"/>
      <c r="G8" s="174"/>
      <c r="H8" s="168"/>
      <c r="I8" s="253"/>
      <c r="J8" s="31"/>
      <c r="K8" s="21"/>
      <c r="L8" s="21"/>
      <c r="M8" s="21"/>
      <c r="N8" s="223"/>
      <c r="O8" s="670" t="str">
        <f t="shared" ref="O8:O47" si="0">IF(D8="","","千　葉")</f>
        <v/>
      </c>
      <c r="P8" s="671" t="str">
        <f t="shared" ref="P8:P57" si="1">IF(D8="","","JPN")</f>
        <v/>
      </c>
      <c r="Q8" s="150"/>
      <c r="R8" s="233"/>
      <c r="S8" s="158"/>
      <c r="T8" s="289"/>
      <c r="U8" s="403"/>
      <c r="V8" s="290"/>
      <c r="W8" s="392"/>
      <c r="X8" s="392" t="str">
        <f>IF(Q8="","","A")</f>
        <v/>
      </c>
      <c r="Y8" s="377" t="str">
        <f>IF(T8="","","A")</f>
        <v/>
      </c>
      <c r="Z8" s="377" t="str">
        <f>IF(J8="男","_1",(IF(J8="女","_2","")))</f>
        <v/>
      </c>
      <c r="AA8" s="393" t="str">
        <f>X8&amp;Y8</f>
        <v/>
      </c>
      <c r="AB8" s="389"/>
      <c r="AC8" s="392"/>
      <c r="AD8" s="377"/>
      <c r="AE8" s="377"/>
      <c r="AF8" s="394"/>
      <c r="AG8" s="390"/>
      <c r="AH8" s="383"/>
      <c r="AI8" s="385"/>
      <c r="AJ8" s="395"/>
      <c r="AK8" s="301"/>
      <c r="AL8" s="391"/>
      <c r="AM8" s="386"/>
      <c r="AN8" s="388"/>
      <c r="AO8" s="386"/>
      <c r="AP8" s="391"/>
      <c r="AQ8" s="391"/>
      <c r="BD8" s="380"/>
      <c r="BE8" s="380"/>
      <c r="BF8" s="380"/>
      <c r="BG8" s="380"/>
      <c r="BH8" s="380"/>
      <c r="BI8" s="380"/>
      <c r="BJ8" s="380"/>
      <c r="BK8" s="380"/>
      <c r="BL8" s="380"/>
      <c r="BM8" s="380"/>
      <c r="BN8" s="381"/>
      <c r="BP8" s="367"/>
      <c r="BQ8" s="380"/>
      <c r="BV8" s="380"/>
      <c r="BW8" s="380"/>
      <c r="BX8" s="380"/>
      <c r="BY8" s="380"/>
      <c r="BZ8" s="380"/>
      <c r="CA8" s="380"/>
      <c r="CB8" s="71"/>
      <c r="CC8" s="71"/>
      <c r="CD8" s="71"/>
    </row>
    <row r="9" spans="2:82" ht="23.25" customHeight="1">
      <c r="B9" s="229" t="str">
        <f>IF(D9&amp;E9="","",COUNT(B$8:B8)+1)</f>
        <v/>
      </c>
      <c r="C9" s="22"/>
      <c r="D9" s="175"/>
      <c r="E9" s="175"/>
      <c r="F9" s="175"/>
      <c r="G9" s="176"/>
      <c r="H9" s="169"/>
      <c r="I9" s="251"/>
      <c r="J9" s="23"/>
      <c r="K9" s="24"/>
      <c r="L9" s="24"/>
      <c r="M9" s="24"/>
      <c r="N9" s="224"/>
      <c r="O9" s="672" t="str">
        <f t="shared" si="0"/>
        <v/>
      </c>
      <c r="P9" s="673"/>
      <c r="Q9" s="151"/>
      <c r="R9" s="242"/>
      <c r="S9" s="159"/>
      <c r="T9" s="291"/>
      <c r="U9" s="404"/>
      <c r="V9" s="292"/>
      <c r="W9" s="392"/>
      <c r="X9" s="392" t="str">
        <f t="shared" ref="X9:X57" si="2">IF(Q9="","","A")</f>
        <v/>
      </c>
      <c r="Y9" s="377" t="str">
        <f t="shared" ref="Y9:Y57" si="3">IF(T9="","","A")</f>
        <v/>
      </c>
      <c r="Z9" s="377" t="str">
        <f t="shared" ref="Z9:Z57" si="4">IF(J9="男","_1",(IF(J9="女","_2","")))</f>
        <v/>
      </c>
      <c r="AA9" s="393" t="str">
        <f t="shared" ref="AA9:AA47" si="5">X9&amp;Y9</f>
        <v/>
      </c>
      <c r="AB9" s="389"/>
      <c r="AC9" s="392"/>
      <c r="AD9" s="377"/>
      <c r="AE9" s="377"/>
      <c r="AF9" s="394"/>
      <c r="AG9" s="390"/>
      <c r="AH9" s="383"/>
      <c r="AI9" s="385"/>
      <c r="AJ9" s="395"/>
      <c r="AK9" s="301"/>
      <c r="AL9" s="391"/>
      <c r="AM9" s="386"/>
      <c r="AN9" s="388"/>
      <c r="AO9" s="386"/>
      <c r="AP9" s="391"/>
      <c r="AQ9" s="391"/>
      <c r="BD9" s="380"/>
      <c r="BE9" s="380"/>
      <c r="BF9" s="380"/>
      <c r="BG9" s="380"/>
      <c r="BH9" s="380"/>
      <c r="BI9" s="380"/>
      <c r="BJ9" s="380"/>
      <c r="BK9" s="380"/>
      <c r="BL9" s="380"/>
      <c r="BM9" s="380"/>
      <c r="BN9" s="381"/>
      <c r="BP9" s="367"/>
      <c r="BQ9" s="380"/>
      <c r="BV9" s="380"/>
      <c r="BW9" s="380"/>
      <c r="BX9" s="380"/>
      <c r="BY9" s="380"/>
      <c r="BZ9" s="380"/>
      <c r="CA9" s="380"/>
      <c r="CB9" s="71"/>
      <c r="CC9" s="71"/>
      <c r="CD9" s="71"/>
    </row>
    <row r="10" spans="2:82" ht="23.25" customHeight="1">
      <c r="B10" s="229" t="str">
        <f>IF(D10&amp;E10="","",COUNT(B$8:B9)+1)</f>
        <v/>
      </c>
      <c r="C10" s="22"/>
      <c r="D10" s="175"/>
      <c r="E10" s="175"/>
      <c r="F10" s="175"/>
      <c r="G10" s="176"/>
      <c r="H10" s="169"/>
      <c r="I10" s="251"/>
      <c r="J10" s="23"/>
      <c r="K10" s="24"/>
      <c r="L10" s="24"/>
      <c r="M10" s="24"/>
      <c r="N10" s="225"/>
      <c r="O10" s="672" t="str">
        <f t="shared" si="0"/>
        <v/>
      </c>
      <c r="P10" s="673" t="str">
        <f t="shared" si="1"/>
        <v/>
      </c>
      <c r="Q10" s="151"/>
      <c r="R10" s="242"/>
      <c r="S10" s="159"/>
      <c r="T10" s="291"/>
      <c r="U10" s="404"/>
      <c r="V10" s="292"/>
      <c r="W10" s="392"/>
      <c r="X10" s="392" t="str">
        <f t="shared" si="2"/>
        <v/>
      </c>
      <c r="Y10" s="377" t="str">
        <f t="shared" si="3"/>
        <v/>
      </c>
      <c r="Z10" s="377" t="str">
        <f t="shared" si="4"/>
        <v/>
      </c>
      <c r="AA10" s="393" t="str">
        <f t="shared" si="5"/>
        <v/>
      </c>
      <c r="AB10" s="389"/>
      <c r="AC10" s="392"/>
      <c r="AD10" s="377"/>
      <c r="AE10" s="377"/>
      <c r="AF10" s="394"/>
      <c r="AG10" s="390"/>
      <c r="AH10" s="383"/>
      <c r="AI10" s="385"/>
      <c r="AJ10" s="395"/>
      <c r="AK10" s="391"/>
      <c r="AL10" s="391"/>
      <c r="AM10" s="386"/>
      <c r="AN10" s="388"/>
      <c r="AO10" s="386"/>
      <c r="AP10" s="391"/>
      <c r="AQ10" s="391"/>
      <c r="BD10" s="380"/>
      <c r="BE10" s="380"/>
      <c r="BF10" s="380"/>
      <c r="BG10" s="380"/>
      <c r="BH10" s="380"/>
      <c r="BI10" s="380"/>
      <c r="BJ10" s="380"/>
      <c r="BK10" s="380"/>
      <c r="BL10" s="380"/>
      <c r="BM10" s="380"/>
      <c r="BN10" s="381"/>
      <c r="BP10" s="367"/>
      <c r="BQ10" s="380"/>
      <c r="BV10" s="380"/>
      <c r="BW10" s="380"/>
      <c r="BX10" s="380"/>
      <c r="BY10" s="380"/>
      <c r="BZ10" s="380"/>
      <c r="CA10" s="380"/>
      <c r="CB10" s="71"/>
      <c r="CC10" s="71"/>
      <c r="CD10" s="71"/>
    </row>
    <row r="11" spans="2:82" ht="23.25" customHeight="1">
      <c r="B11" s="229" t="str">
        <f>IF(D11&amp;E11="","",COUNT(B$8:B10)+1)</f>
        <v/>
      </c>
      <c r="C11" s="22"/>
      <c r="D11" s="175"/>
      <c r="E11" s="175"/>
      <c r="F11" s="175"/>
      <c r="G11" s="176"/>
      <c r="H11" s="169"/>
      <c r="I11" s="251"/>
      <c r="J11" s="23"/>
      <c r="K11" s="24"/>
      <c r="L11" s="24"/>
      <c r="M11" s="24"/>
      <c r="N11" s="224"/>
      <c r="O11" s="672" t="str">
        <f t="shared" si="0"/>
        <v/>
      </c>
      <c r="P11" s="673" t="str">
        <f t="shared" si="1"/>
        <v/>
      </c>
      <c r="Q11" s="151"/>
      <c r="R11" s="242"/>
      <c r="S11" s="159"/>
      <c r="T11" s="291"/>
      <c r="U11" s="404"/>
      <c r="V11" s="292"/>
      <c r="W11" s="392"/>
      <c r="X11" s="392" t="str">
        <f t="shared" si="2"/>
        <v/>
      </c>
      <c r="Y11" s="377" t="str">
        <f t="shared" si="3"/>
        <v/>
      </c>
      <c r="Z11" s="377" t="str">
        <f t="shared" si="4"/>
        <v/>
      </c>
      <c r="AA11" s="393" t="str">
        <f t="shared" si="5"/>
        <v/>
      </c>
      <c r="AB11" s="389"/>
      <c r="AC11" s="392"/>
      <c r="AD11" s="377"/>
      <c r="AE11" s="377"/>
      <c r="AF11" s="394"/>
      <c r="AG11" s="390"/>
      <c r="AH11" s="383"/>
      <c r="AI11" s="385"/>
      <c r="AJ11" s="395"/>
      <c r="AK11" s="391"/>
      <c r="AL11" s="391"/>
      <c r="AM11" s="386"/>
      <c r="AN11" s="388"/>
      <c r="AO11" s="386"/>
      <c r="AP11" s="391"/>
      <c r="AQ11" s="391"/>
      <c r="BD11" s="380"/>
      <c r="BE11" s="380"/>
      <c r="BF11" s="380"/>
      <c r="BG11" s="380"/>
      <c r="BH11" s="380"/>
      <c r="BI11" s="380"/>
      <c r="BJ11" s="380"/>
      <c r="BK11" s="380"/>
      <c r="BL11" s="380"/>
      <c r="BM11" s="380"/>
      <c r="BN11" s="381"/>
      <c r="BP11" s="367"/>
      <c r="BQ11" s="380"/>
      <c r="BV11" s="380"/>
      <c r="BW11" s="380"/>
      <c r="BX11" s="380"/>
      <c r="BY11" s="380"/>
      <c r="BZ11" s="380"/>
      <c r="CA11" s="380"/>
      <c r="CB11" s="71"/>
      <c r="CC11" s="71"/>
      <c r="CD11" s="71"/>
    </row>
    <row r="12" spans="2:82" ht="23.25" customHeight="1">
      <c r="B12" s="230" t="str">
        <f>IF(D12&amp;E12="","",COUNT(B$8:B11)+1)</f>
        <v/>
      </c>
      <c r="C12" s="26"/>
      <c r="D12" s="177"/>
      <c r="E12" s="177"/>
      <c r="F12" s="177"/>
      <c r="G12" s="178"/>
      <c r="H12" s="170"/>
      <c r="I12" s="252"/>
      <c r="J12" s="27"/>
      <c r="K12" s="28"/>
      <c r="L12" s="28"/>
      <c r="M12" s="28"/>
      <c r="N12" s="226"/>
      <c r="O12" s="674" t="str">
        <f t="shared" si="0"/>
        <v/>
      </c>
      <c r="P12" s="675" t="str">
        <f t="shared" si="1"/>
        <v/>
      </c>
      <c r="Q12" s="152"/>
      <c r="R12" s="243"/>
      <c r="S12" s="160"/>
      <c r="T12" s="293"/>
      <c r="U12" s="405"/>
      <c r="V12" s="294"/>
      <c r="W12" s="392"/>
      <c r="X12" s="392" t="str">
        <f t="shared" si="2"/>
        <v/>
      </c>
      <c r="Y12" s="377" t="str">
        <f t="shared" si="3"/>
        <v/>
      </c>
      <c r="Z12" s="377" t="str">
        <f t="shared" si="4"/>
        <v/>
      </c>
      <c r="AA12" s="393" t="str">
        <f t="shared" si="5"/>
        <v/>
      </c>
      <c r="AB12" s="389"/>
      <c r="AC12" s="392"/>
      <c r="AD12" s="377"/>
      <c r="AE12" s="377"/>
      <c r="AF12" s="394"/>
      <c r="AG12" s="390"/>
      <c r="AH12" s="383"/>
      <c r="AI12" s="385"/>
      <c r="AJ12" s="395"/>
      <c r="AK12" s="391"/>
      <c r="AL12" s="391"/>
      <c r="AM12" s="386"/>
      <c r="AN12" s="388"/>
      <c r="AO12" s="386"/>
      <c r="AP12" s="391"/>
      <c r="AQ12" s="391"/>
      <c r="BD12" s="380"/>
      <c r="BE12" s="380"/>
      <c r="BF12" s="380"/>
      <c r="BG12" s="380"/>
      <c r="BH12" s="380"/>
      <c r="BI12" s="380"/>
      <c r="BJ12" s="380"/>
      <c r="BK12" s="380"/>
      <c r="BL12" s="380"/>
      <c r="BM12" s="380"/>
      <c r="BN12" s="381"/>
      <c r="BP12" s="367"/>
      <c r="BQ12" s="380"/>
      <c r="BV12" s="380"/>
      <c r="BW12" s="380"/>
      <c r="BX12" s="380"/>
      <c r="BY12" s="380"/>
      <c r="BZ12" s="380"/>
      <c r="CA12" s="380"/>
      <c r="CB12" s="71"/>
      <c r="CC12" s="71"/>
      <c r="CD12" s="71"/>
    </row>
    <row r="13" spans="2:82" ht="23.25" customHeight="1">
      <c r="B13" s="231" t="str">
        <f>IF(D13&amp;E13="","",COUNT(B$8:B12)+1)</f>
        <v/>
      </c>
      <c r="C13" s="30"/>
      <c r="D13" s="179"/>
      <c r="E13" s="179"/>
      <c r="F13" s="179"/>
      <c r="G13" s="180"/>
      <c r="H13" s="171"/>
      <c r="I13" s="253"/>
      <c r="J13" s="31"/>
      <c r="K13" s="32"/>
      <c r="L13" s="32"/>
      <c r="M13" s="32"/>
      <c r="N13" s="227"/>
      <c r="O13" s="676" t="str">
        <f t="shared" si="0"/>
        <v/>
      </c>
      <c r="P13" s="677" t="str">
        <f t="shared" si="1"/>
        <v/>
      </c>
      <c r="Q13" s="153"/>
      <c r="R13" s="244"/>
      <c r="S13" s="161"/>
      <c r="T13" s="295"/>
      <c r="U13" s="406"/>
      <c r="V13" s="290"/>
      <c r="W13" s="392"/>
      <c r="X13" s="392" t="str">
        <f t="shared" si="2"/>
        <v/>
      </c>
      <c r="Y13" s="377" t="str">
        <f t="shared" si="3"/>
        <v/>
      </c>
      <c r="Z13" s="377" t="str">
        <f t="shared" si="4"/>
        <v/>
      </c>
      <c r="AA13" s="393" t="str">
        <f t="shared" si="5"/>
        <v/>
      </c>
      <c r="AB13" s="389"/>
      <c r="AC13" s="392"/>
      <c r="AD13" s="377"/>
      <c r="AE13" s="377"/>
      <c r="AF13" s="394"/>
      <c r="AG13" s="390"/>
      <c r="AH13" s="383"/>
      <c r="AI13" s="385"/>
      <c r="AJ13" s="395"/>
      <c r="AK13" s="301"/>
      <c r="AL13" s="391"/>
      <c r="AM13" s="386"/>
      <c r="AN13" s="388"/>
      <c r="AO13" s="386"/>
      <c r="AP13" s="391"/>
      <c r="AQ13" s="391"/>
      <c r="BD13" s="380"/>
      <c r="BE13" s="380"/>
      <c r="BF13" s="380"/>
      <c r="BG13" s="380"/>
      <c r="BH13" s="380"/>
      <c r="BI13" s="380"/>
      <c r="BJ13" s="380"/>
      <c r="BK13" s="380"/>
      <c r="BL13" s="380"/>
      <c r="BM13" s="380"/>
      <c r="BN13" s="381"/>
      <c r="BP13" s="367"/>
      <c r="BQ13" s="380"/>
      <c r="BV13" s="380"/>
      <c r="BW13" s="380"/>
      <c r="BX13" s="380"/>
      <c r="BY13" s="380"/>
      <c r="BZ13" s="380"/>
      <c r="CA13" s="380"/>
      <c r="CB13" s="71"/>
      <c r="CC13" s="71"/>
      <c r="CD13" s="71"/>
    </row>
    <row r="14" spans="2:82" ht="23.25" customHeight="1">
      <c r="B14" s="229" t="str">
        <f>IF(D14&amp;E14="","",COUNT(B$8:B13)+1)</f>
        <v/>
      </c>
      <c r="C14" s="22"/>
      <c r="D14" s="175"/>
      <c r="E14" s="175"/>
      <c r="F14" s="175"/>
      <c r="G14" s="176"/>
      <c r="H14" s="169"/>
      <c r="I14" s="251"/>
      <c r="J14" s="23"/>
      <c r="K14" s="24"/>
      <c r="L14" s="25"/>
      <c r="M14" s="25"/>
      <c r="N14" s="224"/>
      <c r="O14" s="672" t="str">
        <f t="shared" si="0"/>
        <v/>
      </c>
      <c r="P14" s="678" t="str">
        <f t="shared" si="1"/>
        <v/>
      </c>
      <c r="Q14" s="151"/>
      <c r="R14" s="242"/>
      <c r="S14" s="162"/>
      <c r="T14" s="291"/>
      <c r="U14" s="404"/>
      <c r="V14" s="292"/>
      <c r="W14" s="392"/>
      <c r="X14" s="392" t="str">
        <f t="shared" si="2"/>
        <v/>
      </c>
      <c r="Y14" s="377" t="str">
        <f t="shared" si="3"/>
        <v/>
      </c>
      <c r="Z14" s="377" t="str">
        <f t="shared" si="4"/>
        <v/>
      </c>
      <c r="AA14" s="393" t="str">
        <f t="shared" si="5"/>
        <v/>
      </c>
      <c r="AB14" s="389"/>
      <c r="AC14" s="392"/>
      <c r="AD14" s="377"/>
      <c r="AE14" s="383"/>
      <c r="AF14" s="394"/>
      <c r="AG14" s="390"/>
      <c r="AH14" s="383"/>
      <c r="AI14" s="385"/>
      <c r="AJ14" s="386"/>
      <c r="AK14" s="301"/>
      <c r="AL14" s="391"/>
      <c r="AM14" s="386"/>
      <c r="AN14" s="388"/>
      <c r="AO14" s="386"/>
      <c r="AP14" s="391"/>
      <c r="AQ14" s="391"/>
      <c r="BD14" s="380"/>
      <c r="BE14" s="380"/>
      <c r="BF14" s="380"/>
      <c r="BG14" s="380"/>
      <c r="BH14" s="380"/>
      <c r="BI14" s="380"/>
      <c r="BJ14" s="380"/>
      <c r="BK14" s="380"/>
      <c r="BL14" s="380"/>
      <c r="BM14" s="380"/>
      <c r="BN14" s="381"/>
      <c r="BP14" s="367"/>
      <c r="BQ14" s="380"/>
      <c r="BV14" s="380"/>
      <c r="BW14" s="380"/>
      <c r="BX14" s="380"/>
      <c r="BY14" s="380"/>
      <c r="BZ14" s="380"/>
      <c r="CA14" s="380"/>
      <c r="CB14" s="71"/>
      <c r="CC14" s="71"/>
      <c r="CD14" s="71"/>
    </row>
    <row r="15" spans="2:82" ht="23.25" customHeight="1">
      <c r="B15" s="229" t="str">
        <f>IF(D15&amp;E15="","",COUNT(B$8:B14)+1)</f>
        <v/>
      </c>
      <c r="C15" s="22"/>
      <c r="D15" s="175"/>
      <c r="E15" s="175"/>
      <c r="F15" s="175"/>
      <c r="G15" s="176"/>
      <c r="H15" s="169"/>
      <c r="I15" s="251"/>
      <c r="J15" s="23"/>
      <c r="K15" s="24"/>
      <c r="L15" s="25"/>
      <c r="M15" s="25"/>
      <c r="N15" s="224"/>
      <c r="O15" s="672" t="str">
        <f t="shared" si="0"/>
        <v/>
      </c>
      <c r="P15" s="678" t="str">
        <f t="shared" si="1"/>
        <v/>
      </c>
      <c r="Q15" s="151"/>
      <c r="R15" s="242"/>
      <c r="S15" s="162"/>
      <c r="T15" s="291"/>
      <c r="U15" s="404"/>
      <c r="V15" s="292"/>
      <c r="W15" s="392"/>
      <c r="X15" s="392" t="str">
        <f t="shared" si="2"/>
        <v/>
      </c>
      <c r="Y15" s="377" t="str">
        <f t="shared" si="3"/>
        <v/>
      </c>
      <c r="Z15" s="377" t="str">
        <f t="shared" si="4"/>
        <v/>
      </c>
      <c r="AA15" s="393" t="str">
        <f t="shared" si="5"/>
        <v/>
      </c>
      <c r="AB15" s="389"/>
      <c r="AC15" s="392"/>
      <c r="AD15" s="377"/>
      <c r="AE15" s="383"/>
      <c r="AF15" s="394"/>
      <c r="AG15" s="390"/>
      <c r="AH15" s="383"/>
      <c r="AI15" s="385"/>
      <c r="AJ15" s="386"/>
      <c r="AK15" s="391"/>
      <c r="AL15" s="391"/>
      <c r="AM15" s="386"/>
      <c r="AN15" s="388"/>
      <c r="AO15" s="386"/>
      <c r="AP15" s="391"/>
      <c r="AQ15" s="391"/>
      <c r="BD15" s="380"/>
      <c r="BE15" s="380"/>
      <c r="BF15" s="380"/>
      <c r="BG15" s="380"/>
      <c r="BH15" s="380"/>
      <c r="BI15" s="380"/>
      <c r="BJ15" s="380"/>
      <c r="BK15" s="380"/>
      <c r="BL15" s="380"/>
      <c r="BM15" s="380"/>
      <c r="BN15" s="381"/>
      <c r="BP15" s="367"/>
      <c r="BQ15" s="380"/>
      <c r="BV15" s="380"/>
      <c r="BW15" s="380"/>
      <c r="BX15" s="380"/>
      <c r="BY15" s="380"/>
      <c r="BZ15" s="380"/>
      <c r="CA15" s="380"/>
      <c r="CB15" s="71"/>
      <c r="CC15" s="71"/>
      <c r="CD15" s="71"/>
    </row>
    <row r="16" spans="2:82" ht="23.25" customHeight="1">
      <c r="B16" s="229" t="str">
        <f>IF(D16&amp;E16="","",COUNT(B$8:B15)+1)</f>
        <v/>
      </c>
      <c r="C16" s="22"/>
      <c r="D16" s="175"/>
      <c r="E16" s="175"/>
      <c r="F16" s="175"/>
      <c r="G16" s="176"/>
      <c r="H16" s="169"/>
      <c r="I16" s="251"/>
      <c r="J16" s="23"/>
      <c r="K16" s="24"/>
      <c r="L16" s="25"/>
      <c r="M16" s="25"/>
      <c r="N16" s="224"/>
      <c r="O16" s="672" t="str">
        <f t="shared" si="0"/>
        <v/>
      </c>
      <c r="P16" s="678" t="str">
        <f t="shared" si="1"/>
        <v/>
      </c>
      <c r="Q16" s="151"/>
      <c r="R16" s="242"/>
      <c r="S16" s="162"/>
      <c r="T16" s="291"/>
      <c r="U16" s="404"/>
      <c r="V16" s="292"/>
      <c r="W16" s="392"/>
      <c r="X16" s="392" t="str">
        <f t="shared" si="2"/>
        <v/>
      </c>
      <c r="Y16" s="377" t="str">
        <f t="shared" si="3"/>
        <v/>
      </c>
      <c r="Z16" s="377" t="str">
        <f t="shared" si="4"/>
        <v/>
      </c>
      <c r="AA16" s="393" t="str">
        <f t="shared" si="5"/>
        <v/>
      </c>
      <c r="AB16" s="389"/>
      <c r="AC16" s="392"/>
      <c r="AD16" s="377"/>
      <c r="AE16" s="383"/>
      <c r="AF16" s="394"/>
      <c r="AG16" s="390"/>
      <c r="AH16" s="383"/>
      <c r="AI16" s="385"/>
      <c r="AJ16" s="386"/>
      <c r="AK16" s="391"/>
      <c r="AL16" s="391"/>
      <c r="AM16" s="386"/>
      <c r="AN16" s="388"/>
      <c r="AO16" s="386"/>
      <c r="AP16" s="391"/>
      <c r="AQ16" s="391"/>
      <c r="BD16" s="380"/>
      <c r="BE16" s="380"/>
      <c r="BF16" s="380"/>
      <c r="BG16" s="380"/>
      <c r="BH16" s="380"/>
      <c r="BI16" s="380"/>
      <c r="BJ16" s="380"/>
      <c r="BK16" s="380"/>
      <c r="BL16" s="380"/>
      <c r="BM16" s="380"/>
      <c r="BN16" s="381"/>
      <c r="BP16" s="367"/>
      <c r="BQ16" s="380"/>
      <c r="BV16" s="380"/>
      <c r="BW16" s="380"/>
      <c r="BX16" s="380"/>
    </row>
    <row r="17" spans="2:76" ht="23.25" customHeight="1">
      <c r="B17" s="230" t="str">
        <f>IF(D17&amp;E17="","",COUNT(B$8:B16)+1)</f>
        <v/>
      </c>
      <c r="C17" s="26"/>
      <c r="D17" s="177"/>
      <c r="E17" s="177"/>
      <c r="F17" s="177"/>
      <c r="G17" s="178"/>
      <c r="H17" s="170"/>
      <c r="I17" s="252"/>
      <c r="J17" s="27"/>
      <c r="K17" s="28"/>
      <c r="L17" s="29"/>
      <c r="M17" s="29"/>
      <c r="N17" s="226"/>
      <c r="O17" s="674" t="str">
        <f t="shared" si="0"/>
        <v/>
      </c>
      <c r="P17" s="679" t="str">
        <f t="shared" si="1"/>
        <v/>
      </c>
      <c r="Q17" s="152"/>
      <c r="R17" s="243"/>
      <c r="S17" s="163"/>
      <c r="T17" s="293"/>
      <c r="U17" s="405"/>
      <c r="V17" s="294"/>
      <c r="W17" s="392"/>
      <c r="X17" s="392" t="str">
        <f t="shared" si="2"/>
        <v/>
      </c>
      <c r="Y17" s="377" t="str">
        <f t="shared" si="3"/>
        <v/>
      </c>
      <c r="Z17" s="377" t="str">
        <f t="shared" si="4"/>
        <v/>
      </c>
      <c r="AA17" s="393" t="str">
        <f t="shared" si="5"/>
        <v/>
      </c>
      <c r="AB17" s="389"/>
      <c r="AC17" s="392"/>
      <c r="AD17" s="377"/>
      <c r="AE17" s="383"/>
      <c r="AF17" s="394"/>
      <c r="AG17" s="390"/>
      <c r="AH17" s="383"/>
      <c r="AI17" s="385"/>
      <c r="AJ17" s="386"/>
      <c r="AK17" s="391"/>
      <c r="AL17" s="391"/>
      <c r="AM17" s="386"/>
      <c r="AN17" s="388"/>
      <c r="AO17" s="386"/>
      <c r="AP17" s="391"/>
      <c r="AQ17" s="391"/>
      <c r="BD17" s="380"/>
      <c r="BE17" s="380"/>
      <c r="BF17" s="380"/>
      <c r="BG17" s="380"/>
      <c r="BH17" s="380"/>
      <c r="BI17" s="380"/>
      <c r="BJ17" s="380"/>
      <c r="BK17" s="380"/>
      <c r="BL17" s="380"/>
      <c r="BM17" s="380"/>
      <c r="BN17" s="381"/>
      <c r="BP17" s="367"/>
      <c r="BQ17" s="380"/>
      <c r="BV17" s="380"/>
      <c r="BW17" s="380"/>
      <c r="BX17" s="380"/>
    </row>
    <row r="18" spans="2:76" ht="23.25" customHeight="1">
      <c r="B18" s="231" t="str">
        <f>IF(D18&amp;E18="","",COUNT(B$8:B17)+1)</f>
        <v/>
      </c>
      <c r="C18" s="30"/>
      <c r="D18" s="179"/>
      <c r="E18" s="179"/>
      <c r="F18" s="179"/>
      <c r="G18" s="180"/>
      <c r="H18" s="171"/>
      <c r="I18" s="253"/>
      <c r="J18" s="31"/>
      <c r="K18" s="32"/>
      <c r="L18" s="32"/>
      <c r="M18" s="32"/>
      <c r="N18" s="227"/>
      <c r="O18" s="676" t="str">
        <f t="shared" si="0"/>
        <v/>
      </c>
      <c r="P18" s="677" t="str">
        <f t="shared" si="1"/>
        <v/>
      </c>
      <c r="Q18" s="153"/>
      <c r="R18" s="244"/>
      <c r="S18" s="161"/>
      <c r="T18" s="295"/>
      <c r="U18" s="406"/>
      <c r="V18" s="290"/>
      <c r="W18" s="392"/>
      <c r="X18" s="392" t="str">
        <f t="shared" si="2"/>
        <v/>
      </c>
      <c r="Y18" s="377" t="str">
        <f t="shared" si="3"/>
        <v/>
      </c>
      <c r="Z18" s="377" t="str">
        <f t="shared" si="4"/>
        <v/>
      </c>
      <c r="AA18" s="393" t="str">
        <f t="shared" si="5"/>
        <v/>
      </c>
      <c r="AB18" s="389"/>
      <c r="AC18" s="392"/>
      <c r="AD18" s="377"/>
      <c r="AE18" s="377"/>
      <c r="AF18" s="394"/>
      <c r="AG18" s="390"/>
      <c r="AH18" s="383"/>
      <c r="AI18" s="385"/>
      <c r="AJ18" s="386"/>
      <c r="AK18" s="301"/>
      <c r="AL18" s="391"/>
      <c r="AM18" s="386"/>
      <c r="AN18" s="388"/>
      <c r="AO18" s="386"/>
      <c r="AP18" s="391"/>
      <c r="AQ18" s="391"/>
      <c r="BD18" s="380"/>
      <c r="BE18" s="380"/>
      <c r="BF18" s="380"/>
      <c r="BG18" s="380"/>
      <c r="BH18" s="380"/>
      <c r="BI18" s="380"/>
      <c r="BJ18" s="380"/>
      <c r="BK18" s="380"/>
      <c r="BL18" s="380"/>
      <c r="BM18" s="380"/>
      <c r="BN18" s="381"/>
      <c r="BP18" s="367"/>
      <c r="BQ18" s="380"/>
      <c r="BV18" s="380"/>
      <c r="BW18" s="380"/>
      <c r="BX18" s="380"/>
    </row>
    <row r="19" spans="2:76" ht="23.25" customHeight="1">
      <c r="B19" s="229" t="str">
        <f>IF(D19&amp;E19="","",COUNT(B$8:B18)+1)</f>
        <v/>
      </c>
      <c r="C19" s="22"/>
      <c r="D19" s="175"/>
      <c r="E19" s="175"/>
      <c r="F19" s="175"/>
      <c r="G19" s="176"/>
      <c r="H19" s="169"/>
      <c r="I19" s="251"/>
      <c r="J19" s="23"/>
      <c r="K19" s="24"/>
      <c r="L19" s="25"/>
      <c r="M19" s="25"/>
      <c r="N19" s="224"/>
      <c r="O19" s="672" t="str">
        <f t="shared" si="0"/>
        <v/>
      </c>
      <c r="P19" s="678" t="str">
        <f t="shared" si="1"/>
        <v/>
      </c>
      <c r="Q19" s="151"/>
      <c r="R19" s="242"/>
      <c r="S19" s="162"/>
      <c r="T19" s="291"/>
      <c r="U19" s="404"/>
      <c r="V19" s="292"/>
      <c r="W19" s="392"/>
      <c r="X19" s="392" t="str">
        <f t="shared" si="2"/>
        <v/>
      </c>
      <c r="Y19" s="377" t="str">
        <f t="shared" si="3"/>
        <v/>
      </c>
      <c r="Z19" s="377" t="str">
        <f t="shared" si="4"/>
        <v/>
      </c>
      <c r="AA19" s="393" t="str">
        <f t="shared" si="5"/>
        <v/>
      </c>
      <c r="AB19" s="389"/>
      <c r="AC19" s="392"/>
      <c r="AD19" s="377"/>
      <c r="AE19" s="383"/>
      <c r="AF19" s="394"/>
      <c r="AG19" s="390"/>
      <c r="AH19" s="383"/>
      <c r="AI19" s="385"/>
      <c r="AJ19" s="386"/>
      <c r="AK19" s="301"/>
      <c r="AL19" s="391"/>
      <c r="AM19" s="386"/>
      <c r="AN19" s="388"/>
      <c r="AO19" s="386"/>
      <c r="AP19" s="391"/>
      <c r="AQ19" s="391"/>
      <c r="BD19" s="380"/>
      <c r="BE19" s="380"/>
      <c r="BF19" s="380"/>
      <c r="BG19" s="380"/>
      <c r="BH19" s="380"/>
      <c r="BI19" s="380"/>
      <c r="BJ19" s="380"/>
      <c r="BK19" s="380"/>
      <c r="BL19" s="380"/>
      <c r="BM19" s="380"/>
      <c r="BN19" s="381"/>
      <c r="BP19" s="367"/>
      <c r="BQ19" s="380"/>
      <c r="BV19" s="380"/>
      <c r="BW19" s="380"/>
      <c r="BX19" s="380"/>
    </row>
    <row r="20" spans="2:76" ht="23.25" customHeight="1">
      <c r="B20" s="229" t="str">
        <f>IF(D20&amp;E20="","",COUNT(B$8:B19)+1)</f>
        <v/>
      </c>
      <c r="C20" s="22"/>
      <c r="D20" s="175"/>
      <c r="E20" s="175"/>
      <c r="F20" s="175"/>
      <c r="G20" s="176"/>
      <c r="H20" s="169"/>
      <c r="I20" s="251"/>
      <c r="J20" s="23"/>
      <c r="K20" s="24"/>
      <c r="L20" s="25"/>
      <c r="M20" s="25"/>
      <c r="N20" s="224"/>
      <c r="O20" s="672" t="str">
        <f t="shared" si="0"/>
        <v/>
      </c>
      <c r="P20" s="678" t="str">
        <f t="shared" si="1"/>
        <v/>
      </c>
      <c r="Q20" s="151"/>
      <c r="R20" s="242"/>
      <c r="S20" s="162"/>
      <c r="T20" s="291"/>
      <c r="U20" s="404"/>
      <c r="V20" s="292"/>
      <c r="W20" s="392"/>
      <c r="X20" s="392" t="str">
        <f t="shared" si="2"/>
        <v/>
      </c>
      <c r="Y20" s="377" t="str">
        <f t="shared" si="3"/>
        <v/>
      </c>
      <c r="Z20" s="377" t="str">
        <f t="shared" si="4"/>
        <v/>
      </c>
      <c r="AA20" s="393" t="str">
        <f t="shared" si="5"/>
        <v/>
      </c>
      <c r="AB20" s="389"/>
      <c r="AC20" s="392"/>
      <c r="AD20" s="377"/>
      <c r="AE20" s="383"/>
      <c r="AF20" s="394"/>
      <c r="AG20" s="390"/>
      <c r="AH20" s="383"/>
      <c r="AI20" s="385"/>
      <c r="AJ20" s="386"/>
      <c r="AK20" s="391"/>
      <c r="AL20" s="391"/>
      <c r="AM20" s="386"/>
      <c r="AN20" s="388"/>
      <c r="AO20" s="386"/>
      <c r="AP20" s="391"/>
      <c r="AQ20" s="391"/>
      <c r="BD20" s="380"/>
      <c r="BE20" s="380"/>
      <c r="BF20" s="380"/>
      <c r="BG20" s="380"/>
      <c r="BH20" s="380"/>
      <c r="BI20" s="380"/>
      <c r="BJ20" s="380"/>
      <c r="BK20" s="380"/>
      <c r="BL20" s="380"/>
      <c r="BM20" s="380"/>
      <c r="BN20" s="381"/>
      <c r="BP20" s="367"/>
      <c r="BQ20" s="380"/>
      <c r="BV20" s="380"/>
      <c r="BW20" s="380"/>
      <c r="BX20" s="380"/>
    </row>
    <row r="21" spans="2:76" ht="23.25" customHeight="1">
      <c r="B21" s="229" t="str">
        <f>IF(D21&amp;E21="","",COUNT(B$8:B20)+1)</f>
        <v/>
      </c>
      <c r="C21" s="22"/>
      <c r="D21" s="175"/>
      <c r="E21" s="175"/>
      <c r="F21" s="175"/>
      <c r="G21" s="176"/>
      <c r="H21" s="169"/>
      <c r="I21" s="251"/>
      <c r="J21" s="23"/>
      <c r="K21" s="24"/>
      <c r="L21" s="25"/>
      <c r="M21" s="25"/>
      <c r="N21" s="224"/>
      <c r="O21" s="672" t="str">
        <f t="shared" si="0"/>
        <v/>
      </c>
      <c r="P21" s="678" t="str">
        <f t="shared" si="1"/>
        <v/>
      </c>
      <c r="Q21" s="151"/>
      <c r="R21" s="242"/>
      <c r="S21" s="162"/>
      <c r="T21" s="291"/>
      <c r="U21" s="404"/>
      <c r="V21" s="292"/>
      <c r="W21" s="392"/>
      <c r="X21" s="392" t="str">
        <f t="shared" si="2"/>
        <v/>
      </c>
      <c r="Y21" s="377" t="str">
        <f t="shared" si="3"/>
        <v/>
      </c>
      <c r="Z21" s="377" t="str">
        <f t="shared" si="4"/>
        <v/>
      </c>
      <c r="AA21" s="393" t="str">
        <f t="shared" si="5"/>
        <v/>
      </c>
      <c r="AB21" s="389"/>
      <c r="AC21" s="392"/>
      <c r="AD21" s="377"/>
      <c r="AE21" s="383"/>
      <c r="AF21" s="394"/>
      <c r="AG21" s="390"/>
      <c r="AH21" s="383"/>
      <c r="AI21" s="385"/>
      <c r="AJ21" s="386"/>
      <c r="AK21" s="391"/>
      <c r="AL21" s="391"/>
      <c r="AM21" s="386"/>
      <c r="AN21" s="388"/>
      <c r="AO21" s="386"/>
      <c r="AP21" s="391"/>
      <c r="AQ21" s="391"/>
      <c r="BD21" s="380"/>
      <c r="BE21" s="380"/>
      <c r="BF21" s="380"/>
      <c r="BG21" s="380"/>
      <c r="BH21" s="380"/>
      <c r="BI21" s="380"/>
      <c r="BJ21" s="380"/>
      <c r="BK21" s="380"/>
      <c r="BL21" s="380"/>
      <c r="BM21" s="380"/>
      <c r="BN21" s="381"/>
      <c r="BP21" s="367"/>
      <c r="BQ21" s="380"/>
      <c r="BV21" s="380"/>
      <c r="BW21" s="380"/>
      <c r="BX21" s="380"/>
    </row>
    <row r="22" spans="2:76" ht="23.25" customHeight="1">
      <c r="B22" s="230" t="str">
        <f>IF(D22&amp;E22="","",COUNT(B$8:B21)+1)</f>
        <v/>
      </c>
      <c r="C22" s="26"/>
      <c r="D22" s="177"/>
      <c r="E22" s="177"/>
      <c r="F22" s="177"/>
      <c r="G22" s="178"/>
      <c r="H22" s="170"/>
      <c r="I22" s="252"/>
      <c r="J22" s="27"/>
      <c r="K22" s="28"/>
      <c r="L22" s="29"/>
      <c r="M22" s="29"/>
      <c r="N22" s="226"/>
      <c r="O22" s="674" t="str">
        <f t="shared" si="0"/>
        <v/>
      </c>
      <c r="P22" s="679" t="str">
        <f t="shared" si="1"/>
        <v/>
      </c>
      <c r="Q22" s="152"/>
      <c r="R22" s="243"/>
      <c r="S22" s="163"/>
      <c r="T22" s="293"/>
      <c r="U22" s="405"/>
      <c r="V22" s="294"/>
      <c r="W22" s="392"/>
      <c r="X22" s="392" t="str">
        <f t="shared" si="2"/>
        <v/>
      </c>
      <c r="Y22" s="377" t="str">
        <f t="shared" si="3"/>
        <v/>
      </c>
      <c r="Z22" s="377" t="str">
        <f t="shared" si="4"/>
        <v/>
      </c>
      <c r="AA22" s="393" t="str">
        <f t="shared" si="5"/>
        <v/>
      </c>
      <c r="AB22" s="389"/>
      <c r="AC22" s="392"/>
      <c r="AD22" s="377"/>
      <c r="AE22" s="383"/>
      <c r="AF22" s="394"/>
      <c r="AG22" s="390"/>
      <c r="AH22" s="383"/>
      <c r="AI22" s="385"/>
      <c r="AJ22" s="386"/>
      <c r="AK22" s="391"/>
      <c r="AL22" s="391"/>
      <c r="AM22" s="386"/>
      <c r="AN22" s="388"/>
      <c r="AO22" s="386"/>
      <c r="AP22" s="391"/>
      <c r="AQ22" s="391"/>
      <c r="BD22" s="380"/>
      <c r="BE22" s="380"/>
      <c r="BF22" s="380"/>
      <c r="BG22" s="380"/>
      <c r="BH22" s="380"/>
      <c r="BI22" s="380"/>
      <c r="BJ22" s="380"/>
      <c r="BK22" s="380"/>
      <c r="BL22" s="380"/>
      <c r="BM22" s="380"/>
      <c r="BN22" s="381"/>
      <c r="BP22" s="367"/>
      <c r="BQ22" s="380"/>
      <c r="BV22" s="380"/>
      <c r="BW22" s="380"/>
      <c r="BX22" s="380"/>
    </row>
    <row r="23" spans="2:76" ht="23.25" customHeight="1">
      <c r="B23" s="231" t="str">
        <f>IF(D23&amp;E23="","",COUNT(B$8:B22)+1)</f>
        <v/>
      </c>
      <c r="C23" s="30"/>
      <c r="D23" s="179"/>
      <c r="E23" s="179"/>
      <c r="F23" s="179"/>
      <c r="G23" s="180"/>
      <c r="H23" s="171"/>
      <c r="I23" s="253"/>
      <c r="J23" s="31"/>
      <c r="K23" s="32"/>
      <c r="L23" s="32"/>
      <c r="M23" s="32"/>
      <c r="N23" s="227"/>
      <c r="O23" s="676" t="str">
        <f t="shared" si="0"/>
        <v/>
      </c>
      <c r="P23" s="677" t="str">
        <f t="shared" si="1"/>
        <v/>
      </c>
      <c r="Q23" s="153"/>
      <c r="R23" s="244"/>
      <c r="S23" s="161"/>
      <c r="T23" s="295"/>
      <c r="U23" s="406"/>
      <c r="V23" s="290"/>
      <c r="W23" s="392"/>
      <c r="X23" s="392" t="str">
        <f t="shared" si="2"/>
        <v/>
      </c>
      <c r="Y23" s="377" t="str">
        <f t="shared" si="3"/>
        <v/>
      </c>
      <c r="Z23" s="377" t="str">
        <f t="shared" si="4"/>
        <v/>
      </c>
      <c r="AA23" s="393" t="str">
        <f t="shared" si="5"/>
        <v/>
      </c>
      <c r="AB23" s="389"/>
      <c r="AC23" s="392"/>
      <c r="AD23" s="377"/>
      <c r="AE23" s="377"/>
      <c r="AF23" s="394"/>
      <c r="AG23" s="390"/>
      <c r="AH23" s="383"/>
      <c r="AI23" s="385"/>
      <c r="AJ23" s="386"/>
      <c r="AK23" s="301"/>
      <c r="AL23" s="391"/>
      <c r="AM23" s="386"/>
      <c r="AN23" s="388"/>
      <c r="AO23" s="386"/>
      <c r="AP23" s="391"/>
      <c r="AQ23" s="391"/>
      <c r="BD23" s="380"/>
      <c r="BE23" s="380"/>
      <c r="BF23" s="380"/>
      <c r="BG23" s="380"/>
      <c r="BH23" s="380"/>
      <c r="BI23" s="380"/>
      <c r="BJ23" s="380"/>
      <c r="BK23" s="380"/>
      <c r="BL23" s="380"/>
      <c r="BM23" s="380"/>
      <c r="BN23" s="381"/>
      <c r="BP23" s="367"/>
      <c r="BQ23" s="380"/>
      <c r="BV23" s="380"/>
      <c r="BW23" s="380"/>
      <c r="BX23" s="380"/>
    </row>
    <row r="24" spans="2:76" ht="23.25" customHeight="1">
      <c r="B24" s="229" t="str">
        <f>IF(D24&amp;E24="","",COUNT(B$8:B23)+1)</f>
        <v/>
      </c>
      <c r="C24" s="22"/>
      <c r="D24" s="175"/>
      <c r="E24" s="175"/>
      <c r="F24" s="175"/>
      <c r="G24" s="176"/>
      <c r="H24" s="169"/>
      <c r="I24" s="251"/>
      <c r="J24" s="23"/>
      <c r="K24" s="24"/>
      <c r="L24" s="25"/>
      <c r="M24" s="25"/>
      <c r="N24" s="224"/>
      <c r="O24" s="672" t="str">
        <f t="shared" si="0"/>
        <v/>
      </c>
      <c r="P24" s="678" t="str">
        <f t="shared" si="1"/>
        <v/>
      </c>
      <c r="Q24" s="151"/>
      <c r="R24" s="242"/>
      <c r="S24" s="162"/>
      <c r="T24" s="291"/>
      <c r="U24" s="404"/>
      <c r="V24" s="292"/>
      <c r="W24" s="392"/>
      <c r="X24" s="392" t="str">
        <f t="shared" si="2"/>
        <v/>
      </c>
      <c r="Y24" s="377" t="str">
        <f t="shared" si="3"/>
        <v/>
      </c>
      <c r="Z24" s="377" t="str">
        <f t="shared" si="4"/>
        <v/>
      </c>
      <c r="AA24" s="393" t="str">
        <f t="shared" si="5"/>
        <v/>
      </c>
      <c r="AB24" s="389"/>
      <c r="AC24" s="392"/>
      <c r="AD24" s="377"/>
      <c r="AE24" s="383"/>
      <c r="AF24" s="394"/>
      <c r="AG24" s="390"/>
      <c r="AH24" s="383"/>
      <c r="AI24" s="385"/>
      <c r="AJ24" s="386"/>
      <c r="AK24" s="301"/>
      <c r="AL24" s="391"/>
      <c r="AM24" s="386"/>
      <c r="AN24" s="388"/>
      <c r="AO24" s="386"/>
      <c r="AP24" s="391"/>
      <c r="AQ24" s="391"/>
      <c r="BD24" s="380"/>
      <c r="BE24" s="380"/>
      <c r="BF24" s="380"/>
      <c r="BG24" s="380"/>
      <c r="BH24" s="380"/>
      <c r="BI24" s="380"/>
      <c r="BJ24" s="380"/>
      <c r="BK24" s="380"/>
      <c r="BL24" s="380"/>
      <c r="BM24" s="380"/>
      <c r="BN24" s="381"/>
      <c r="BP24" s="367"/>
      <c r="BQ24" s="380"/>
      <c r="BV24" s="380"/>
      <c r="BW24" s="380"/>
      <c r="BX24" s="380"/>
    </row>
    <row r="25" spans="2:76" ht="23.25" customHeight="1">
      <c r="B25" s="229" t="str">
        <f>IF(D25&amp;E25="","",COUNT(B$8:B24)+1)</f>
        <v/>
      </c>
      <c r="C25" s="22"/>
      <c r="D25" s="175"/>
      <c r="E25" s="175"/>
      <c r="F25" s="175"/>
      <c r="G25" s="176"/>
      <c r="H25" s="169"/>
      <c r="I25" s="251"/>
      <c r="J25" s="23"/>
      <c r="K25" s="24"/>
      <c r="L25" s="25"/>
      <c r="M25" s="25"/>
      <c r="N25" s="224"/>
      <c r="O25" s="672" t="str">
        <f t="shared" si="0"/>
        <v/>
      </c>
      <c r="P25" s="678" t="str">
        <f t="shared" si="1"/>
        <v/>
      </c>
      <c r="Q25" s="151"/>
      <c r="R25" s="242"/>
      <c r="S25" s="162"/>
      <c r="T25" s="291"/>
      <c r="U25" s="404"/>
      <c r="V25" s="292"/>
      <c r="W25" s="392"/>
      <c r="X25" s="392" t="str">
        <f t="shared" si="2"/>
        <v/>
      </c>
      <c r="Y25" s="377" t="str">
        <f t="shared" si="3"/>
        <v/>
      </c>
      <c r="Z25" s="377" t="str">
        <f t="shared" si="4"/>
        <v/>
      </c>
      <c r="AA25" s="393" t="str">
        <f t="shared" si="5"/>
        <v/>
      </c>
      <c r="AB25" s="389"/>
      <c r="AC25" s="392"/>
      <c r="AD25" s="377"/>
      <c r="AE25" s="383"/>
      <c r="AF25" s="394"/>
      <c r="AG25" s="390"/>
      <c r="AH25" s="383"/>
      <c r="AI25" s="385"/>
      <c r="AJ25" s="386"/>
      <c r="AK25" s="391"/>
      <c r="AL25" s="391"/>
      <c r="AM25" s="386"/>
      <c r="AN25" s="388"/>
      <c r="AO25" s="386"/>
      <c r="AP25" s="391"/>
      <c r="AQ25" s="391"/>
      <c r="BD25" s="380"/>
      <c r="BE25" s="380"/>
      <c r="BF25" s="380"/>
      <c r="BG25" s="380"/>
      <c r="BH25" s="380"/>
      <c r="BI25" s="380"/>
      <c r="BJ25" s="380"/>
      <c r="BK25" s="380"/>
      <c r="BL25" s="380"/>
      <c r="BM25" s="380"/>
      <c r="BN25" s="381"/>
      <c r="BP25" s="367"/>
      <c r="BQ25" s="380"/>
      <c r="BV25" s="380"/>
      <c r="BW25" s="380"/>
      <c r="BX25" s="380"/>
    </row>
    <row r="26" spans="2:76" ht="23.25" customHeight="1">
      <c r="B26" s="229" t="str">
        <f>IF(D26&amp;E26="","",COUNT(B$8:B25)+1)</f>
        <v/>
      </c>
      <c r="C26" s="22"/>
      <c r="D26" s="175"/>
      <c r="E26" s="175"/>
      <c r="F26" s="175"/>
      <c r="G26" s="176"/>
      <c r="H26" s="169"/>
      <c r="I26" s="251"/>
      <c r="J26" s="23"/>
      <c r="K26" s="24"/>
      <c r="L26" s="25"/>
      <c r="M26" s="25"/>
      <c r="N26" s="224"/>
      <c r="O26" s="672" t="str">
        <f t="shared" si="0"/>
        <v/>
      </c>
      <c r="P26" s="678" t="str">
        <f t="shared" si="1"/>
        <v/>
      </c>
      <c r="Q26" s="151"/>
      <c r="R26" s="242"/>
      <c r="S26" s="162"/>
      <c r="T26" s="291"/>
      <c r="U26" s="404"/>
      <c r="V26" s="292"/>
      <c r="W26" s="392"/>
      <c r="X26" s="392" t="str">
        <f t="shared" si="2"/>
        <v/>
      </c>
      <c r="Y26" s="377" t="str">
        <f t="shared" si="3"/>
        <v/>
      </c>
      <c r="Z26" s="377" t="str">
        <f t="shared" si="4"/>
        <v/>
      </c>
      <c r="AA26" s="393" t="str">
        <f t="shared" si="5"/>
        <v/>
      </c>
      <c r="AB26" s="389"/>
      <c r="AC26" s="392"/>
      <c r="AD26" s="377"/>
      <c r="AE26" s="383"/>
      <c r="AF26" s="394"/>
      <c r="AG26" s="390"/>
      <c r="AH26" s="383"/>
      <c r="AI26" s="385"/>
      <c r="AJ26" s="386"/>
      <c r="AK26" s="391"/>
      <c r="AL26" s="391"/>
      <c r="AM26" s="386"/>
      <c r="AN26" s="388"/>
      <c r="AO26" s="386"/>
      <c r="AP26" s="391"/>
      <c r="AQ26" s="391"/>
      <c r="BD26" s="380"/>
      <c r="BE26" s="380"/>
      <c r="BF26" s="380"/>
      <c r="BG26" s="380"/>
      <c r="BH26" s="380"/>
      <c r="BI26" s="380"/>
      <c r="BJ26" s="380"/>
      <c r="BK26" s="380"/>
      <c r="BL26" s="380"/>
      <c r="BM26" s="380"/>
      <c r="BN26" s="381"/>
      <c r="BP26" s="367"/>
      <c r="BQ26" s="380"/>
      <c r="BV26" s="380"/>
      <c r="BW26" s="380"/>
      <c r="BX26" s="380"/>
    </row>
    <row r="27" spans="2:76" ht="23.25" customHeight="1">
      <c r="B27" s="230" t="str">
        <f>IF(D27&amp;E27="","",COUNT(B$8:B26)+1)</f>
        <v/>
      </c>
      <c r="C27" s="26"/>
      <c r="D27" s="177"/>
      <c r="E27" s="177"/>
      <c r="F27" s="177"/>
      <c r="G27" s="178"/>
      <c r="H27" s="170"/>
      <c r="I27" s="252"/>
      <c r="J27" s="27"/>
      <c r="K27" s="28"/>
      <c r="L27" s="29"/>
      <c r="M27" s="29"/>
      <c r="N27" s="226"/>
      <c r="O27" s="674" t="str">
        <f t="shared" si="0"/>
        <v/>
      </c>
      <c r="P27" s="679" t="str">
        <f t="shared" si="1"/>
        <v/>
      </c>
      <c r="Q27" s="152"/>
      <c r="R27" s="243"/>
      <c r="S27" s="163"/>
      <c r="T27" s="293"/>
      <c r="U27" s="405"/>
      <c r="V27" s="294"/>
      <c r="W27" s="392"/>
      <c r="X27" s="392" t="str">
        <f t="shared" si="2"/>
        <v/>
      </c>
      <c r="Y27" s="377" t="str">
        <f t="shared" si="3"/>
        <v/>
      </c>
      <c r="Z27" s="377" t="str">
        <f t="shared" si="4"/>
        <v/>
      </c>
      <c r="AA27" s="393" t="str">
        <f t="shared" si="5"/>
        <v/>
      </c>
      <c r="AB27" s="389"/>
      <c r="AC27" s="392"/>
      <c r="AD27" s="377"/>
      <c r="AE27" s="383"/>
      <c r="AF27" s="394"/>
      <c r="AG27" s="390"/>
      <c r="AH27" s="383"/>
      <c r="AI27" s="385"/>
      <c r="AJ27" s="386"/>
      <c r="AK27" s="391"/>
      <c r="AL27" s="391"/>
      <c r="AM27" s="386"/>
      <c r="AN27" s="388"/>
      <c r="AO27" s="386"/>
      <c r="AP27" s="391"/>
      <c r="AQ27" s="391"/>
      <c r="BD27" s="380"/>
      <c r="BE27" s="380"/>
      <c r="BF27" s="380"/>
      <c r="BG27" s="380"/>
      <c r="BH27" s="380"/>
      <c r="BI27" s="380"/>
      <c r="BJ27" s="380"/>
      <c r="BK27" s="380"/>
      <c r="BL27" s="380"/>
      <c r="BM27" s="380"/>
      <c r="BN27" s="381"/>
      <c r="BP27" s="367"/>
      <c r="BQ27" s="380"/>
      <c r="BV27" s="380"/>
      <c r="BW27" s="380"/>
      <c r="BX27" s="380"/>
    </row>
    <row r="28" spans="2:76" ht="23.25" customHeight="1">
      <c r="B28" s="231" t="str">
        <f>IF(D28&amp;E28="","",COUNT(B$8:B27)+1)</f>
        <v/>
      </c>
      <c r="C28" s="30"/>
      <c r="D28" s="179"/>
      <c r="E28" s="179"/>
      <c r="F28" s="179"/>
      <c r="G28" s="180"/>
      <c r="H28" s="171"/>
      <c r="I28" s="253"/>
      <c r="J28" s="31"/>
      <c r="K28" s="32"/>
      <c r="L28" s="32"/>
      <c r="M28" s="32"/>
      <c r="N28" s="227"/>
      <c r="O28" s="676" t="str">
        <f t="shared" si="0"/>
        <v/>
      </c>
      <c r="P28" s="677" t="str">
        <f t="shared" si="1"/>
        <v/>
      </c>
      <c r="Q28" s="153"/>
      <c r="R28" s="244"/>
      <c r="S28" s="161"/>
      <c r="T28" s="295"/>
      <c r="U28" s="406"/>
      <c r="V28" s="290"/>
      <c r="W28" s="392"/>
      <c r="X28" s="392" t="str">
        <f t="shared" si="2"/>
        <v/>
      </c>
      <c r="Y28" s="377" t="str">
        <f t="shared" si="3"/>
        <v/>
      </c>
      <c r="Z28" s="377" t="str">
        <f t="shared" si="4"/>
        <v/>
      </c>
      <c r="AA28" s="393" t="str">
        <f t="shared" si="5"/>
        <v/>
      </c>
      <c r="AB28" s="389"/>
      <c r="AC28" s="392"/>
      <c r="AD28" s="377"/>
      <c r="AE28" s="377"/>
      <c r="AF28" s="394"/>
      <c r="AG28" s="390"/>
      <c r="AH28" s="383"/>
      <c r="AI28" s="385"/>
      <c r="AJ28" s="386"/>
      <c r="AK28" s="301"/>
      <c r="AL28" s="391"/>
      <c r="AM28" s="386"/>
      <c r="AN28" s="388"/>
      <c r="AO28" s="386"/>
      <c r="AP28" s="391"/>
      <c r="AQ28" s="391"/>
      <c r="BD28" s="380"/>
      <c r="BE28" s="380"/>
      <c r="BF28" s="380"/>
      <c r="BG28" s="380"/>
      <c r="BH28" s="380"/>
      <c r="BI28" s="380"/>
      <c r="BJ28" s="380"/>
      <c r="BK28" s="380"/>
      <c r="BL28" s="380"/>
      <c r="BM28" s="380"/>
      <c r="BN28" s="381"/>
      <c r="BP28" s="367"/>
      <c r="BQ28" s="380"/>
      <c r="BV28" s="380"/>
      <c r="BW28" s="380"/>
      <c r="BX28" s="380"/>
    </row>
    <row r="29" spans="2:76" ht="23.25" customHeight="1">
      <c r="B29" s="229" t="str">
        <f>IF(D29&amp;E29="","",COUNT(B$8:B28)+1)</f>
        <v/>
      </c>
      <c r="C29" s="22"/>
      <c r="D29" s="175"/>
      <c r="E29" s="175"/>
      <c r="F29" s="175"/>
      <c r="G29" s="176"/>
      <c r="H29" s="169"/>
      <c r="I29" s="251"/>
      <c r="J29" s="23"/>
      <c r="K29" s="24"/>
      <c r="L29" s="25"/>
      <c r="M29" s="25"/>
      <c r="N29" s="224"/>
      <c r="O29" s="672" t="str">
        <f t="shared" si="0"/>
        <v/>
      </c>
      <c r="P29" s="678" t="str">
        <f t="shared" si="1"/>
        <v/>
      </c>
      <c r="Q29" s="151"/>
      <c r="R29" s="242"/>
      <c r="S29" s="162"/>
      <c r="T29" s="291"/>
      <c r="U29" s="404"/>
      <c r="V29" s="292"/>
      <c r="W29" s="392"/>
      <c r="X29" s="392" t="str">
        <f t="shared" si="2"/>
        <v/>
      </c>
      <c r="Y29" s="377" t="str">
        <f t="shared" si="3"/>
        <v/>
      </c>
      <c r="Z29" s="377" t="str">
        <f t="shared" si="4"/>
        <v/>
      </c>
      <c r="AA29" s="393" t="str">
        <f t="shared" si="5"/>
        <v/>
      </c>
      <c r="AB29" s="389"/>
      <c r="AC29" s="392"/>
      <c r="AD29" s="377"/>
      <c r="AE29" s="383"/>
      <c r="AF29" s="394"/>
      <c r="AG29" s="390"/>
      <c r="AH29" s="383"/>
      <c r="AI29" s="385"/>
      <c r="AJ29" s="386"/>
      <c r="AK29" s="301"/>
      <c r="AL29" s="391"/>
      <c r="AM29" s="386"/>
      <c r="AN29" s="388"/>
      <c r="AO29" s="386"/>
      <c r="AP29" s="391"/>
      <c r="AQ29" s="391"/>
      <c r="BD29" s="380"/>
      <c r="BE29" s="380"/>
      <c r="BF29" s="380"/>
      <c r="BG29" s="380"/>
      <c r="BH29" s="380"/>
      <c r="BI29" s="380"/>
      <c r="BJ29" s="380"/>
      <c r="BK29" s="380"/>
      <c r="BL29" s="380"/>
      <c r="BM29" s="380"/>
      <c r="BN29" s="381"/>
      <c r="BP29" s="367"/>
      <c r="BQ29" s="380"/>
      <c r="BV29" s="380"/>
      <c r="BW29" s="380"/>
      <c r="BX29" s="380"/>
    </row>
    <row r="30" spans="2:76" ht="23.25" customHeight="1">
      <c r="B30" s="229" t="str">
        <f>IF(D30&amp;E30="","",COUNT(B$8:B29)+1)</f>
        <v/>
      </c>
      <c r="C30" s="22"/>
      <c r="D30" s="175"/>
      <c r="E30" s="175"/>
      <c r="F30" s="175"/>
      <c r="G30" s="176"/>
      <c r="H30" s="169"/>
      <c r="I30" s="251"/>
      <c r="J30" s="23"/>
      <c r="K30" s="24"/>
      <c r="L30" s="25"/>
      <c r="M30" s="25"/>
      <c r="N30" s="224"/>
      <c r="O30" s="672" t="str">
        <f t="shared" si="0"/>
        <v/>
      </c>
      <c r="P30" s="678" t="str">
        <f t="shared" si="1"/>
        <v/>
      </c>
      <c r="Q30" s="151"/>
      <c r="R30" s="242"/>
      <c r="S30" s="162"/>
      <c r="T30" s="291"/>
      <c r="U30" s="404"/>
      <c r="V30" s="292"/>
      <c r="W30" s="392"/>
      <c r="X30" s="392" t="str">
        <f t="shared" si="2"/>
        <v/>
      </c>
      <c r="Y30" s="377" t="str">
        <f t="shared" si="3"/>
        <v/>
      </c>
      <c r="Z30" s="377" t="str">
        <f t="shared" si="4"/>
        <v/>
      </c>
      <c r="AA30" s="393" t="str">
        <f t="shared" si="5"/>
        <v/>
      </c>
      <c r="AB30" s="389"/>
      <c r="AC30" s="392"/>
      <c r="AD30" s="377"/>
      <c r="AE30" s="383"/>
      <c r="AF30" s="394"/>
      <c r="AG30" s="390"/>
      <c r="AH30" s="383"/>
      <c r="AI30" s="385"/>
      <c r="AJ30" s="386"/>
      <c r="AK30" s="391"/>
      <c r="AL30" s="391"/>
      <c r="AM30" s="386"/>
      <c r="AN30" s="388"/>
      <c r="AO30" s="386"/>
      <c r="AP30" s="391"/>
      <c r="AQ30" s="391"/>
      <c r="BD30" s="380"/>
      <c r="BE30" s="380"/>
      <c r="BF30" s="380"/>
      <c r="BG30" s="380"/>
      <c r="BH30" s="380"/>
      <c r="BI30" s="380"/>
      <c r="BJ30" s="380"/>
      <c r="BK30" s="380"/>
      <c r="BL30" s="380"/>
      <c r="BM30" s="380"/>
      <c r="BN30" s="381"/>
      <c r="BP30" s="367"/>
      <c r="BQ30" s="380"/>
      <c r="BV30" s="380"/>
      <c r="BW30" s="380"/>
      <c r="BX30" s="380"/>
    </row>
    <row r="31" spans="2:76" ht="23.25" customHeight="1">
      <c r="B31" s="229" t="str">
        <f>IF(D31&amp;E31="","",COUNT(B$8:B30)+1)</f>
        <v/>
      </c>
      <c r="C31" s="22"/>
      <c r="D31" s="175"/>
      <c r="E31" s="175"/>
      <c r="F31" s="175"/>
      <c r="G31" s="176"/>
      <c r="H31" s="169"/>
      <c r="I31" s="251"/>
      <c r="J31" s="23"/>
      <c r="K31" s="24"/>
      <c r="L31" s="25"/>
      <c r="M31" s="25"/>
      <c r="N31" s="224"/>
      <c r="O31" s="672" t="str">
        <f t="shared" si="0"/>
        <v/>
      </c>
      <c r="P31" s="678" t="str">
        <f t="shared" si="1"/>
        <v/>
      </c>
      <c r="Q31" s="151"/>
      <c r="R31" s="242"/>
      <c r="S31" s="162"/>
      <c r="T31" s="291"/>
      <c r="U31" s="404"/>
      <c r="V31" s="292"/>
      <c r="W31" s="392"/>
      <c r="X31" s="392" t="str">
        <f t="shared" si="2"/>
        <v/>
      </c>
      <c r="Y31" s="377" t="str">
        <f t="shared" si="3"/>
        <v/>
      </c>
      <c r="Z31" s="377" t="str">
        <f t="shared" si="4"/>
        <v/>
      </c>
      <c r="AA31" s="393" t="str">
        <f t="shared" si="5"/>
        <v/>
      </c>
      <c r="AB31" s="389"/>
      <c r="AC31" s="392"/>
      <c r="AD31" s="377"/>
      <c r="AE31" s="383"/>
      <c r="AF31" s="394"/>
      <c r="AG31" s="390"/>
      <c r="AH31" s="383"/>
      <c r="AI31" s="385"/>
      <c r="AJ31" s="386"/>
      <c r="AK31" s="391"/>
      <c r="AL31" s="391"/>
      <c r="AM31" s="386"/>
      <c r="AN31" s="388"/>
      <c r="AO31" s="386"/>
      <c r="AP31" s="391"/>
      <c r="AQ31" s="391"/>
      <c r="BD31" s="380"/>
      <c r="BE31" s="380"/>
      <c r="BF31" s="380"/>
      <c r="BG31" s="380"/>
      <c r="BH31" s="380"/>
      <c r="BI31" s="380"/>
      <c r="BJ31" s="380"/>
      <c r="BK31" s="380"/>
      <c r="BL31" s="380"/>
      <c r="BM31" s="380"/>
      <c r="BN31" s="381"/>
      <c r="BP31" s="367"/>
      <c r="BQ31" s="380"/>
      <c r="BV31" s="380"/>
      <c r="BW31" s="380"/>
      <c r="BX31" s="380"/>
    </row>
    <row r="32" spans="2:76" ht="23.25" customHeight="1">
      <c r="B32" s="230" t="str">
        <f>IF(D32&amp;E32="","",COUNT(B$8:B31)+1)</f>
        <v/>
      </c>
      <c r="C32" s="26"/>
      <c r="D32" s="177"/>
      <c r="E32" s="177"/>
      <c r="F32" s="177"/>
      <c r="G32" s="178"/>
      <c r="H32" s="170"/>
      <c r="I32" s="252"/>
      <c r="J32" s="27"/>
      <c r="K32" s="28"/>
      <c r="L32" s="29"/>
      <c r="M32" s="29"/>
      <c r="N32" s="226"/>
      <c r="O32" s="674" t="str">
        <f t="shared" si="0"/>
        <v/>
      </c>
      <c r="P32" s="679" t="str">
        <f t="shared" si="1"/>
        <v/>
      </c>
      <c r="Q32" s="152"/>
      <c r="R32" s="243"/>
      <c r="S32" s="163"/>
      <c r="T32" s="293"/>
      <c r="U32" s="405"/>
      <c r="V32" s="294"/>
      <c r="W32" s="392"/>
      <c r="X32" s="392" t="str">
        <f t="shared" si="2"/>
        <v/>
      </c>
      <c r="Y32" s="377" t="str">
        <f t="shared" si="3"/>
        <v/>
      </c>
      <c r="Z32" s="377" t="str">
        <f t="shared" si="4"/>
        <v/>
      </c>
      <c r="AA32" s="393" t="str">
        <f t="shared" si="5"/>
        <v/>
      </c>
      <c r="AB32" s="389"/>
      <c r="AC32" s="392"/>
      <c r="AD32" s="377"/>
      <c r="AE32" s="383"/>
      <c r="AF32" s="394"/>
      <c r="AG32" s="390"/>
      <c r="AH32" s="383"/>
      <c r="AI32" s="385"/>
      <c r="AJ32" s="386"/>
      <c r="AK32" s="391"/>
      <c r="AL32" s="391"/>
      <c r="AM32" s="386"/>
      <c r="AN32" s="388"/>
      <c r="AO32" s="386"/>
      <c r="AP32" s="391"/>
      <c r="AQ32" s="391"/>
      <c r="BD32" s="380"/>
      <c r="BE32" s="380"/>
      <c r="BF32" s="380"/>
      <c r="BG32" s="380"/>
      <c r="BH32" s="380"/>
      <c r="BI32" s="380"/>
      <c r="BJ32" s="380"/>
      <c r="BK32" s="380"/>
      <c r="BL32" s="380"/>
      <c r="BM32" s="380"/>
      <c r="BN32" s="381"/>
      <c r="BP32" s="367"/>
      <c r="BQ32" s="380"/>
      <c r="BV32" s="380"/>
      <c r="BW32" s="380"/>
      <c r="BX32" s="380"/>
    </row>
    <row r="33" spans="2:76" ht="23.25" customHeight="1">
      <c r="B33" s="231" t="str">
        <f>IF(D33&amp;E33="","",COUNT(B$8:B32)+1)</f>
        <v/>
      </c>
      <c r="C33" s="30"/>
      <c r="D33" s="179"/>
      <c r="E33" s="179"/>
      <c r="F33" s="179"/>
      <c r="G33" s="180"/>
      <c r="H33" s="171"/>
      <c r="I33" s="253"/>
      <c r="J33" s="31"/>
      <c r="K33" s="32"/>
      <c r="L33" s="32"/>
      <c r="M33" s="32"/>
      <c r="N33" s="227"/>
      <c r="O33" s="676" t="str">
        <f t="shared" si="0"/>
        <v/>
      </c>
      <c r="P33" s="677" t="str">
        <f t="shared" si="1"/>
        <v/>
      </c>
      <c r="Q33" s="153"/>
      <c r="R33" s="244"/>
      <c r="S33" s="161"/>
      <c r="T33" s="295"/>
      <c r="U33" s="406"/>
      <c r="V33" s="290"/>
      <c r="W33" s="392"/>
      <c r="X33" s="392" t="str">
        <f t="shared" si="2"/>
        <v/>
      </c>
      <c r="Y33" s="377" t="str">
        <f t="shared" si="3"/>
        <v/>
      </c>
      <c r="Z33" s="377" t="str">
        <f t="shared" si="4"/>
        <v/>
      </c>
      <c r="AA33" s="393" t="str">
        <f t="shared" si="5"/>
        <v/>
      </c>
      <c r="AB33" s="389"/>
      <c r="AC33" s="392"/>
      <c r="AD33" s="377"/>
      <c r="AE33" s="377"/>
      <c r="AF33" s="394"/>
      <c r="AG33" s="390"/>
      <c r="AH33" s="383"/>
      <c r="AI33" s="385"/>
      <c r="AJ33" s="386"/>
      <c r="AK33" s="301"/>
      <c r="AL33" s="391"/>
      <c r="AM33" s="386"/>
      <c r="AN33" s="388"/>
      <c r="AO33" s="386"/>
      <c r="AP33" s="391"/>
      <c r="AQ33" s="391"/>
      <c r="BD33" s="380"/>
      <c r="BE33" s="380"/>
      <c r="BF33" s="380"/>
      <c r="BG33" s="380"/>
      <c r="BH33" s="380"/>
      <c r="BI33" s="380"/>
      <c r="BJ33" s="380"/>
      <c r="BK33" s="380"/>
      <c r="BL33" s="380"/>
      <c r="BM33" s="380"/>
      <c r="BN33" s="381"/>
      <c r="BP33" s="367"/>
      <c r="BQ33" s="380"/>
      <c r="BV33" s="380"/>
      <c r="BW33" s="380"/>
      <c r="BX33" s="380"/>
    </row>
    <row r="34" spans="2:76" ht="23.25" customHeight="1">
      <c r="B34" s="229" t="str">
        <f>IF(D34&amp;E34="","",COUNT(B$8:B33)+1)</f>
        <v/>
      </c>
      <c r="C34" s="22"/>
      <c r="D34" s="175"/>
      <c r="E34" s="175"/>
      <c r="F34" s="175"/>
      <c r="G34" s="176"/>
      <c r="H34" s="169"/>
      <c r="I34" s="251"/>
      <c r="J34" s="23"/>
      <c r="K34" s="24"/>
      <c r="L34" s="25"/>
      <c r="M34" s="25"/>
      <c r="N34" s="224"/>
      <c r="O34" s="672" t="str">
        <f t="shared" si="0"/>
        <v/>
      </c>
      <c r="P34" s="678" t="str">
        <f t="shared" si="1"/>
        <v/>
      </c>
      <c r="Q34" s="151"/>
      <c r="R34" s="242"/>
      <c r="S34" s="162"/>
      <c r="T34" s="291"/>
      <c r="U34" s="404"/>
      <c r="V34" s="292"/>
      <c r="W34" s="392"/>
      <c r="X34" s="392" t="str">
        <f t="shared" si="2"/>
        <v/>
      </c>
      <c r="Y34" s="377" t="str">
        <f t="shared" si="3"/>
        <v/>
      </c>
      <c r="Z34" s="377" t="str">
        <f t="shared" si="4"/>
        <v/>
      </c>
      <c r="AA34" s="393" t="str">
        <f t="shared" si="5"/>
        <v/>
      </c>
      <c r="AB34" s="389"/>
      <c r="AC34" s="392"/>
      <c r="AD34" s="377"/>
      <c r="AE34" s="383"/>
      <c r="AF34" s="394"/>
      <c r="AG34" s="390"/>
      <c r="AH34" s="383"/>
      <c r="AI34" s="385"/>
      <c r="AJ34" s="386"/>
      <c r="AK34" s="301"/>
      <c r="AL34" s="391"/>
      <c r="AM34" s="386"/>
      <c r="AN34" s="388"/>
      <c r="AO34" s="386"/>
      <c r="AP34" s="391"/>
      <c r="AQ34" s="391"/>
      <c r="BD34" s="380"/>
      <c r="BE34" s="380"/>
      <c r="BF34" s="380"/>
      <c r="BG34" s="380"/>
      <c r="BH34" s="380"/>
      <c r="BI34" s="380"/>
      <c r="BJ34" s="380"/>
      <c r="BK34" s="380"/>
      <c r="BL34" s="380"/>
      <c r="BM34" s="380"/>
      <c r="BN34" s="381"/>
      <c r="BP34" s="367"/>
      <c r="BQ34" s="380"/>
      <c r="BV34" s="380"/>
      <c r="BW34" s="380"/>
      <c r="BX34" s="380"/>
    </row>
    <row r="35" spans="2:76" ht="23.25" customHeight="1">
      <c r="B35" s="229" t="str">
        <f>IF(D35&amp;E35="","",COUNT(B$8:B34)+1)</f>
        <v/>
      </c>
      <c r="C35" s="22"/>
      <c r="D35" s="175"/>
      <c r="E35" s="175"/>
      <c r="F35" s="175"/>
      <c r="G35" s="176"/>
      <c r="H35" s="169"/>
      <c r="I35" s="251"/>
      <c r="J35" s="23"/>
      <c r="K35" s="24"/>
      <c r="L35" s="25"/>
      <c r="M35" s="25"/>
      <c r="N35" s="224"/>
      <c r="O35" s="672" t="str">
        <f t="shared" si="0"/>
        <v/>
      </c>
      <c r="P35" s="678" t="str">
        <f t="shared" si="1"/>
        <v/>
      </c>
      <c r="Q35" s="151"/>
      <c r="R35" s="242"/>
      <c r="S35" s="162"/>
      <c r="T35" s="291"/>
      <c r="U35" s="404"/>
      <c r="V35" s="292"/>
      <c r="W35" s="392"/>
      <c r="X35" s="392" t="str">
        <f t="shared" si="2"/>
        <v/>
      </c>
      <c r="Y35" s="377" t="str">
        <f t="shared" si="3"/>
        <v/>
      </c>
      <c r="Z35" s="377" t="str">
        <f t="shared" si="4"/>
        <v/>
      </c>
      <c r="AA35" s="393" t="str">
        <f t="shared" si="5"/>
        <v/>
      </c>
      <c r="AB35" s="389"/>
      <c r="AC35" s="392"/>
      <c r="AD35" s="377"/>
      <c r="AE35" s="383"/>
      <c r="AF35" s="394"/>
      <c r="AG35" s="390"/>
      <c r="AH35" s="383"/>
      <c r="AI35" s="385"/>
      <c r="AJ35" s="386"/>
      <c r="AK35" s="391"/>
      <c r="AL35" s="391"/>
      <c r="AM35" s="386"/>
      <c r="AN35" s="388"/>
      <c r="AO35" s="386"/>
      <c r="AP35" s="391"/>
      <c r="AQ35" s="391"/>
      <c r="BD35" s="380"/>
      <c r="BE35" s="380"/>
      <c r="BF35" s="380"/>
      <c r="BG35" s="380"/>
      <c r="BH35" s="380"/>
      <c r="BI35" s="380"/>
      <c r="BJ35" s="380"/>
      <c r="BK35" s="380"/>
      <c r="BL35" s="380"/>
      <c r="BM35" s="380"/>
      <c r="BN35" s="381"/>
      <c r="BP35" s="367"/>
      <c r="BQ35" s="380"/>
      <c r="BV35" s="380"/>
      <c r="BW35" s="380"/>
      <c r="BX35" s="380"/>
    </row>
    <row r="36" spans="2:76" ht="23.25" customHeight="1">
      <c r="B36" s="229" t="str">
        <f>IF(D36&amp;E36="","",COUNT(B$8:B35)+1)</f>
        <v/>
      </c>
      <c r="C36" s="22"/>
      <c r="D36" s="175"/>
      <c r="E36" s="175"/>
      <c r="F36" s="175"/>
      <c r="G36" s="176"/>
      <c r="H36" s="169"/>
      <c r="I36" s="251"/>
      <c r="J36" s="23"/>
      <c r="K36" s="24"/>
      <c r="L36" s="25"/>
      <c r="M36" s="25"/>
      <c r="N36" s="224"/>
      <c r="O36" s="672" t="str">
        <f t="shared" si="0"/>
        <v/>
      </c>
      <c r="P36" s="678" t="str">
        <f t="shared" si="1"/>
        <v/>
      </c>
      <c r="Q36" s="151"/>
      <c r="R36" s="242"/>
      <c r="S36" s="162"/>
      <c r="T36" s="291"/>
      <c r="U36" s="404"/>
      <c r="V36" s="292"/>
      <c r="W36" s="392"/>
      <c r="X36" s="392" t="str">
        <f t="shared" si="2"/>
        <v/>
      </c>
      <c r="Y36" s="377" t="str">
        <f t="shared" si="3"/>
        <v/>
      </c>
      <c r="Z36" s="377" t="str">
        <f t="shared" si="4"/>
        <v/>
      </c>
      <c r="AA36" s="393" t="str">
        <f t="shared" si="5"/>
        <v/>
      </c>
      <c r="AB36" s="389"/>
      <c r="AC36" s="392"/>
      <c r="AD36" s="377"/>
      <c r="AE36" s="383"/>
      <c r="AF36" s="394"/>
      <c r="AG36" s="390"/>
      <c r="AH36" s="383"/>
      <c r="AI36" s="385"/>
      <c r="AJ36" s="386"/>
      <c r="AK36" s="391"/>
      <c r="AL36" s="391"/>
      <c r="AM36" s="386"/>
      <c r="AN36" s="388"/>
      <c r="AO36" s="386"/>
      <c r="AP36" s="391"/>
      <c r="AQ36" s="391"/>
      <c r="BD36" s="380"/>
      <c r="BE36" s="380"/>
      <c r="BF36" s="380"/>
      <c r="BG36" s="380"/>
      <c r="BH36" s="380"/>
      <c r="BI36" s="380"/>
      <c r="BJ36" s="380"/>
      <c r="BK36" s="380"/>
      <c r="BL36" s="380"/>
      <c r="BM36" s="380"/>
      <c r="BN36" s="381"/>
      <c r="BP36" s="367"/>
      <c r="BQ36" s="380"/>
      <c r="BV36" s="380"/>
      <c r="BW36" s="380"/>
      <c r="BX36" s="380"/>
    </row>
    <row r="37" spans="2:76" ht="23.25" customHeight="1">
      <c r="B37" s="230" t="str">
        <f>IF(D37&amp;E37="","",COUNT(B$8:B36)+1)</f>
        <v/>
      </c>
      <c r="C37" s="26"/>
      <c r="D37" s="177"/>
      <c r="E37" s="177"/>
      <c r="F37" s="177"/>
      <c r="G37" s="178"/>
      <c r="H37" s="170"/>
      <c r="I37" s="252"/>
      <c r="J37" s="27"/>
      <c r="K37" s="28"/>
      <c r="L37" s="29"/>
      <c r="M37" s="29"/>
      <c r="N37" s="226"/>
      <c r="O37" s="674" t="str">
        <f t="shared" si="0"/>
        <v/>
      </c>
      <c r="P37" s="679" t="str">
        <f t="shared" si="1"/>
        <v/>
      </c>
      <c r="Q37" s="152"/>
      <c r="R37" s="243"/>
      <c r="S37" s="163"/>
      <c r="T37" s="293"/>
      <c r="U37" s="405"/>
      <c r="V37" s="294"/>
      <c r="W37" s="392"/>
      <c r="X37" s="392" t="str">
        <f t="shared" si="2"/>
        <v/>
      </c>
      <c r="Y37" s="377" t="str">
        <f t="shared" si="3"/>
        <v/>
      </c>
      <c r="Z37" s="377" t="str">
        <f t="shared" si="4"/>
        <v/>
      </c>
      <c r="AA37" s="393" t="str">
        <f t="shared" si="5"/>
        <v/>
      </c>
      <c r="AB37" s="389"/>
      <c r="AC37" s="392"/>
      <c r="AD37" s="377"/>
      <c r="AE37" s="383"/>
      <c r="AF37" s="394"/>
      <c r="AG37" s="390"/>
      <c r="AH37" s="383"/>
      <c r="AI37" s="385"/>
      <c r="AJ37" s="386"/>
      <c r="AK37" s="391"/>
      <c r="AL37" s="391"/>
      <c r="AM37" s="386"/>
      <c r="AN37" s="388"/>
      <c r="AO37" s="386"/>
      <c r="AP37" s="391"/>
      <c r="AQ37" s="391"/>
      <c r="BD37" s="380"/>
      <c r="BE37" s="380"/>
      <c r="BF37" s="380"/>
      <c r="BG37" s="380"/>
      <c r="BH37" s="380"/>
      <c r="BI37" s="380"/>
      <c r="BJ37" s="380"/>
      <c r="BK37" s="380"/>
      <c r="BL37" s="380"/>
      <c r="BM37" s="380"/>
      <c r="BN37" s="381"/>
      <c r="BP37" s="367"/>
      <c r="BQ37" s="380"/>
      <c r="BV37" s="380"/>
      <c r="BW37" s="380"/>
      <c r="BX37" s="380"/>
    </row>
    <row r="38" spans="2:76" ht="23.25" customHeight="1">
      <c r="B38" s="231" t="str">
        <f>IF(D38&amp;E38="","",COUNT(B$8:B37)+1)</f>
        <v/>
      </c>
      <c r="C38" s="30"/>
      <c r="D38" s="179"/>
      <c r="E38" s="179"/>
      <c r="F38" s="179"/>
      <c r="G38" s="180"/>
      <c r="H38" s="171"/>
      <c r="I38" s="253"/>
      <c r="J38" s="31"/>
      <c r="K38" s="32"/>
      <c r="L38" s="32"/>
      <c r="M38" s="32"/>
      <c r="N38" s="227"/>
      <c r="O38" s="676" t="str">
        <f t="shared" si="0"/>
        <v/>
      </c>
      <c r="P38" s="677" t="str">
        <f t="shared" si="1"/>
        <v/>
      </c>
      <c r="Q38" s="153"/>
      <c r="R38" s="244"/>
      <c r="S38" s="161"/>
      <c r="T38" s="295"/>
      <c r="U38" s="406"/>
      <c r="V38" s="290"/>
      <c r="W38" s="392"/>
      <c r="X38" s="392" t="str">
        <f t="shared" si="2"/>
        <v/>
      </c>
      <c r="Y38" s="377" t="str">
        <f t="shared" si="3"/>
        <v/>
      </c>
      <c r="Z38" s="377" t="str">
        <f t="shared" si="4"/>
        <v/>
      </c>
      <c r="AA38" s="393" t="str">
        <f t="shared" si="5"/>
        <v/>
      </c>
      <c r="AB38" s="389"/>
      <c r="AC38" s="392"/>
      <c r="AD38" s="377"/>
      <c r="AE38" s="377"/>
      <c r="AF38" s="394"/>
      <c r="AG38" s="390"/>
      <c r="AH38" s="383"/>
      <c r="AI38" s="385"/>
      <c r="AJ38" s="386"/>
      <c r="AK38" s="301"/>
      <c r="AL38" s="391"/>
      <c r="AM38" s="386"/>
      <c r="AN38" s="388"/>
      <c r="AO38" s="386"/>
      <c r="AP38" s="391"/>
      <c r="AQ38" s="391"/>
      <c r="BD38" s="380"/>
      <c r="BE38" s="380"/>
      <c r="BF38" s="380"/>
      <c r="BG38" s="380"/>
      <c r="BH38" s="380"/>
      <c r="BI38" s="380"/>
      <c r="BJ38" s="380"/>
      <c r="BK38" s="380"/>
      <c r="BL38" s="380"/>
      <c r="BM38" s="380"/>
      <c r="BN38" s="381"/>
      <c r="BP38" s="367"/>
      <c r="BQ38" s="380"/>
      <c r="BV38" s="380"/>
      <c r="BW38" s="380"/>
      <c r="BX38" s="380"/>
    </row>
    <row r="39" spans="2:76" ht="23.25" customHeight="1">
      <c r="B39" s="229" t="str">
        <f>IF(D39&amp;E39="","",COUNT(B$8:B38)+1)</f>
        <v/>
      </c>
      <c r="C39" s="22"/>
      <c r="D39" s="175"/>
      <c r="E39" s="175"/>
      <c r="F39" s="175"/>
      <c r="G39" s="176"/>
      <c r="H39" s="169"/>
      <c r="I39" s="251"/>
      <c r="J39" s="23"/>
      <c r="K39" s="24"/>
      <c r="L39" s="25"/>
      <c r="M39" s="25"/>
      <c r="N39" s="224"/>
      <c r="O39" s="672" t="str">
        <f t="shared" si="0"/>
        <v/>
      </c>
      <c r="P39" s="678" t="str">
        <f t="shared" si="1"/>
        <v/>
      </c>
      <c r="Q39" s="151"/>
      <c r="R39" s="242"/>
      <c r="S39" s="162"/>
      <c r="T39" s="291"/>
      <c r="U39" s="404"/>
      <c r="V39" s="292"/>
      <c r="W39" s="392"/>
      <c r="X39" s="392" t="str">
        <f t="shared" si="2"/>
        <v/>
      </c>
      <c r="Y39" s="377" t="str">
        <f t="shared" si="3"/>
        <v/>
      </c>
      <c r="Z39" s="377" t="str">
        <f t="shared" si="4"/>
        <v/>
      </c>
      <c r="AA39" s="393" t="str">
        <f t="shared" si="5"/>
        <v/>
      </c>
      <c r="AB39" s="389"/>
      <c r="AC39" s="392"/>
      <c r="AD39" s="377"/>
      <c r="AE39" s="383"/>
      <c r="AF39" s="394"/>
      <c r="AG39" s="390"/>
      <c r="AH39" s="383"/>
      <c r="AI39" s="385"/>
      <c r="AJ39" s="386"/>
      <c r="AK39" s="301"/>
      <c r="AL39" s="391"/>
      <c r="AM39" s="386"/>
      <c r="AN39" s="388"/>
      <c r="AO39" s="386"/>
      <c r="AP39" s="391"/>
      <c r="AQ39" s="391"/>
      <c r="BD39" s="380"/>
      <c r="BE39" s="380"/>
      <c r="BF39" s="380"/>
      <c r="BG39" s="380"/>
      <c r="BH39" s="380"/>
      <c r="BI39" s="380"/>
      <c r="BJ39" s="380"/>
      <c r="BK39" s="380"/>
      <c r="BL39" s="380"/>
      <c r="BM39" s="380"/>
      <c r="BN39" s="381"/>
      <c r="BP39" s="367"/>
      <c r="BQ39" s="380"/>
      <c r="BV39" s="380"/>
      <c r="BW39" s="380"/>
      <c r="BX39" s="380"/>
    </row>
    <row r="40" spans="2:76" ht="23.25" customHeight="1">
      <c r="B40" s="229" t="str">
        <f>IF(D40&amp;E40="","",COUNT(B$8:B39)+1)</f>
        <v/>
      </c>
      <c r="C40" s="22"/>
      <c r="D40" s="175"/>
      <c r="E40" s="175"/>
      <c r="F40" s="175"/>
      <c r="G40" s="176"/>
      <c r="H40" s="169"/>
      <c r="I40" s="251"/>
      <c r="J40" s="23"/>
      <c r="K40" s="24"/>
      <c r="L40" s="25"/>
      <c r="M40" s="25"/>
      <c r="N40" s="224"/>
      <c r="O40" s="672" t="str">
        <f t="shared" si="0"/>
        <v/>
      </c>
      <c r="P40" s="678" t="str">
        <f t="shared" si="1"/>
        <v/>
      </c>
      <c r="Q40" s="151"/>
      <c r="R40" s="242"/>
      <c r="S40" s="162"/>
      <c r="T40" s="291"/>
      <c r="U40" s="404"/>
      <c r="V40" s="292"/>
      <c r="W40" s="392"/>
      <c r="X40" s="392" t="str">
        <f t="shared" si="2"/>
        <v/>
      </c>
      <c r="Y40" s="377" t="str">
        <f t="shared" si="3"/>
        <v/>
      </c>
      <c r="Z40" s="377" t="str">
        <f t="shared" si="4"/>
        <v/>
      </c>
      <c r="AA40" s="393" t="str">
        <f t="shared" si="5"/>
        <v/>
      </c>
      <c r="AB40" s="389"/>
      <c r="AC40" s="392"/>
      <c r="AD40" s="377"/>
      <c r="AE40" s="383"/>
      <c r="AF40" s="394"/>
      <c r="AG40" s="390"/>
      <c r="AH40" s="383"/>
      <c r="AI40" s="385"/>
      <c r="AJ40" s="386"/>
      <c r="AK40" s="391"/>
      <c r="AL40" s="391"/>
      <c r="AM40" s="386"/>
      <c r="AN40" s="388"/>
      <c r="AO40" s="386"/>
      <c r="AP40" s="391"/>
      <c r="AQ40" s="391"/>
      <c r="BD40" s="380"/>
      <c r="BE40" s="380"/>
      <c r="BF40" s="380"/>
      <c r="BG40" s="380"/>
      <c r="BH40" s="380"/>
      <c r="BI40" s="380"/>
      <c r="BJ40" s="380"/>
      <c r="BK40" s="380"/>
      <c r="BL40" s="380"/>
      <c r="BM40" s="380"/>
      <c r="BN40" s="381"/>
      <c r="BP40" s="367"/>
      <c r="BQ40" s="380"/>
      <c r="BV40" s="380"/>
      <c r="BW40" s="380"/>
      <c r="BX40" s="380"/>
    </row>
    <row r="41" spans="2:76" ht="23.25" customHeight="1">
      <c r="B41" s="229" t="str">
        <f>IF(D41&amp;E41="","",COUNT(B$8:B40)+1)</f>
        <v/>
      </c>
      <c r="C41" s="22"/>
      <c r="D41" s="175"/>
      <c r="E41" s="175"/>
      <c r="F41" s="175"/>
      <c r="G41" s="176"/>
      <c r="H41" s="169"/>
      <c r="I41" s="251"/>
      <c r="J41" s="23"/>
      <c r="K41" s="24"/>
      <c r="L41" s="25"/>
      <c r="M41" s="25"/>
      <c r="N41" s="224"/>
      <c r="O41" s="672" t="str">
        <f t="shared" si="0"/>
        <v/>
      </c>
      <c r="P41" s="678" t="str">
        <f t="shared" si="1"/>
        <v/>
      </c>
      <c r="Q41" s="151"/>
      <c r="R41" s="242"/>
      <c r="S41" s="162"/>
      <c r="T41" s="291"/>
      <c r="U41" s="404"/>
      <c r="V41" s="292"/>
      <c r="W41" s="392"/>
      <c r="X41" s="392" t="str">
        <f t="shared" si="2"/>
        <v/>
      </c>
      <c r="Y41" s="377" t="str">
        <f t="shared" si="3"/>
        <v/>
      </c>
      <c r="Z41" s="377" t="str">
        <f t="shared" si="4"/>
        <v/>
      </c>
      <c r="AA41" s="393" t="str">
        <f t="shared" si="5"/>
        <v/>
      </c>
      <c r="AB41" s="389"/>
      <c r="AC41" s="392"/>
      <c r="AD41" s="377"/>
      <c r="AE41" s="383"/>
      <c r="AF41" s="394"/>
      <c r="AG41" s="390"/>
      <c r="AH41" s="383"/>
      <c r="AI41" s="385"/>
      <c r="AJ41" s="386"/>
      <c r="AK41" s="391"/>
      <c r="AL41" s="391"/>
      <c r="AM41" s="386"/>
      <c r="AN41" s="388"/>
      <c r="AO41" s="386"/>
      <c r="AP41" s="391"/>
      <c r="AQ41" s="391"/>
      <c r="BD41" s="380"/>
      <c r="BE41" s="380"/>
      <c r="BF41" s="380"/>
      <c r="BG41" s="380"/>
      <c r="BH41" s="380"/>
      <c r="BI41" s="380"/>
      <c r="BJ41" s="380"/>
      <c r="BK41" s="380"/>
      <c r="BL41" s="380"/>
      <c r="BM41" s="380"/>
      <c r="BN41" s="381"/>
      <c r="BP41" s="367"/>
      <c r="BQ41" s="380"/>
      <c r="BV41" s="380"/>
      <c r="BW41" s="380"/>
      <c r="BX41" s="380"/>
    </row>
    <row r="42" spans="2:76" ht="23.25" customHeight="1">
      <c r="B42" s="230" t="str">
        <f>IF(D42&amp;E42="","",COUNT(B$8:B41)+1)</f>
        <v/>
      </c>
      <c r="C42" s="26"/>
      <c r="D42" s="177"/>
      <c r="E42" s="177"/>
      <c r="F42" s="177"/>
      <c r="G42" s="178"/>
      <c r="H42" s="170"/>
      <c r="I42" s="252"/>
      <c r="J42" s="27"/>
      <c r="K42" s="28"/>
      <c r="L42" s="29"/>
      <c r="M42" s="29"/>
      <c r="N42" s="226"/>
      <c r="O42" s="674" t="str">
        <f t="shared" si="0"/>
        <v/>
      </c>
      <c r="P42" s="679" t="str">
        <f t="shared" si="1"/>
        <v/>
      </c>
      <c r="Q42" s="152"/>
      <c r="R42" s="243"/>
      <c r="S42" s="163"/>
      <c r="T42" s="293"/>
      <c r="U42" s="405"/>
      <c r="V42" s="294"/>
      <c r="W42" s="392"/>
      <c r="X42" s="392" t="str">
        <f t="shared" si="2"/>
        <v/>
      </c>
      <c r="Y42" s="377" t="str">
        <f t="shared" si="3"/>
        <v/>
      </c>
      <c r="Z42" s="377" t="str">
        <f t="shared" si="4"/>
        <v/>
      </c>
      <c r="AA42" s="393" t="str">
        <f t="shared" si="5"/>
        <v/>
      </c>
      <c r="AB42" s="389"/>
      <c r="AC42" s="392"/>
      <c r="AD42" s="377"/>
      <c r="AE42" s="383"/>
      <c r="AF42" s="394"/>
      <c r="AG42" s="390"/>
      <c r="AH42" s="383"/>
      <c r="AI42" s="385"/>
      <c r="AJ42" s="386"/>
      <c r="AK42" s="391"/>
      <c r="AL42" s="391"/>
      <c r="AM42" s="386"/>
      <c r="AN42" s="388"/>
      <c r="AO42" s="386"/>
      <c r="AP42" s="391"/>
      <c r="AQ42" s="391"/>
      <c r="BD42" s="380"/>
      <c r="BE42" s="380"/>
      <c r="BF42" s="380"/>
      <c r="BG42" s="380"/>
      <c r="BH42" s="380"/>
      <c r="BI42" s="380"/>
      <c r="BJ42" s="380"/>
      <c r="BK42" s="380"/>
      <c r="BL42" s="380"/>
      <c r="BM42" s="380"/>
      <c r="BN42" s="381"/>
      <c r="BP42" s="367"/>
      <c r="BQ42" s="380"/>
      <c r="BV42" s="380"/>
      <c r="BW42" s="380"/>
      <c r="BX42" s="380"/>
    </row>
    <row r="43" spans="2:76" ht="23.25" customHeight="1">
      <c r="B43" s="231" t="str">
        <f>IF(D43&amp;E43="","",COUNT(B$8:B42)+1)</f>
        <v/>
      </c>
      <c r="C43" s="30"/>
      <c r="D43" s="179"/>
      <c r="E43" s="179"/>
      <c r="F43" s="179"/>
      <c r="G43" s="180"/>
      <c r="H43" s="171"/>
      <c r="I43" s="253"/>
      <c r="J43" s="31"/>
      <c r="K43" s="32"/>
      <c r="L43" s="32"/>
      <c r="M43" s="32"/>
      <c r="N43" s="227"/>
      <c r="O43" s="676" t="str">
        <f t="shared" si="0"/>
        <v/>
      </c>
      <c r="P43" s="677" t="str">
        <f t="shared" si="1"/>
        <v/>
      </c>
      <c r="Q43" s="153"/>
      <c r="R43" s="244"/>
      <c r="S43" s="161"/>
      <c r="T43" s="295"/>
      <c r="U43" s="406"/>
      <c r="V43" s="290"/>
      <c r="W43" s="392"/>
      <c r="X43" s="392" t="str">
        <f t="shared" si="2"/>
        <v/>
      </c>
      <c r="Y43" s="377" t="str">
        <f t="shared" si="3"/>
        <v/>
      </c>
      <c r="Z43" s="377" t="str">
        <f t="shared" si="4"/>
        <v/>
      </c>
      <c r="AA43" s="393" t="str">
        <f t="shared" si="5"/>
        <v/>
      </c>
      <c r="AB43" s="389"/>
      <c r="AC43" s="392"/>
      <c r="AD43" s="377"/>
      <c r="AE43" s="377"/>
      <c r="AF43" s="394"/>
      <c r="AG43" s="390"/>
      <c r="AH43" s="383"/>
      <c r="AI43" s="385"/>
      <c r="AJ43" s="386"/>
      <c r="AK43" s="301"/>
      <c r="AL43" s="391"/>
      <c r="AM43" s="386"/>
      <c r="AN43" s="388"/>
      <c r="AO43" s="386"/>
      <c r="AP43" s="391"/>
      <c r="AQ43" s="391"/>
      <c r="BD43" s="380"/>
      <c r="BE43" s="380"/>
      <c r="BF43" s="380"/>
      <c r="BG43" s="380"/>
      <c r="BH43" s="380"/>
      <c r="BI43" s="380"/>
      <c r="BJ43" s="380"/>
      <c r="BK43" s="380"/>
      <c r="BL43" s="380"/>
      <c r="BM43" s="380"/>
      <c r="BN43" s="381"/>
      <c r="BP43" s="367"/>
      <c r="BQ43" s="380"/>
      <c r="BV43" s="380"/>
      <c r="BW43" s="380"/>
      <c r="BX43" s="380"/>
    </row>
    <row r="44" spans="2:76" ht="23.25" customHeight="1">
      <c r="B44" s="229" t="str">
        <f>IF(D44&amp;E44="","",COUNT(B$8:B43)+1)</f>
        <v/>
      </c>
      <c r="C44" s="22"/>
      <c r="D44" s="175"/>
      <c r="E44" s="175"/>
      <c r="F44" s="175"/>
      <c r="G44" s="176"/>
      <c r="H44" s="169"/>
      <c r="I44" s="251"/>
      <c r="J44" s="23"/>
      <c r="K44" s="24"/>
      <c r="L44" s="25"/>
      <c r="M44" s="25"/>
      <c r="N44" s="224"/>
      <c r="O44" s="672" t="str">
        <f t="shared" si="0"/>
        <v/>
      </c>
      <c r="P44" s="678" t="str">
        <f t="shared" si="1"/>
        <v/>
      </c>
      <c r="Q44" s="151"/>
      <c r="R44" s="242"/>
      <c r="S44" s="162"/>
      <c r="T44" s="291"/>
      <c r="U44" s="404"/>
      <c r="V44" s="292"/>
      <c r="W44" s="392"/>
      <c r="X44" s="392" t="str">
        <f t="shared" si="2"/>
        <v/>
      </c>
      <c r="Y44" s="377" t="str">
        <f t="shared" si="3"/>
        <v/>
      </c>
      <c r="Z44" s="377" t="str">
        <f t="shared" si="4"/>
        <v/>
      </c>
      <c r="AA44" s="393" t="str">
        <f t="shared" si="5"/>
        <v/>
      </c>
      <c r="AB44" s="389"/>
      <c r="AC44" s="392"/>
      <c r="AD44" s="377"/>
      <c r="AE44" s="383"/>
      <c r="AF44" s="394"/>
      <c r="AG44" s="390"/>
      <c r="AH44" s="383"/>
      <c r="AI44" s="385"/>
      <c r="AJ44" s="386"/>
      <c r="AK44" s="301"/>
      <c r="AL44" s="391"/>
      <c r="AM44" s="386"/>
      <c r="AN44" s="388"/>
      <c r="AO44" s="386"/>
      <c r="AP44" s="391"/>
      <c r="AQ44" s="391"/>
      <c r="BD44" s="380"/>
      <c r="BE44" s="380"/>
      <c r="BF44" s="380"/>
      <c r="BG44" s="380"/>
      <c r="BH44" s="380"/>
      <c r="BI44" s="380"/>
      <c r="BJ44" s="380"/>
      <c r="BK44" s="380"/>
      <c r="BL44" s="380"/>
      <c r="BM44" s="380"/>
      <c r="BN44" s="381"/>
      <c r="BP44" s="367"/>
      <c r="BQ44" s="380"/>
      <c r="BV44" s="380"/>
      <c r="BW44" s="380"/>
      <c r="BX44" s="380"/>
    </row>
    <row r="45" spans="2:76" ht="23.25" customHeight="1">
      <c r="B45" s="229" t="str">
        <f>IF(D45&amp;E45="","",COUNT(B$8:B44)+1)</f>
        <v/>
      </c>
      <c r="C45" s="22"/>
      <c r="D45" s="175"/>
      <c r="E45" s="175"/>
      <c r="F45" s="175"/>
      <c r="G45" s="176"/>
      <c r="H45" s="169"/>
      <c r="I45" s="251"/>
      <c r="J45" s="23"/>
      <c r="K45" s="24"/>
      <c r="L45" s="25"/>
      <c r="M45" s="25"/>
      <c r="N45" s="224"/>
      <c r="O45" s="672" t="str">
        <f t="shared" si="0"/>
        <v/>
      </c>
      <c r="P45" s="678" t="str">
        <f t="shared" si="1"/>
        <v/>
      </c>
      <c r="Q45" s="151"/>
      <c r="R45" s="242"/>
      <c r="S45" s="162"/>
      <c r="T45" s="291"/>
      <c r="U45" s="404"/>
      <c r="V45" s="292"/>
      <c r="W45" s="392"/>
      <c r="X45" s="392" t="str">
        <f t="shared" si="2"/>
        <v/>
      </c>
      <c r="Y45" s="377" t="str">
        <f t="shared" si="3"/>
        <v/>
      </c>
      <c r="Z45" s="377" t="str">
        <f t="shared" si="4"/>
        <v/>
      </c>
      <c r="AA45" s="393" t="str">
        <f t="shared" si="5"/>
        <v/>
      </c>
      <c r="AB45" s="389"/>
      <c r="AC45" s="392"/>
      <c r="AD45" s="377"/>
      <c r="AE45" s="383"/>
      <c r="AF45" s="394"/>
      <c r="AG45" s="390"/>
      <c r="AH45" s="383"/>
      <c r="AI45" s="385"/>
      <c r="AJ45" s="386"/>
      <c r="AK45" s="391"/>
      <c r="AL45" s="391"/>
      <c r="AM45" s="386"/>
      <c r="AN45" s="388"/>
      <c r="AO45" s="386"/>
      <c r="AP45" s="391"/>
      <c r="AQ45" s="391"/>
      <c r="BD45" s="380"/>
      <c r="BE45" s="380"/>
      <c r="BF45" s="380"/>
      <c r="BG45" s="380"/>
      <c r="BH45" s="380"/>
      <c r="BI45" s="380"/>
      <c r="BJ45" s="380"/>
      <c r="BK45" s="380"/>
      <c r="BL45" s="380"/>
      <c r="BM45" s="380"/>
      <c r="BN45" s="381"/>
      <c r="BP45" s="367"/>
      <c r="BQ45" s="380"/>
      <c r="BV45" s="380"/>
      <c r="BW45" s="380"/>
      <c r="BX45" s="380"/>
    </row>
    <row r="46" spans="2:76" ht="23.25" customHeight="1">
      <c r="B46" s="229" t="str">
        <f>IF(D46&amp;E46="","",COUNT(B$8:B45)+1)</f>
        <v/>
      </c>
      <c r="C46" s="22"/>
      <c r="D46" s="175"/>
      <c r="E46" s="175"/>
      <c r="F46" s="175"/>
      <c r="G46" s="176"/>
      <c r="H46" s="169"/>
      <c r="I46" s="251"/>
      <c r="J46" s="23"/>
      <c r="K46" s="24"/>
      <c r="L46" s="25"/>
      <c r="M46" s="25"/>
      <c r="N46" s="224"/>
      <c r="O46" s="672" t="str">
        <f t="shared" si="0"/>
        <v/>
      </c>
      <c r="P46" s="678" t="str">
        <f t="shared" si="1"/>
        <v/>
      </c>
      <c r="Q46" s="151"/>
      <c r="R46" s="242"/>
      <c r="S46" s="162"/>
      <c r="T46" s="291"/>
      <c r="U46" s="404"/>
      <c r="V46" s="292"/>
      <c r="W46" s="392"/>
      <c r="X46" s="392" t="str">
        <f t="shared" si="2"/>
        <v/>
      </c>
      <c r="Y46" s="377" t="str">
        <f t="shared" si="3"/>
        <v/>
      </c>
      <c r="Z46" s="377" t="str">
        <f t="shared" si="4"/>
        <v/>
      </c>
      <c r="AA46" s="393" t="str">
        <f t="shared" si="5"/>
        <v/>
      </c>
      <c r="AB46" s="389"/>
      <c r="AC46" s="392"/>
      <c r="AD46" s="377"/>
      <c r="AE46" s="383"/>
      <c r="AF46" s="394"/>
      <c r="AG46" s="390"/>
      <c r="AH46" s="383"/>
      <c r="AI46" s="385"/>
      <c r="AJ46" s="386"/>
      <c r="AK46" s="391"/>
      <c r="AL46" s="391"/>
      <c r="AM46" s="386"/>
      <c r="AN46" s="388"/>
      <c r="AO46" s="386"/>
      <c r="AP46" s="391"/>
      <c r="AQ46" s="391"/>
      <c r="BD46" s="380"/>
      <c r="BE46" s="380"/>
      <c r="BF46" s="380"/>
      <c r="BG46" s="380"/>
      <c r="BH46" s="380"/>
      <c r="BI46" s="380"/>
      <c r="BJ46" s="380"/>
      <c r="BK46" s="380"/>
      <c r="BL46" s="380"/>
      <c r="BM46" s="380"/>
      <c r="BN46" s="381"/>
      <c r="BP46" s="367"/>
      <c r="BQ46" s="380"/>
      <c r="BV46" s="380"/>
      <c r="BW46" s="380"/>
      <c r="BX46" s="380"/>
    </row>
    <row r="47" spans="2:76" ht="23.25" customHeight="1">
      <c r="B47" s="230" t="str">
        <f>IF(D47&amp;E47="","",COUNT(B$8:B46)+1)</f>
        <v/>
      </c>
      <c r="C47" s="26"/>
      <c r="D47" s="177"/>
      <c r="E47" s="177"/>
      <c r="F47" s="177"/>
      <c r="G47" s="178"/>
      <c r="H47" s="170"/>
      <c r="I47" s="252"/>
      <c r="J47" s="27"/>
      <c r="K47" s="28"/>
      <c r="L47" s="29"/>
      <c r="M47" s="29"/>
      <c r="N47" s="226"/>
      <c r="O47" s="674" t="str">
        <f t="shared" si="0"/>
        <v/>
      </c>
      <c r="P47" s="679" t="str">
        <f t="shared" si="1"/>
        <v/>
      </c>
      <c r="Q47" s="152"/>
      <c r="R47" s="243"/>
      <c r="S47" s="163"/>
      <c r="T47" s="293"/>
      <c r="U47" s="405"/>
      <c r="V47" s="294"/>
      <c r="W47" s="392"/>
      <c r="X47" s="392" t="str">
        <f t="shared" si="2"/>
        <v/>
      </c>
      <c r="Y47" s="377" t="str">
        <f t="shared" si="3"/>
        <v/>
      </c>
      <c r="Z47" s="377" t="str">
        <f t="shared" si="4"/>
        <v/>
      </c>
      <c r="AA47" s="393" t="str">
        <f t="shared" si="5"/>
        <v/>
      </c>
      <c r="AB47" s="389"/>
      <c r="AC47" s="392"/>
      <c r="AD47" s="377"/>
      <c r="AE47" s="383"/>
      <c r="AF47" s="394"/>
      <c r="AG47" s="390"/>
      <c r="AH47" s="383"/>
      <c r="AI47" s="385"/>
      <c r="AJ47" s="386"/>
      <c r="AK47" s="391"/>
      <c r="AL47" s="391"/>
      <c r="AM47" s="386"/>
      <c r="AN47" s="388"/>
      <c r="AO47" s="386"/>
      <c r="AP47" s="391"/>
      <c r="AQ47" s="391"/>
      <c r="BD47" s="380"/>
      <c r="BE47" s="380"/>
      <c r="BF47" s="380"/>
      <c r="BG47" s="380"/>
      <c r="BH47" s="380"/>
      <c r="BI47" s="380"/>
      <c r="BJ47" s="380"/>
      <c r="BK47" s="380"/>
      <c r="BL47" s="380"/>
      <c r="BM47" s="380"/>
      <c r="BN47" s="381"/>
      <c r="BP47" s="367"/>
      <c r="BQ47" s="380"/>
      <c r="BV47" s="380"/>
      <c r="BW47" s="380"/>
      <c r="BX47" s="380"/>
    </row>
    <row r="48" spans="2:76" ht="23.25" customHeight="1">
      <c r="B48" s="231" t="str">
        <f>IF(D48&amp;E48="","",COUNT(B$8:B47)+1)</f>
        <v/>
      </c>
      <c r="C48" s="30"/>
      <c r="D48" s="179"/>
      <c r="E48" s="179"/>
      <c r="F48" s="179"/>
      <c r="G48" s="180"/>
      <c r="H48" s="171"/>
      <c r="I48" s="253"/>
      <c r="J48" s="31"/>
      <c r="K48" s="32"/>
      <c r="L48" s="32"/>
      <c r="M48" s="32"/>
      <c r="N48" s="227"/>
      <c r="O48" s="676" t="str">
        <f t="shared" ref="O48:O57" si="6">IF(D48="","","千　葉")</f>
        <v/>
      </c>
      <c r="P48" s="677" t="str">
        <f t="shared" si="1"/>
        <v/>
      </c>
      <c r="Q48" s="153"/>
      <c r="R48" s="244"/>
      <c r="S48" s="161"/>
      <c r="T48" s="295"/>
      <c r="U48" s="406"/>
      <c r="V48" s="290"/>
      <c r="W48" s="392"/>
      <c r="X48" s="392" t="str">
        <f t="shared" si="2"/>
        <v/>
      </c>
      <c r="Y48" s="377" t="str">
        <f t="shared" si="3"/>
        <v/>
      </c>
      <c r="Z48" s="377" t="str">
        <f t="shared" si="4"/>
        <v/>
      </c>
      <c r="AA48" s="393"/>
      <c r="AB48" s="389"/>
      <c r="AC48" s="392"/>
      <c r="AD48" s="377"/>
      <c r="AE48" s="377"/>
      <c r="AF48" s="394"/>
      <c r="AG48" s="390"/>
      <c r="AH48" s="383"/>
      <c r="AI48" s="385"/>
      <c r="AJ48" s="386"/>
      <c r="AK48" s="301"/>
      <c r="AL48" s="391"/>
      <c r="AM48" s="386"/>
      <c r="AN48" s="388"/>
      <c r="AO48" s="386"/>
      <c r="AP48" s="391"/>
      <c r="AQ48" s="391"/>
      <c r="BD48" s="380"/>
      <c r="BE48" s="380"/>
      <c r="BF48" s="380"/>
      <c r="BG48" s="380"/>
      <c r="BH48" s="380"/>
      <c r="BI48" s="380"/>
      <c r="BJ48" s="380"/>
      <c r="BK48" s="380"/>
      <c r="BL48" s="380"/>
      <c r="BM48" s="380"/>
      <c r="BN48" s="381"/>
      <c r="BP48" s="367"/>
      <c r="BQ48" s="380"/>
      <c r="BV48" s="380"/>
      <c r="BW48" s="380"/>
      <c r="BX48" s="380"/>
    </row>
    <row r="49" spans="2:76" ht="23.25" customHeight="1">
      <c r="B49" s="229" t="str">
        <f>IF(D49&amp;E49="","",COUNT(B$8:B48)+1)</f>
        <v/>
      </c>
      <c r="C49" s="22"/>
      <c r="D49" s="175"/>
      <c r="E49" s="175"/>
      <c r="F49" s="175"/>
      <c r="G49" s="176"/>
      <c r="H49" s="169"/>
      <c r="I49" s="251"/>
      <c r="J49" s="23"/>
      <c r="K49" s="24"/>
      <c r="L49" s="25"/>
      <c r="M49" s="25"/>
      <c r="N49" s="224"/>
      <c r="O49" s="672" t="str">
        <f t="shared" si="6"/>
        <v/>
      </c>
      <c r="P49" s="678" t="str">
        <f t="shared" si="1"/>
        <v/>
      </c>
      <c r="Q49" s="151"/>
      <c r="R49" s="242"/>
      <c r="S49" s="162"/>
      <c r="T49" s="291"/>
      <c r="U49" s="404"/>
      <c r="V49" s="292"/>
      <c r="W49" s="392"/>
      <c r="X49" s="392" t="str">
        <f t="shared" si="2"/>
        <v/>
      </c>
      <c r="Y49" s="377" t="str">
        <f t="shared" si="3"/>
        <v/>
      </c>
      <c r="Z49" s="377" t="str">
        <f t="shared" si="4"/>
        <v/>
      </c>
      <c r="AA49" s="393"/>
      <c r="AB49" s="389"/>
      <c r="AC49" s="392"/>
      <c r="AD49" s="377"/>
      <c r="AE49" s="383"/>
      <c r="AF49" s="394"/>
      <c r="AG49" s="390"/>
      <c r="AH49" s="383"/>
      <c r="AI49" s="385"/>
      <c r="AJ49" s="386"/>
      <c r="AK49" s="301"/>
      <c r="AL49" s="391"/>
      <c r="AM49" s="386"/>
      <c r="AN49" s="388"/>
      <c r="AO49" s="386"/>
      <c r="AP49" s="391"/>
      <c r="AQ49" s="391"/>
      <c r="BD49" s="380"/>
      <c r="BE49" s="380"/>
      <c r="BF49" s="380"/>
      <c r="BG49" s="380"/>
      <c r="BH49" s="380"/>
      <c r="BI49" s="380"/>
      <c r="BJ49" s="380"/>
      <c r="BK49" s="380"/>
      <c r="BL49" s="380"/>
      <c r="BM49" s="380"/>
      <c r="BN49" s="381"/>
      <c r="BP49" s="367"/>
      <c r="BQ49" s="380"/>
      <c r="BV49" s="380"/>
      <c r="BW49" s="380"/>
      <c r="BX49" s="380"/>
    </row>
    <row r="50" spans="2:76" ht="23.25" customHeight="1">
      <c r="B50" s="229" t="str">
        <f>IF(D50&amp;E50="","",COUNT(B$8:B49)+1)</f>
        <v/>
      </c>
      <c r="C50" s="22"/>
      <c r="D50" s="175"/>
      <c r="E50" s="175"/>
      <c r="F50" s="175"/>
      <c r="G50" s="176"/>
      <c r="H50" s="169"/>
      <c r="I50" s="251"/>
      <c r="J50" s="23"/>
      <c r="K50" s="24"/>
      <c r="L50" s="25"/>
      <c r="M50" s="25"/>
      <c r="N50" s="224"/>
      <c r="O50" s="672" t="str">
        <f t="shared" si="6"/>
        <v/>
      </c>
      <c r="P50" s="678" t="str">
        <f t="shared" si="1"/>
        <v/>
      </c>
      <c r="Q50" s="151"/>
      <c r="R50" s="242"/>
      <c r="S50" s="162"/>
      <c r="T50" s="291"/>
      <c r="U50" s="404"/>
      <c r="V50" s="292"/>
      <c r="W50" s="392"/>
      <c r="X50" s="392" t="str">
        <f t="shared" si="2"/>
        <v/>
      </c>
      <c r="Y50" s="377" t="str">
        <f t="shared" si="3"/>
        <v/>
      </c>
      <c r="Z50" s="377" t="str">
        <f t="shared" si="4"/>
        <v/>
      </c>
      <c r="AA50" s="396"/>
      <c r="AB50" s="389"/>
      <c r="AC50" s="392"/>
      <c r="AD50" s="377"/>
      <c r="AE50" s="383"/>
      <c r="AF50" s="394"/>
      <c r="AG50" s="390"/>
      <c r="AH50" s="383"/>
      <c r="AI50" s="385"/>
      <c r="AJ50" s="386"/>
      <c r="AK50" s="391"/>
      <c r="AL50" s="391"/>
      <c r="AM50" s="386"/>
      <c r="AN50" s="388"/>
      <c r="AO50" s="386"/>
      <c r="AP50" s="391"/>
      <c r="AQ50" s="391"/>
      <c r="BD50" s="380"/>
      <c r="BE50" s="380"/>
      <c r="BF50" s="380"/>
      <c r="BG50" s="380"/>
      <c r="BH50" s="380"/>
      <c r="BI50" s="380"/>
      <c r="BJ50" s="380"/>
      <c r="BK50" s="380"/>
      <c r="BL50" s="380"/>
      <c r="BM50" s="380"/>
      <c r="BN50" s="381"/>
      <c r="BP50" s="367"/>
      <c r="BQ50" s="380"/>
      <c r="BV50" s="380"/>
      <c r="BW50" s="380"/>
      <c r="BX50" s="380"/>
    </row>
    <row r="51" spans="2:76" ht="23.25" customHeight="1">
      <c r="B51" s="229" t="str">
        <f>IF(D51&amp;E51="","",COUNT(B$8:B50)+1)</f>
        <v/>
      </c>
      <c r="C51" s="22"/>
      <c r="D51" s="175"/>
      <c r="E51" s="175"/>
      <c r="F51" s="175"/>
      <c r="G51" s="176"/>
      <c r="H51" s="169"/>
      <c r="I51" s="251"/>
      <c r="J51" s="23"/>
      <c r="K51" s="24"/>
      <c r="L51" s="25"/>
      <c r="M51" s="25"/>
      <c r="N51" s="224"/>
      <c r="O51" s="672" t="str">
        <f t="shared" si="6"/>
        <v/>
      </c>
      <c r="P51" s="678" t="str">
        <f t="shared" si="1"/>
        <v/>
      </c>
      <c r="Q51" s="151"/>
      <c r="R51" s="242"/>
      <c r="S51" s="162"/>
      <c r="T51" s="291"/>
      <c r="U51" s="404"/>
      <c r="V51" s="292"/>
      <c r="W51" s="392"/>
      <c r="X51" s="392" t="str">
        <f t="shared" si="2"/>
        <v/>
      </c>
      <c r="Y51" s="377" t="str">
        <f t="shared" si="3"/>
        <v/>
      </c>
      <c r="Z51" s="377" t="str">
        <f t="shared" si="4"/>
        <v/>
      </c>
      <c r="AA51" s="396"/>
      <c r="AB51" s="389"/>
      <c r="AC51" s="392"/>
      <c r="AD51" s="377"/>
      <c r="AE51" s="383"/>
      <c r="AF51" s="394"/>
      <c r="AG51" s="390"/>
      <c r="AH51" s="383"/>
      <c r="AI51" s="385"/>
      <c r="AJ51" s="386"/>
      <c r="AK51" s="391"/>
      <c r="AL51" s="391"/>
      <c r="AM51" s="386"/>
      <c r="AN51" s="388"/>
      <c r="AO51" s="386"/>
      <c r="AP51" s="391"/>
      <c r="AQ51" s="391"/>
      <c r="BD51" s="380"/>
      <c r="BE51" s="380"/>
      <c r="BF51" s="380"/>
      <c r="BG51" s="380"/>
      <c r="BH51" s="380"/>
      <c r="BI51" s="380"/>
      <c r="BJ51" s="380"/>
      <c r="BK51" s="380"/>
      <c r="BL51" s="380"/>
      <c r="BM51" s="380"/>
      <c r="BN51" s="381"/>
      <c r="BP51" s="367"/>
      <c r="BQ51" s="380"/>
      <c r="BV51" s="380"/>
      <c r="BW51" s="380"/>
      <c r="BX51" s="380"/>
    </row>
    <row r="52" spans="2:76" ht="23.25" customHeight="1">
      <c r="B52" s="230" t="str">
        <f>IF(D52&amp;E52="","",COUNT(B$8:B51)+1)</f>
        <v/>
      </c>
      <c r="C52" s="26"/>
      <c r="D52" s="177"/>
      <c r="E52" s="177"/>
      <c r="F52" s="177"/>
      <c r="G52" s="178"/>
      <c r="H52" s="170"/>
      <c r="I52" s="252"/>
      <c r="J52" s="27"/>
      <c r="K52" s="28"/>
      <c r="L52" s="29"/>
      <c r="M52" s="29"/>
      <c r="N52" s="226"/>
      <c r="O52" s="674" t="str">
        <f t="shared" si="6"/>
        <v/>
      </c>
      <c r="P52" s="679" t="str">
        <f t="shared" si="1"/>
        <v/>
      </c>
      <c r="Q52" s="152"/>
      <c r="R52" s="243"/>
      <c r="S52" s="163"/>
      <c r="T52" s="293"/>
      <c r="U52" s="405"/>
      <c r="V52" s="294"/>
      <c r="W52" s="392"/>
      <c r="X52" s="392" t="str">
        <f t="shared" si="2"/>
        <v/>
      </c>
      <c r="Y52" s="377" t="str">
        <f t="shared" si="3"/>
        <v/>
      </c>
      <c r="Z52" s="377" t="str">
        <f t="shared" si="4"/>
        <v/>
      </c>
      <c r="AA52" s="396"/>
      <c r="AB52" s="389"/>
      <c r="AC52" s="392"/>
      <c r="AD52" s="377"/>
      <c r="AE52" s="383"/>
      <c r="AF52" s="394"/>
      <c r="AG52" s="390"/>
      <c r="AH52" s="383"/>
      <c r="AI52" s="385"/>
      <c r="AJ52" s="386"/>
      <c r="AK52" s="391"/>
      <c r="AL52" s="391"/>
      <c r="AM52" s="386"/>
      <c r="AN52" s="388"/>
      <c r="AO52" s="386"/>
      <c r="AP52" s="391"/>
      <c r="AQ52" s="391"/>
      <c r="BD52" s="380"/>
      <c r="BE52" s="380"/>
      <c r="BF52" s="380"/>
      <c r="BG52" s="380"/>
      <c r="BH52" s="380"/>
      <c r="BI52" s="380"/>
      <c r="BJ52" s="380"/>
      <c r="BK52" s="380"/>
      <c r="BL52" s="380"/>
      <c r="BM52" s="380"/>
      <c r="BN52" s="381"/>
      <c r="BP52" s="367"/>
      <c r="BQ52" s="380"/>
      <c r="BV52" s="380"/>
      <c r="BW52" s="380"/>
      <c r="BX52" s="380"/>
    </row>
    <row r="53" spans="2:76" ht="23.25" customHeight="1">
      <c r="B53" s="231" t="str">
        <f>IF(D53&amp;E53="","",COUNT(B$8:B52)+1)</f>
        <v/>
      </c>
      <c r="C53" s="30"/>
      <c r="D53" s="179"/>
      <c r="E53" s="179"/>
      <c r="F53" s="179"/>
      <c r="G53" s="180"/>
      <c r="H53" s="171"/>
      <c r="I53" s="253"/>
      <c r="J53" s="31"/>
      <c r="K53" s="32"/>
      <c r="L53" s="32"/>
      <c r="M53" s="32"/>
      <c r="N53" s="227"/>
      <c r="O53" s="676" t="str">
        <f t="shared" si="6"/>
        <v/>
      </c>
      <c r="P53" s="677" t="str">
        <f t="shared" si="1"/>
        <v/>
      </c>
      <c r="Q53" s="153"/>
      <c r="R53" s="244"/>
      <c r="S53" s="161"/>
      <c r="T53" s="295"/>
      <c r="U53" s="406"/>
      <c r="V53" s="290"/>
      <c r="W53" s="392"/>
      <c r="X53" s="392" t="str">
        <f t="shared" si="2"/>
        <v/>
      </c>
      <c r="Y53" s="377" t="str">
        <f t="shared" si="3"/>
        <v/>
      </c>
      <c r="Z53" s="377" t="str">
        <f t="shared" si="4"/>
        <v/>
      </c>
      <c r="AA53" s="393"/>
      <c r="AB53" s="389"/>
      <c r="AC53" s="392"/>
      <c r="AD53" s="377"/>
      <c r="AE53" s="377"/>
      <c r="AF53" s="394"/>
      <c r="AG53" s="390"/>
      <c r="AH53" s="383"/>
      <c r="AI53" s="385"/>
      <c r="AJ53" s="386"/>
      <c r="AK53" s="301"/>
      <c r="AL53" s="391"/>
      <c r="AM53" s="386"/>
      <c r="AN53" s="388"/>
      <c r="AO53" s="386"/>
      <c r="AP53" s="391"/>
      <c r="AQ53" s="391"/>
      <c r="BD53" s="380"/>
      <c r="BE53" s="380"/>
      <c r="BF53" s="380"/>
      <c r="BG53" s="380"/>
      <c r="BH53" s="380"/>
      <c r="BI53" s="380"/>
      <c r="BJ53" s="380"/>
      <c r="BK53" s="380"/>
      <c r="BL53" s="380"/>
      <c r="BM53" s="380"/>
      <c r="BN53" s="381"/>
      <c r="BP53" s="367"/>
      <c r="BQ53" s="380"/>
      <c r="BV53" s="380"/>
      <c r="BW53" s="380"/>
      <c r="BX53" s="380"/>
    </row>
    <row r="54" spans="2:76" ht="23.25" customHeight="1">
      <c r="B54" s="229" t="str">
        <f>IF(D54&amp;E54="","",COUNT(B$8:B53)+1)</f>
        <v/>
      </c>
      <c r="C54" s="22"/>
      <c r="D54" s="175"/>
      <c r="E54" s="175"/>
      <c r="F54" s="175"/>
      <c r="G54" s="176"/>
      <c r="H54" s="169"/>
      <c r="I54" s="251"/>
      <c r="J54" s="23"/>
      <c r="K54" s="24"/>
      <c r="L54" s="25"/>
      <c r="M54" s="25"/>
      <c r="N54" s="224"/>
      <c r="O54" s="672" t="str">
        <f t="shared" si="6"/>
        <v/>
      </c>
      <c r="P54" s="678" t="str">
        <f t="shared" si="1"/>
        <v/>
      </c>
      <c r="Q54" s="151"/>
      <c r="R54" s="242"/>
      <c r="S54" s="162"/>
      <c r="T54" s="291"/>
      <c r="U54" s="404"/>
      <c r="V54" s="292"/>
      <c r="W54" s="392"/>
      <c r="X54" s="392" t="str">
        <f t="shared" si="2"/>
        <v/>
      </c>
      <c r="Y54" s="377" t="str">
        <f t="shared" si="3"/>
        <v/>
      </c>
      <c r="Z54" s="377" t="str">
        <f t="shared" si="4"/>
        <v/>
      </c>
      <c r="AA54" s="393"/>
      <c r="AB54" s="389"/>
      <c r="AC54" s="392"/>
      <c r="AD54" s="377"/>
      <c r="AE54" s="383"/>
      <c r="AF54" s="394"/>
      <c r="AG54" s="390"/>
      <c r="AH54" s="383"/>
      <c r="AI54" s="385"/>
      <c r="AJ54" s="386"/>
      <c r="AK54" s="301"/>
      <c r="AL54" s="391"/>
      <c r="AM54" s="386"/>
      <c r="AN54" s="388"/>
      <c r="AO54" s="386"/>
      <c r="AP54" s="391"/>
      <c r="AQ54" s="391"/>
      <c r="BD54" s="380"/>
      <c r="BE54" s="380"/>
      <c r="BF54" s="380"/>
      <c r="BG54" s="380"/>
      <c r="BH54" s="380"/>
      <c r="BI54" s="380"/>
      <c r="BJ54" s="380"/>
      <c r="BK54" s="380"/>
      <c r="BL54" s="380"/>
      <c r="BM54" s="380"/>
      <c r="BN54" s="381"/>
      <c r="BP54" s="367"/>
      <c r="BQ54" s="380"/>
      <c r="BV54" s="380"/>
      <c r="BW54" s="380"/>
      <c r="BX54" s="380"/>
    </row>
    <row r="55" spans="2:76" ht="23.25" customHeight="1">
      <c r="B55" s="229" t="str">
        <f>IF(D55&amp;E55="","",COUNT(B$8:B54)+1)</f>
        <v/>
      </c>
      <c r="C55" s="22"/>
      <c r="D55" s="175"/>
      <c r="E55" s="175"/>
      <c r="F55" s="175"/>
      <c r="G55" s="176"/>
      <c r="H55" s="169"/>
      <c r="I55" s="251"/>
      <c r="J55" s="23"/>
      <c r="K55" s="24"/>
      <c r="L55" s="25"/>
      <c r="M55" s="25"/>
      <c r="N55" s="224"/>
      <c r="O55" s="672" t="str">
        <f t="shared" si="6"/>
        <v/>
      </c>
      <c r="P55" s="678" t="str">
        <f t="shared" si="1"/>
        <v/>
      </c>
      <c r="Q55" s="151"/>
      <c r="R55" s="242"/>
      <c r="S55" s="162"/>
      <c r="T55" s="291"/>
      <c r="U55" s="404"/>
      <c r="V55" s="292"/>
      <c r="W55" s="392"/>
      <c r="X55" s="392" t="str">
        <f t="shared" si="2"/>
        <v/>
      </c>
      <c r="Y55" s="377" t="str">
        <f t="shared" si="3"/>
        <v/>
      </c>
      <c r="Z55" s="377" t="str">
        <f t="shared" si="4"/>
        <v/>
      </c>
      <c r="AA55" s="396"/>
      <c r="AB55" s="389"/>
      <c r="AC55" s="392"/>
      <c r="AD55" s="377"/>
      <c r="AE55" s="383"/>
      <c r="AF55" s="394"/>
      <c r="AG55" s="390"/>
      <c r="AH55" s="383"/>
      <c r="AI55" s="385"/>
      <c r="AJ55" s="386"/>
      <c r="AK55" s="391"/>
      <c r="AL55" s="391"/>
      <c r="AM55" s="386"/>
      <c r="AN55" s="388"/>
      <c r="AO55" s="386"/>
      <c r="AP55" s="391"/>
      <c r="AQ55" s="391"/>
      <c r="BD55" s="380"/>
      <c r="BE55" s="380"/>
      <c r="BF55" s="380"/>
      <c r="BG55" s="380"/>
      <c r="BH55" s="380"/>
      <c r="BI55" s="380"/>
      <c r="BJ55" s="380"/>
      <c r="BK55" s="380"/>
      <c r="BL55" s="380"/>
      <c r="BM55" s="380"/>
      <c r="BN55" s="381"/>
      <c r="BP55" s="367"/>
      <c r="BQ55" s="380"/>
      <c r="BV55" s="380"/>
      <c r="BW55" s="380"/>
      <c r="BX55" s="380"/>
    </row>
    <row r="56" spans="2:76" ht="23.25" customHeight="1">
      <c r="B56" s="229" t="str">
        <f>IF(D56&amp;E56="","",COUNT(B$8:B55)+1)</f>
        <v/>
      </c>
      <c r="C56" s="22"/>
      <c r="D56" s="175"/>
      <c r="E56" s="175"/>
      <c r="F56" s="175"/>
      <c r="G56" s="176"/>
      <c r="H56" s="169"/>
      <c r="I56" s="251"/>
      <c r="J56" s="23"/>
      <c r="K56" s="24"/>
      <c r="L56" s="25"/>
      <c r="M56" s="25"/>
      <c r="N56" s="224"/>
      <c r="O56" s="672" t="str">
        <f t="shared" si="6"/>
        <v/>
      </c>
      <c r="P56" s="678" t="str">
        <f t="shared" si="1"/>
        <v/>
      </c>
      <c r="Q56" s="151"/>
      <c r="R56" s="242"/>
      <c r="S56" s="162"/>
      <c r="T56" s="291"/>
      <c r="U56" s="404"/>
      <c r="V56" s="292"/>
      <c r="W56" s="392"/>
      <c r="X56" s="392" t="str">
        <f t="shared" si="2"/>
        <v/>
      </c>
      <c r="Y56" s="377" t="str">
        <f t="shared" si="3"/>
        <v/>
      </c>
      <c r="Z56" s="377" t="str">
        <f t="shared" si="4"/>
        <v/>
      </c>
      <c r="AA56" s="396"/>
      <c r="AB56" s="389"/>
      <c r="AC56" s="392"/>
      <c r="AD56" s="377"/>
      <c r="AE56" s="383"/>
      <c r="AF56" s="394"/>
      <c r="AG56" s="390"/>
      <c r="AH56" s="383"/>
      <c r="AI56" s="385"/>
      <c r="AJ56" s="386"/>
      <c r="AK56" s="391"/>
      <c r="AL56" s="391"/>
      <c r="AM56" s="386"/>
      <c r="AN56" s="388"/>
      <c r="AO56" s="386"/>
      <c r="AP56" s="391"/>
      <c r="AQ56" s="391"/>
      <c r="BD56" s="380"/>
      <c r="BE56" s="380"/>
      <c r="BF56" s="380"/>
      <c r="BG56" s="380"/>
      <c r="BH56" s="380"/>
      <c r="BI56" s="380"/>
      <c r="BJ56" s="380"/>
      <c r="BK56" s="380"/>
      <c r="BL56" s="380"/>
      <c r="BM56" s="380"/>
      <c r="BN56" s="381"/>
      <c r="BP56" s="367"/>
      <c r="BQ56" s="380"/>
      <c r="BV56" s="380"/>
      <c r="BW56" s="380"/>
      <c r="BX56" s="380"/>
    </row>
    <row r="57" spans="2:76" ht="23.25" customHeight="1" thickBot="1">
      <c r="B57" s="232" t="str">
        <f>IF(D57&amp;E57="","",COUNT(B$8:B56)+1)</f>
        <v/>
      </c>
      <c r="C57" s="113"/>
      <c r="D57" s="181"/>
      <c r="E57" s="181"/>
      <c r="F57" s="181"/>
      <c r="G57" s="182"/>
      <c r="H57" s="172"/>
      <c r="I57" s="254"/>
      <c r="J57" s="114"/>
      <c r="K57" s="115"/>
      <c r="L57" s="116"/>
      <c r="M57" s="116"/>
      <c r="N57" s="116"/>
      <c r="O57" s="680" t="str">
        <f t="shared" si="6"/>
        <v/>
      </c>
      <c r="P57" s="681" t="str">
        <f t="shared" si="1"/>
        <v/>
      </c>
      <c r="Q57" s="154"/>
      <c r="R57" s="245"/>
      <c r="S57" s="164"/>
      <c r="T57" s="293"/>
      <c r="U57" s="405"/>
      <c r="V57" s="294"/>
      <c r="W57" s="392"/>
      <c r="X57" s="392" t="str">
        <f t="shared" si="2"/>
        <v/>
      </c>
      <c r="Y57" s="377" t="str">
        <f t="shared" si="3"/>
        <v/>
      </c>
      <c r="Z57" s="377" t="str">
        <f t="shared" si="4"/>
        <v/>
      </c>
      <c r="AA57" s="396"/>
      <c r="AB57" s="389"/>
      <c r="AC57" s="392"/>
      <c r="AD57" s="377"/>
      <c r="AE57" s="383"/>
      <c r="AF57" s="394"/>
      <c r="AG57" s="390"/>
      <c r="AH57" s="383"/>
      <c r="AI57" s="385"/>
      <c r="AJ57" s="386"/>
      <c r="AK57" s="391"/>
      <c r="AL57" s="391"/>
      <c r="AM57" s="386"/>
      <c r="AN57" s="388"/>
      <c r="AO57" s="386"/>
      <c r="AP57" s="391"/>
      <c r="AQ57" s="391"/>
      <c r="BD57" s="380"/>
      <c r="BE57" s="380"/>
      <c r="BF57" s="380"/>
      <c r="BG57" s="380"/>
      <c r="BH57" s="380"/>
      <c r="BI57" s="380"/>
      <c r="BJ57" s="380"/>
      <c r="BK57" s="380"/>
      <c r="BL57" s="380"/>
      <c r="BM57" s="380"/>
      <c r="BN57" s="381"/>
      <c r="BP57" s="367"/>
      <c r="BQ57" s="380"/>
      <c r="BV57" s="380"/>
      <c r="BW57" s="380"/>
      <c r="BX57" s="380"/>
    </row>
    <row r="58" spans="2:76" ht="10.5" customHeight="1"/>
  </sheetData>
  <sheetProtection algorithmName="SHA-512" hashValue="gatvKCl+21QwsBvuaC6XblDxgGf7FMevekEw/P6KOa3tayv1uj8+37DfiDDvZmqORpye9vv6wRuRW8RcmvIZhw==" saltValue="wwINJ8uC8SMJ73+38sssfQ==" spinCount="100000" sheet="1" objects="1" scenarios="1" selectLockedCells="1"/>
  <protectedRanges>
    <protectedRange password="CDC2" sqref="Q2:R3" name="範囲1"/>
    <protectedRange password="CDC2" sqref="AP2:AP3" name="範囲1_1"/>
  </protectedRanges>
  <sortState xmlns:xlrd2="http://schemas.microsoft.com/office/spreadsheetml/2017/richdata2" ref="DE7:DG68">
    <sortCondition ref="DE7:DE68"/>
  </sortState>
  <mergeCells count="23">
    <mergeCell ref="K4:K5"/>
    <mergeCell ref="L4:L5"/>
    <mergeCell ref="B4:B5"/>
    <mergeCell ref="C4:C5"/>
    <mergeCell ref="D4:E4"/>
    <mergeCell ref="F4:G4"/>
    <mergeCell ref="H4:H5"/>
    <mergeCell ref="U4:U5"/>
    <mergeCell ref="V4:V5"/>
    <mergeCell ref="C3:P3"/>
    <mergeCell ref="C2:P2"/>
    <mergeCell ref="Q2:R2"/>
    <mergeCell ref="Q3:R3"/>
    <mergeCell ref="T4:T5"/>
    <mergeCell ref="R4:R5"/>
    <mergeCell ref="S4:S5"/>
    <mergeCell ref="Q4:Q5"/>
    <mergeCell ref="M4:M5"/>
    <mergeCell ref="N4:N5"/>
    <mergeCell ref="O4:O5"/>
    <mergeCell ref="P4:P5"/>
    <mergeCell ref="I4:I5"/>
    <mergeCell ref="J4:J5"/>
  </mergeCells>
  <phoneticPr fontId="1"/>
  <dataValidations count="9">
    <dataValidation type="list" allowBlank="1" showInputMessage="1" showErrorMessage="1" sqref="J6:J57" xr:uid="{00000000-0002-0000-0100-000000000000}">
      <formula1>"男,女"</formula1>
    </dataValidation>
    <dataValidation imeMode="halfAlpha" allowBlank="1" showInputMessage="1" showErrorMessage="1" sqref="P8:P57 AI8:AI57 AD8:AD57" xr:uid="{00000000-0002-0000-0100-000003000000}"/>
    <dataValidation imeMode="halfKatakana" allowBlank="1" showInputMessage="1" showErrorMessage="1" sqref="F8:G57" xr:uid="{00000000-0002-0000-0100-000004000000}"/>
    <dataValidation type="list" allowBlank="1" showErrorMessage="1" sqref="AC11" xr:uid="{00000000-0002-0000-0100-000005000000}">
      <formula1>INDIRECT($BN11)</formula1>
    </dataValidation>
    <dataValidation imeMode="disabled" allowBlank="1" showInputMessage="1" showErrorMessage="1" sqref="Y8:Y57" xr:uid="{00000000-0002-0000-0100-000007000000}"/>
    <dataValidation imeMode="on" allowBlank="1" showInputMessage="1" showErrorMessage="1" sqref="S8:S57 Z8:Z57" xr:uid="{00000000-0002-0000-0100-000008000000}"/>
    <dataValidation type="list" allowBlank="1" showInputMessage="1" showErrorMessage="1" sqref="Q8:Q57" xr:uid="{00000000-0002-0000-0100-000009000000}">
      <formula1>INDIRECT(J8)</formula1>
    </dataValidation>
    <dataValidation type="list" allowBlank="1" showErrorMessage="1" sqref="T8:T57" xr:uid="{DFBD699C-4A43-4507-B939-6CA149C2B8D3}">
      <formula1>INDIRECT($Z8)</formula1>
    </dataValidation>
    <dataValidation imeMode="off" allowBlank="1" showInputMessage="1" showErrorMessage="1" sqref="C8:C57 K8:N57 H8:H57 R8:R57 U8:U57" xr:uid="{57CDFDD5-B8E7-4D7D-9A19-4FA395020BDD}"/>
  </dataValidations>
  <printOptions horizontalCentered="1"/>
  <pageMargins left="0.19685039370078741" right="0.19685039370078741" top="0.39370078740157483" bottom="0.31496062992125984" header="0.31496062992125984" footer="0.31496062992125984"/>
  <pageSetup paperSize="9" scale="80" fitToHeight="0" orientation="landscape" r:id="rId1"/>
  <rowBreaks count="1" manualBreakCount="1">
    <brk id="32" max="22"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A000000}">
          <x14:formula1>
            <xm:f>データ!$J$2:$J$48</xm:f>
          </x14:formula1>
          <xm:sqref>O6:O7</xm:sqref>
        </x14:dataValidation>
        <x14:dataValidation type="list" allowBlank="1" showInputMessage="1" showErrorMessage="1" xr:uid="{05CE3619-D449-452A-8DC9-4A3CA9C4C013}">
          <x14:formula1>
            <xm:f>データ!$M$2:$M$6</xm:f>
          </x14:formula1>
          <xm:sqref>I8:I57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7"/>
  <sheetViews>
    <sheetView view="pageBreakPreview" zoomScaleNormal="100" zoomScaleSheetLayoutView="100" workbookViewId="0">
      <pane xSplit="19" ySplit="16" topLeftCell="V17" activePane="bottomRight" state="frozen"/>
      <selection pane="topRight" activeCell="T1" sqref="T1"/>
      <selection pane="bottomLeft" activeCell="A17" sqref="A17"/>
      <selection pane="bottomRight" activeCell="E5" sqref="E5:I5"/>
    </sheetView>
  </sheetViews>
  <sheetFormatPr defaultColWidth="9" defaultRowHeight="13.3"/>
  <cols>
    <col min="1" max="1" width="1.23046875" style="77" customWidth="1"/>
    <col min="2" max="2" width="7.15234375" style="89" customWidth="1"/>
    <col min="3" max="3" width="7.61328125" style="89" customWidth="1"/>
    <col min="4" max="6" width="6.15234375" style="90" customWidth="1"/>
    <col min="7" max="7" width="7.23046875" style="77" customWidth="1"/>
    <col min="8" max="9" width="7" style="77" customWidth="1"/>
    <col min="10" max="12" width="7.4609375" style="89" customWidth="1"/>
    <col min="13" max="15" width="7.4609375" style="90" customWidth="1"/>
    <col min="16" max="19" width="7" style="90" customWidth="1"/>
    <col min="20" max="20" width="0.3828125" style="77" customWidth="1"/>
    <col min="21" max="21" width="9" style="77"/>
    <col min="22" max="22" width="3.4609375" style="77" bestFit="1" customWidth="1"/>
    <col min="23" max="23" width="3.84375" style="77" customWidth="1"/>
    <col min="24" max="28" width="3.23046875" style="77" customWidth="1"/>
    <col min="29" max="16384" width="9" style="77"/>
  </cols>
  <sheetData>
    <row r="1" spans="2:238" ht="4.5" customHeight="1" thickBot="1">
      <c r="B1" s="213" t="s">
        <v>94</v>
      </c>
      <c r="C1" s="213"/>
      <c r="D1" s="214"/>
      <c r="E1" s="214"/>
      <c r="F1" s="214"/>
      <c r="G1" s="214"/>
      <c r="H1" s="214"/>
      <c r="I1" s="214"/>
      <c r="J1" s="214"/>
      <c r="K1" s="214"/>
      <c r="L1" s="214"/>
      <c r="M1" s="214"/>
      <c r="N1" s="213"/>
      <c r="O1" s="127"/>
      <c r="P1" s="127"/>
      <c r="Q1" s="127"/>
      <c r="R1" s="127"/>
      <c r="S1" s="127"/>
    </row>
    <row r="2" spans="2:238" ht="21" customHeight="1">
      <c r="B2" s="609" t="s">
        <v>95</v>
      </c>
      <c r="C2" s="610"/>
      <c r="D2" s="610"/>
      <c r="E2" s="610"/>
      <c r="F2" s="610"/>
      <c r="G2" s="610"/>
      <c r="H2" s="610"/>
      <c r="I2" s="610"/>
      <c r="J2" s="610"/>
      <c r="K2" s="610"/>
      <c r="L2" s="610"/>
      <c r="M2" s="610"/>
      <c r="N2" s="610"/>
      <c r="O2" s="610"/>
      <c r="P2" s="610"/>
      <c r="Q2" s="610"/>
      <c r="R2" s="610"/>
      <c r="S2" s="611"/>
    </row>
    <row r="3" spans="2:238" ht="9" customHeight="1" thickBot="1">
      <c r="B3" s="612"/>
      <c r="C3" s="613"/>
      <c r="D3" s="613"/>
      <c r="E3" s="613"/>
      <c r="F3" s="613"/>
      <c r="G3" s="613"/>
      <c r="H3" s="613"/>
      <c r="I3" s="613"/>
      <c r="J3" s="613"/>
      <c r="K3" s="613"/>
      <c r="L3" s="613"/>
      <c r="M3" s="613"/>
      <c r="N3" s="613"/>
      <c r="O3" s="613"/>
      <c r="P3" s="613"/>
      <c r="Q3" s="613"/>
      <c r="R3" s="613"/>
      <c r="S3" s="614"/>
    </row>
    <row r="4" spans="2:238" ht="25.2" customHeight="1">
      <c r="B4" s="629" t="s">
        <v>96</v>
      </c>
      <c r="C4" s="630"/>
      <c r="D4" s="630"/>
      <c r="E4" s="631" t="s">
        <v>537</v>
      </c>
      <c r="F4" s="632"/>
      <c r="G4" s="632"/>
      <c r="H4" s="632"/>
      <c r="I4" s="632"/>
      <c r="J4" s="632"/>
      <c r="K4" s="632"/>
      <c r="L4" s="632"/>
      <c r="M4" s="632"/>
      <c r="N4" s="632"/>
      <c r="O4" s="632"/>
      <c r="P4" s="632"/>
      <c r="Q4" s="632"/>
      <c r="R4" s="632"/>
      <c r="S4" s="633"/>
    </row>
    <row r="5" spans="2:238" ht="25.2" customHeight="1">
      <c r="B5" s="634" t="s">
        <v>267</v>
      </c>
      <c r="C5" s="635"/>
      <c r="D5" s="635"/>
      <c r="E5" s="636"/>
      <c r="F5" s="637"/>
      <c r="G5" s="637"/>
      <c r="H5" s="637"/>
      <c r="I5" s="638"/>
      <c r="J5" s="639" t="s">
        <v>268</v>
      </c>
      <c r="K5" s="640"/>
      <c r="L5" s="643"/>
      <c r="M5" s="644"/>
      <c r="N5" s="647" t="s">
        <v>269</v>
      </c>
      <c r="O5" s="648"/>
      <c r="P5" s="636"/>
      <c r="Q5" s="637"/>
      <c r="R5" s="637"/>
      <c r="S5" s="649"/>
    </row>
    <row r="6" spans="2:238" ht="25.2" customHeight="1">
      <c r="B6" s="650" t="s">
        <v>540</v>
      </c>
      <c r="C6" s="651"/>
      <c r="D6" s="651"/>
      <c r="E6" s="652"/>
      <c r="F6" s="653"/>
      <c r="G6" s="653"/>
      <c r="H6" s="653"/>
      <c r="I6" s="654"/>
      <c r="J6" s="641"/>
      <c r="K6" s="642"/>
      <c r="L6" s="645"/>
      <c r="M6" s="646"/>
      <c r="N6" s="655" t="s">
        <v>270</v>
      </c>
      <c r="O6" s="656"/>
      <c r="P6" s="657"/>
      <c r="Q6" s="658"/>
      <c r="R6" s="658"/>
      <c r="S6" s="659"/>
    </row>
    <row r="7" spans="2:238" ht="25.2" customHeight="1">
      <c r="B7" s="615" t="s">
        <v>271</v>
      </c>
      <c r="C7" s="616"/>
      <c r="D7" s="617"/>
      <c r="E7" s="75" t="s">
        <v>272</v>
      </c>
      <c r="F7" s="621"/>
      <c r="G7" s="622"/>
      <c r="H7" s="76" t="s">
        <v>273</v>
      </c>
      <c r="I7" s="621"/>
      <c r="J7" s="622"/>
      <c r="K7" s="76" t="s">
        <v>274</v>
      </c>
      <c r="L7" s="621"/>
      <c r="M7" s="622"/>
      <c r="N7" s="574" t="s">
        <v>275</v>
      </c>
      <c r="O7" s="575"/>
      <c r="P7" s="625"/>
      <c r="Q7" s="626"/>
      <c r="R7" s="626"/>
      <c r="S7" s="660" t="s">
        <v>570</v>
      </c>
      <c r="ID7" s="77" t="s">
        <v>97</v>
      </c>
    </row>
    <row r="8" spans="2:238" ht="25.2" customHeight="1">
      <c r="B8" s="618"/>
      <c r="C8" s="619"/>
      <c r="D8" s="620"/>
      <c r="E8" s="662"/>
      <c r="F8" s="663"/>
      <c r="G8" s="663"/>
      <c r="H8" s="663"/>
      <c r="I8" s="663"/>
      <c r="J8" s="663"/>
      <c r="K8" s="663"/>
      <c r="L8" s="663"/>
      <c r="M8" s="664"/>
      <c r="N8" s="623"/>
      <c r="O8" s="624"/>
      <c r="P8" s="627"/>
      <c r="Q8" s="628"/>
      <c r="R8" s="628"/>
      <c r="S8" s="661"/>
    </row>
    <row r="9" spans="2:238" ht="42" customHeight="1" thickBot="1">
      <c r="B9" s="568" t="s">
        <v>276</v>
      </c>
      <c r="C9" s="569"/>
      <c r="D9" s="570"/>
      <c r="E9" s="571"/>
      <c r="F9" s="572"/>
      <c r="G9" s="572"/>
      <c r="H9" s="572"/>
      <c r="I9" s="572"/>
      <c r="J9" s="573"/>
      <c r="K9" s="573"/>
      <c r="L9" s="573"/>
      <c r="M9" s="15"/>
      <c r="N9" s="574" t="s">
        <v>277</v>
      </c>
      <c r="O9" s="575"/>
      <c r="P9" s="576"/>
      <c r="Q9" s="577"/>
      <c r="R9" s="577"/>
      <c r="S9" s="578"/>
    </row>
    <row r="10" spans="2:238" ht="20.25" customHeight="1">
      <c r="B10" s="579" t="s">
        <v>287</v>
      </c>
      <c r="C10" s="582" t="s">
        <v>528</v>
      </c>
      <c r="D10" s="582"/>
      <c r="E10" s="582"/>
      <c r="F10" s="582"/>
      <c r="G10" s="582"/>
      <c r="H10" s="342" t="s">
        <v>529</v>
      </c>
      <c r="I10" s="342"/>
      <c r="J10" s="582" t="s">
        <v>530</v>
      </c>
      <c r="K10" s="582"/>
      <c r="L10" s="583" t="s">
        <v>531</v>
      </c>
      <c r="M10" s="583"/>
      <c r="N10" s="584" t="s">
        <v>532</v>
      </c>
      <c r="O10" s="585"/>
      <c r="P10" s="585"/>
      <c r="Q10" s="585"/>
      <c r="R10" s="585"/>
      <c r="S10" s="586"/>
    </row>
    <row r="11" spans="2:238" ht="20.25" customHeight="1">
      <c r="B11" s="580"/>
      <c r="C11" s="587"/>
      <c r="D11" s="587"/>
      <c r="E11" s="587"/>
      <c r="F11" s="587"/>
      <c r="G11" s="587"/>
      <c r="H11" s="343"/>
      <c r="I11" s="344" t="s">
        <v>278</v>
      </c>
      <c r="J11" s="588" t="s">
        <v>567</v>
      </c>
      <c r="K11" s="588"/>
      <c r="L11" s="589"/>
      <c r="M11" s="589"/>
      <c r="N11" s="590" t="s">
        <v>533</v>
      </c>
      <c r="O11" s="591"/>
      <c r="P11" s="591"/>
      <c r="Q11" s="592"/>
      <c r="R11" s="345">
        <f>IF(R12="","",(R12+R13))</f>
        <v>0</v>
      </c>
      <c r="S11" s="346" t="s">
        <v>284</v>
      </c>
    </row>
    <row r="12" spans="2:238" ht="20.25" customHeight="1">
      <c r="B12" s="580"/>
      <c r="C12" s="593"/>
      <c r="D12" s="593"/>
      <c r="E12" s="593"/>
      <c r="F12" s="593"/>
      <c r="G12" s="593"/>
      <c r="H12" s="343"/>
      <c r="I12" s="344" t="s">
        <v>278</v>
      </c>
      <c r="J12" s="588" t="s">
        <v>567</v>
      </c>
      <c r="K12" s="588"/>
      <c r="L12" s="667"/>
      <c r="M12" s="668"/>
      <c r="N12" s="605" t="s">
        <v>534</v>
      </c>
      <c r="O12" s="606"/>
      <c r="P12" s="606"/>
      <c r="Q12" s="607"/>
      <c r="R12" s="345">
        <f>IF(競技者データ入力シート!AA7="","",競技者データ入力シート!AA7)</f>
        <v>0</v>
      </c>
      <c r="S12" s="346" t="s">
        <v>284</v>
      </c>
    </row>
    <row r="13" spans="2:238" ht="17.149999999999999" customHeight="1" thickBot="1">
      <c r="B13" s="581"/>
      <c r="C13" s="608"/>
      <c r="D13" s="608"/>
      <c r="E13" s="608"/>
      <c r="F13" s="608"/>
      <c r="G13" s="608"/>
      <c r="H13" s="347"/>
      <c r="I13" s="348" t="s">
        <v>278</v>
      </c>
      <c r="J13" s="594" t="s">
        <v>567</v>
      </c>
      <c r="K13" s="594"/>
      <c r="L13" s="665"/>
      <c r="M13" s="666"/>
      <c r="N13" s="349" t="s">
        <v>535</v>
      </c>
      <c r="O13" s="350"/>
      <c r="P13" s="351"/>
      <c r="Q13" s="352"/>
      <c r="R13" s="353"/>
      <c r="S13" s="354" t="s">
        <v>284</v>
      </c>
    </row>
    <row r="14" spans="2:238" ht="18.45">
      <c r="B14" s="355"/>
      <c r="C14" s="356" t="s">
        <v>536</v>
      </c>
      <c r="D14" s="357"/>
      <c r="E14" s="358"/>
      <c r="F14" s="358"/>
      <c r="G14" s="359"/>
      <c r="H14" s="359"/>
      <c r="I14" s="359"/>
      <c r="J14" s="360"/>
      <c r="K14" s="360"/>
      <c r="L14" s="360"/>
      <c r="M14" s="361"/>
      <c r="N14" s="361"/>
      <c r="O14" s="361"/>
      <c r="P14" s="361"/>
      <c r="Q14" s="361"/>
      <c r="R14" s="361"/>
      <c r="S14" s="362"/>
    </row>
    <row r="15" spans="2:238" hidden="1">
      <c r="B15" s="126"/>
      <c r="C15" s="78"/>
      <c r="D15" s="79"/>
      <c r="E15" s="79"/>
      <c r="F15" s="79"/>
      <c r="G15" s="80"/>
      <c r="H15" s="80"/>
      <c r="I15" s="80"/>
      <c r="J15" s="80"/>
      <c r="K15" s="80"/>
      <c r="L15" s="80"/>
      <c r="M15" s="127"/>
      <c r="N15" s="127"/>
      <c r="O15" s="127"/>
      <c r="P15" s="127"/>
      <c r="Q15" s="127"/>
      <c r="R15" s="127"/>
      <c r="S15" s="128"/>
    </row>
    <row r="16" spans="2:238">
      <c r="B16" s="129" t="s">
        <v>99</v>
      </c>
      <c r="C16" s="81" t="s">
        <v>100</v>
      </c>
      <c r="D16" s="597" t="s">
        <v>101</v>
      </c>
      <c r="E16" s="598"/>
      <c r="F16" s="599"/>
      <c r="G16" s="82" t="s">
        <v>102</v>
      </c>
      <c r="H16" s="82" t="s">
        <v>98</v>
      </c>
      <c r="I16" s="286" t="s">
        <v>103</v>
      </c>
      <c r="J16" s="600" t="s">
        <v>539</v>
      </c>
      <c r="K16" s="601"/>
      <c r="L16" s="602" t="s">
        <v>424</v>
      </c>
      <c r="M16" s="602"/>
      <c r="N16" s="602" t="s">
        <v>388</v>
      </c>
      <c r="O16" s="602"/>
      <c r="P16" s="603" t="s">
        <v>104</v>
      </c>
      <c r="Q16" s="603"/>
      <c r="R16" s="603" t="s">
        <v>105</v>
      </c>
      <c r="S16" s="604"/>
    </row>
    <row r="17" spans="2:19" ht="16.5" customHeight="1">
      <c r="B17" s="247">
        <v>1</v>
      </c>
      <c r="C17" s="285" t="str">
        <f>IF(ISERROR(VLOOKUP(B17,'NANS Data'!$D$2:$P$51,6,FALSE)),"",VLOOKUP(B17,'NANS Data'!$D$2:$P$51,6,FALSE))</f>
        <v/>
      </c>
      <c r="D17" s="553" t="str">
        <f>IF(ISERROR(VLOOKUP(B17,'NANS Data'!$D$2:$P$51,7,FALSE)),"",VLOOKUP(B17,'NANS Data'!$D$2:$P$51,7,FALSE))</f>
        <v/>
      </c>
      <c r="E17" s="554"/>
      <c r="F17" s="555"/>
      <c r="G17" s="83" t="str">
        <f>IF(ISERROR(VLOOKUP(B17,'NANS Data'!$D$2:$P$51,12,FALSE)),"",VLOOKUP(B17,'NANS Data'!$D$2:$P$51,12,FALSE))</f>
        <v/>
      </c>
      <c r="H17" s="84" t="str">
        <f>IF(ISERROR(VLOOKUP(B17,競技者データ入力シート!$B$8:$O$57,2,FALSE)),"",VLOOKUP(B17,競技者データ入力シート!$B$8:$O$57,8,FALSE))</f>
        <v/>
      </c>
      <c r="I17" s="85" t="str">
        <f>IF(ISERROR(VLOOKUP(B17,'NANS Data'!$D$2:$P$51,13,FALSE)),"",VLOOKUP(B17,'NANS Data'!$D$2:$P$51,13,FALSE))</f>
        <v/>
      </c>
      <c r="J17" s="595" t="str">
        <f>IF(ISERROR(VLOOKUP($B17,競技者データ入力シート!$B$8:$Q$57,16,FALSE)),"",VLOOKUP($B17,競技者データ入力シート!$B$8:$Q$57,16,FALSE))</f>
        <v/>
      </c>
      <c r="K17" s="596"/>
      <c r="L17" s="595" t="str">
        <f>IF(ISERROR(VLOOKUP($B17,競技者データ入力シート!$B$8:$AM$57,19,FALSE)),"",VLOOKUP($B17,競技者データ入力シート!$B$8:$AM$57,19,FALSE))</f>
        <v/>
      </c>
      <c r="M17" s="596"/>
      <c r="N17" s="558"/>
      <c r="O17" s="558"/>
      <c r="P17" s="558"/>
      <c r="Q17" s="558"/>
      <c r="R17" s="558"/>
      <c r="S17" s="559"/>
    </row>
    <row r="18" spans="2:19" ht="16.5" customHeight="1">
      <c r="B18" s="248">
        <v>2</v>
      </c>
      <c r="C18" s="285" t="str">
        <f>IF(ISERROR(VLOOKUP(B18,'NANS Data'!$D$2:$P$51,6,FALSE)),"",VLOOKUP(B18,'NANS Data'!$D$2:$P$51,6,FALSE))</f>
        <v/>
      </c>
      <c r="D18" s="553" t="str">
        <f>IF(ISERROR(VLOOKUP(B18,'NANS Data'!$D$2:$P$51,7,FALSE)),"",VLOOKUP(B18,'NANS Data'!$D$2:$P$51,7,FALSE))</f>
        <v/>
      </c>
      <c r="E18" s="554"/>
      <c r="F18" s="555"/>
      <c r="G18" s="83" t="str">
        <f>IF(ISERROR(VLOOKUP(B18,'NANS Data'!$D$2:$P$51,12,FALSE)),"",VLOOKUP(B18,'NANS Data'!$D$2:$P$51,12,FALSE))</f>
        <v/>
      </c>
      <c r="H18" s="84" t="str">
        <f>IF(ISERROR(VLOOKUP(B18,競技者データ入力シート!$B$8:$O$57,2,FALSE)),"",VLOOKUP(B18,競技者データ入力シート!$B$8:$O$57,8,FALSE))</f>
        <v/>
      </c>
      <c r="I18" s="85" t="str">
        <f>IF(ISERROR(VLOOKUP(B18,'NANS Data'!$D$2:$P$51,13,FALSE)),"",VLOOKUP(B18,'NANS Data'!$D$2:$P$51,13,FALSE))</f>
        <v/>
      </c>
      <c r="J18" s="556" t="str">
        <f>IF(ISERROR(VLOOKUP($B18,競技者データ入力シート!$B$8:$Q$57,16,FALSE)),"",VLOOKUP($B18,競技者データ入力シート!$B$8:$Q$57,16,FALSE))</f>
        <v/>
      </c>
      <c r="K18" s="557"/>
      <c r="L18" s="556" t="str">
        <f>IF(ISERROR(VLOOKUP($B18,競技者データ入力シート!$B$8:$AM$57,19,FALSE)),"",VLOOKUP($B18,競技者データ入力シート!$B$8:$AM$57,19,FALSE))</f>
        <v/>
      </c>
      <c r="M18" s="557"/>
      <c r="N18" s="558"/>
      <c r="O18" s="558"/>
      <c r="P18" s="558"/>
      <c r="Q18" s="558"/>
      <c r="R18" s="558"/>
      <c r="S18" s="559"/>
    </row>
    <row r="19" spans="2:19" ht="16.5" customHeight="1">
      <c r="B19" s="248">
        <v>3</v>
      </c>
      <c r="C19" s="285" t="str">
        <f>IF(ISERROR(VLOOKUP(B19,'NANS Data'!$D$2:$P$51,6,FALSE)),"",VLOOKUP(B19,'NANS Data'!$D$2:$P$51,6,FALSE))</f>
        <v/>
      </c>
      <c r="D19" s="553" t="str">
        <f>IF(ISERROR(VLOOKUP(B19,'NANS Data'!$D$2:$P$51,7,FALSE)),"",VLOOKUP(B19,'NANS Data'!$D$2:$P$51,7,FALSE))</f>
        <v/>
      </c>
      <c r="E19" s="554"/>
      <c r="F19" s="555"/>
      <c r="G19" s="83" t="str">
        <f>IF(ISERROR(VLOOKUP(B19,'NANS Data'!$D$2:$P$51,12,FALSE)),"",VLOOKUP(B19,'NANS Data'!$D$2:$P$51,12,FALSE))</f>
        <v/>
      </c>
      <c r="H19" s="84" t="str">
        <f>IF(ISERROR(VLOOKUP(B19,競技者データ入力シート!$B$8:$O$57,2,FALSE)),"",VLOOKUP(B19,競技者データ入力シート!$B$8:$O$57,8,FALSE))</f>
        <v/>
      </c>
      <c r="I19" s="85" t="str">
        <f>IF(ISERROR(VLOOKUP(B19,'NANS Data'!$D$2:$P$51,13,FALSE)),"",VLOOKUP(B19,'NANS Data'!$D$2:$P$51,13,FALSE))</f>
        <v/>
      </c>
      <c r="J19" s="556" t="str">
        <f>IF(ISERROR(VLOOKUP($B19,競技者データ入力シート!$B$8:$Q$57,16,FALSE)),"",VLOOKUP($B19,競技者データ入力シート!$B$8:$Q$57,16,FALSE))</f>
        <v/>
      </c>
      <c r="K19" s="557"/>
      <c r="L19" s="556" t="str">
        <f>IF(ISERROR(VLOOKUP($B19,競技者データ入力シート!$B$8:$AM$57,19,FALSE)),"",VLOOKUP($B19,競技者データ入力シート!$B$8:$AM$57,19,FALSE))</f>
        <v/>
      </c>
      <c r="M19" s="557"/>
      <c r="N19" s="558"/>
      <c r="O19" s="558"/>
      <c r="P19" s="558"/>
      <c r="Q19" s="558"/>
      <c r="R19" s="558"/>
      <c r="S19" s="559"/>
    </row>
    <row r="20" spans="2:19" ht="16.5" customHeight="1">
      <c r="B20" s="248">
        <v>4</v>
      </c>
      <c r="C20" s="285" t="str">
        <f>IF(ISERROR(VLOOKUP(B20,'NANS Data'!$D$2:$P$51,6,FALSE)),"",VLOOKUP(B20,'NANS Data'!$D$2:$P$51,6,FALSE))</f>
        <v/>
      </c>
      <c r="D20" s="553" t="str">
        <f>IF(ISERROR(VLOOKUP(B20,'NANS Data'!$D$2:$P$51,7,FALSE)),"",VLOOKUP(B20,'NANS Data'!$D$2:$P$51,7,FALSE))</f>
        <v/>
      </c>
      <c r="E20" s="554"/>
      <c r="F20" s="555"/>
      <c r="G20" s="83" t="str">
        <f>IF(ISERROR(VLOOKUP(B20,'NANS Data'!$D$2:$P$51,12,FALSE)),"",VLOOKUP(B20,'NANS Data'!$D$2:$P$51,12,FALSE))</f>
        <v/>
      </c>
      <c r="H20" s="84" t="str">
        <f>IF(ISERROR(VLOOKUP(B20,競技者データ入力シート!$B$8:$O$57,2,FALSE)),"",VLOOKUP(B20,競技者データ入力シート!$B$8:$O$57,8,FALSE))</f>
        <v/>
      </c>
      <c r="I20" s="85" t="str">
        <f>IF(ISERROR(VLOOKUP(B20,'NANS Data'!$D$2:$P$51,13,FALSE)),"",VLOOKUP(B20,'NANS Data'!$D$2:$P$51,13,FALSE))</f>
        <v/>
      </c>
      <c r="J20" s="556" t="str">
        <f>IF(ISERROR(VLOOKUP($B20,競技者データ入力シート!$B$8:$Q$57,16,FALSE)),"",VLOOKUP($B20,競技者データ入力シート!$B$8:$Q$57,16,FALSE))</f>
        <v/>
      </c>
      <c r="K20" s="557"/>
      <c r="L20" s="556" t="str">
        <f>IF(ISERROR(VLOOKUP($B20,競技者データ入力シート!$B$8:$AM$57,19,FALSE)),"",VLOOKUP($B20,競技者データ入力シート!$B$8:$AM$57,19,FALSE))</f>
        <v/>
      </c>
      <c r="M20" s="557"/>
      <c r="N20" s="558"/>
      <c r="O20" s="558"/>
      <c r="P20" s="558"/>
      <c r="Q20" s="558"/>
      <c r="R20" s="558"/>
      <c r="S20" s="559"/>
    </row>
    <row r="21" spans="2:19" ht="16.5" customHeight="1">
      <c r="B21" s="249">
        <v>5</v>
      </c>
      <c r="C21" s="287" t="str">
        <f>IF(ISERROR(VLOOKUP(B21,'NANS Data'!$D$2:$P$51,6,FALSE)),"",VLOOKUP(B21,'NANS Data'!$D$2:$P$51,6,FALSE))</f>
        <v/>
      </c>
      <c r="D21" s="547" t="str">
        <f>IF(ISERROR(VLOOKUP(B21,'NANS Data'!$D$2:$P$51,7,FALSE)),"",VLOOKUP(B21,'NANS Data'!$D$2:$P$51,7,FALSE))</f>
        <v/>
      </c>
      <c r="E21" s="548"/>
      <c r="F21" s="549"/>
      <c r="G21" s="86" t="str">
        <f>IF(ISERROR(VLOOKUP(B21,'NANS Data'!$D$2:$P$51,12,FALSE)),"",VLOOKUP(B21,'NANS Data'!$D$2:$P$51,12,FALSE))</f>
        <v/>
      </c>
      <c r="H21" s="87" t="str">
        <f>IF(ISERROR(VLOOKUP(B21,競技者データ入力シート!$B$8:$O$57,2,FALSE)),"",VLOOKUP(B21,競技者データ入力シート!$B$8:$O$57,8,FALSE))</f>
        <v/>
      </c>
      <c r="I21" s="88" t="str">
        <f>IF(ISERROR(VLOOKUP(B21,'NANS Data'!$D$2:$P$51,13,FALSE)),"",VLOOKUP(B21,'NANS Data'!$D$2:$P$51,13,FALSE))</f>
        <v/>
      </c>
      <c r="J21" s="550" t="str">
        <f>IF(ISERROR(VLOOKUP($B21,競技者データ入力シート!$B$8:$Q$57,16,FALSE)),"",VLOOKUP($B21,競技者データ入力シート!$B$8:$Q$57,16,FALSE))</f>
        <v/>
      </c>
      <c r="K21" s="551"/>
      <c r="L21" s="550" t="str">
        <f>IF(ISERROR(VLOOKUP($B21,競技者データ入力シート!$B$8:$AM$57,19,FALSE)),"",VLOOKUP($B21,競技者データ入力シート!$B$8:$AM$57,19,FALSE))</f>
        <v/>
      </c>
      <c r="M21" s="551"/>
      <c r="N21" s="552"/>
      <c r="O21" s="552"/>
      <c r="P21" s="552"/>
      <c r="Q21" s="552"/>
      <c r="R21" s="552"/>
      <c r="S21" s="567"/>
    </row>
    <row r="22" spans="2:19" ht="16.5" customHeight="1">
      <c r="B22" s="247">
        <v>6</v>
      </c>
      <c r="C22" s="285" t="str">
        <f>IF(ISERROR(VLOOKUP(B22,'NANS Data'!$D$2:$P$51,6,FALSE)),"",VLOOKUP(B22,'NANS Data'!$D$2:$P$51,6,FALSE))</f>
        <v/>
      </c>
      <c r="D22" s="553" t="str">
        <f>IF(ISERROR(VLOOKUP(B22,'NANS Data'!$D$2:$P$51,7,FALSE)),"",VLOOKUP(B22,'NANS Data'!$D$2:$P$51,7,FALSE))</f>
        <v/>
      </c>
      <c r="E22" s="554"/>
      <c r="F22" s="555"/>
      <c r="G22" s="83" t="str">
        <f>IF(ISERROR(VLOOKUP(B22,'NANS Data'!$D$2:$P$51,12,FALSE)),"",VLOOKUP(B22,'NANS Data'!$D$2:$P$51,12,FALSE))</f>
        <v/>
      </c>
      <c r="H22" s="84" t="str">
        <f>IF(ISERROR(VLOOKUP(B22,競技者データ入力シート!$B$8:$O$57,2,FALSE)),"",VLOOKUP(B22,競技者データ入力シート!$B$8:$O$57,8,FALSE))</f>
        <v/>
      </c>
      <c r="I22" s="85" t="str">
        <f>IF(ISERROR(VLOOKUP(B22,'NANS Data'!$D$2:$P$51,13,FALSE)),"",VLOOKUP(B22,'NANS Data'!$D$2:$P$51,13,FALSE))</f>
        <v/>
      </c>
      <c r="J22" s="556" t="str">
        <f>IF(ISERROR(VLOOKUP($B22,競技者データ入力シート!$B$8:$Q$57,16,FALSE)),"",VLOOKUP($B22,競技者データ入力シート!$B$8:$Q$57,16,FALSE))</f>
        <v/>
      </c>
      <c r="K22" s="557"/>
      <c r="L22" s="556" t="str">
        <f>IF(ISERROR(VLOOKUP($B22,競技者データ入力シート!$B$8:$AM$57,19,FALSE)),"",VLOOKUP($B22,競技者データ入力シート!$B$8:$AM$57,19,FALSE))</f>
        <v/>
      </c>
      <c r="M22" s="557"/>
      <c r="N22" s="558"/>
      <c r="O22" s="558"/>
      <c r="P22" s="558"/>
      <c r="Q22" s="558"/>
      <c r="R22" s="558"/>
      <c r="S22" s="559"/>
    </row>
    <row r="23" spans="2:19" ht="16.5" customHeight="1">
      <c r="B23" s="248">
        <v>7</v>
      </c>
      <c r="C23" s="285" t="str">
        <f>IF(ISERROR(VLOOKUP(B23,'NANS Data'!$D$2:$P$51,6,FALSE)),"",VLOOKUP(B23,'NANS Data'!$D$2:$P$51,6,FALSE))</f>
        <v/>
      </c>
      <c r="D23" s="553" t="str">
        <f>IF(ISERROR(VLOOKUP(B23,'NANS Data'!$D$2:$P$51,7,FALSE)),"",VLOOKUP(B23,'NANS Data'!$D$2:$P$51,7,FALSE))</f>
        <v/>
      </c>
      <c r="E23" s="554"/>
      <c r="F23" s="555"/>
      <c r="G23" s="83" t="str">
        <f>IF(ISERROR(VLOOKUP(B23,'NANS Data'!$D$2:$P$51,12,FALSE)),"",VLOOKUP(B23,'NANS Data'!$D$2:$P$51,12,FALSE))</f>
        <v/>
      </c>
      <c r="H23" s="84" t="str">
        <f>IF(ISERROR(VLOOKUP(B23,競技者データ入力シート!$B$8:$O$57,2,FALSE)),"",VLOOKUP(B23,競技者データ入力シート!$B$8:$O$57,8,FALSE))</f>
        <v/>
      </c>
      <c r="I23" s="85" t="str">
        <f>IF(ISERROR(VLOOKUP(B23,'NANS Data'!$D$2:$P$51,13,FALSE)),"",VLOOKUP(B23,'NANS Data'!$D$2:$P$51,13,FALSE))</f>
        <v/>
      </c>
      <c r="J23" s="556" t="str">
        <f>IF(ISERROR(VLOOKUP($B23,競技者データ入力シート!$B$8:$Q$57,16,FALSE)),"",VLOOKUP($B23,競技者データ入力シート!$B$8:$Q$57,16,FALSE))</f>
        <v/>
      </c>
      <c r="K23" s="557"/>
      <c r="L23" s="556" t="str">
        <f>IF(ISERROR(VLOOKUP($B23,競技者データ入力シート!$B$8:$AM$57,19,FALSE)),"",VLOOKUP($B23,競技者データ入力シート!$B$8:$AM$57,19,FALSE))</f>
        <v/>
      </c>
      <c r="M23" s="557"/>
      <c r="N23" s="558"/>
      <c r="O23" s="558"/>
      <c r="P23" s="558"/>
      <c r="Q23" s="558"/>
      <c r="R23" s="558"/>
      <c r="S23" s="559"/>
    </row>
    <row r="24" spans="2:19" ht="16.5" customHeight="1">
      <c r="B24" s="248">
        <v>8</v>
      </c>
      <c r="C24" s="285" t="str">
        <f>IF(ISERROR(VLOOKUP(B24,'NANS Data'!$D$2:$P$51,6,FALSE)),"",VLOOKUP(B24,'NANS Data'!$D$2:$P$51,6,FALSE))</f>
        <v/>
      </c>
      <c r="D24" s="553" t="str">
        <f>IF(ISERROR(VLOOKUP(B24,'NANS Data'!$D$2:$P$51,7,FALSE)),"",VLOOKUP(B24,'NANS Data'!$D$2:$P$51,7,FALSE))</f>
        <v/>
      </c>
      <c r="E24" s="554"/>
      <c r="F24" s="555"/>
      <c r="G24" s="83" t="str">
        <f>IF(ISERROR(VLOOKUP(B24,'NANS Data'!$D$2:$P$51,12,FALSE)),"",VLOOKUP(B24,'NANS Data'!$D$2:$P$51,12,FALSE))</f>
        <v/>
      </c>
      <c r="H24" s="84" t="str">
        <f>IF(ISERROR(VLOOKUP(B24,競技者データ入力シート!$B$8:$O$57,2,FALSE)),"",VLOOKUP(B24,競技者データ入力シート!$B$8:$O$57,8,FALSE))</f>
        <v/>
      </c>
      <c r="I24" s="85" t="str">
        <f>IF(ISERROR(VLOOKUP(B24,'NANS Data'!$D$2:$P$51,13,FALSE)),"",VLOOKUP(B24,'NANS Data'!$D$2:$P$51,13,FALSE))</f>
        <v/>
      </c>
      <c r="J24" s="556" t="str">
        <f>IF(ISERROR(VLOOKUP($B24,競技者データ入力シート!$B$8:$Q$57,16,FALSE)),"",VLOOKUP($B24,競技者データ入力シート!$B$8:$Q$57,16,FALSE))</f>
        <v/>
      </c>
      <c r="K24" s="557"/>
      <c r="L24" s="556" t="str">
        <f>IF(ISERROR(VLOOKUP($B24,競技者データ入力シート!$B$8:$AM$57,19,FALSE)),"",VLOOKUP($B24,競技者データ入力シート!$B$8:$AM$57,19,FALSE))</f>
        <v/>
      </c>
      <c r="M24" s="557"/>
      <c r="N24" s="558"/>
      <c r="O24" s="558"/>
      <c r="P24" s="558"/>
      <c r="Q24" s="558"/>
      <c r="R24" s="558"/>
      <c r="S24" s="559"/>
    </row>
    <row r="25" spans="2:19" ht="16.5" customHeight="1">
      <c r="B25" s="248">
        <v>9</v>
      </c>
      <c r="C25" s="285" t="str">
        <f>IF(ISERROR(VLOOKUP(B25,'NANS Data'!$D$2:$P$51,6,FALSE)),"",VLOOKUP(B25,'NANS Data'!$D$2:$P$51,6,FALSE))</f>
        <v/>
      </c>
      <c r="D25" s="553" t="str">
        <f>IF(ISERROR(VLOOKUP(B25,'NANS Data'!$D$2:$P$51,7,FALSE)),"",VLOOKUP(B25,'NANS Data'!$D$2:$P$51,7,FALSE))</f>
        <v/>
      </c>
      <c r="E25" s="554"/>
      <c r="F25" s="555"/>
      <c r="G25" s="83" t="str">
        <f>IF(ISERROR(VLOOKUP(B25,'NANS Data'!$D$2:$P$51,12,FALSE)),"",VLOOKUP(B25,'NANS Data'!$D$2:$P$51,12,FALSE))</f>
        <v/>
      </c>
      <c r="H25" s="84" t="str">
        <f>IF(ISERROR(VLOOKUP(B25,競技者データ入力シート!$B$8:$O$57,2,FALSE)),"",VLOOKUP(B25,競技者データ入力シート!$B$8:$O$57,8,FALSE))</f>
        <v/>
      </c>
      <c r="I25" s="85" t="str">
        <f>IF(ISERROR(VLOOKUP(B25,'NANS Data'!$D$2:$P$51,13,FALSE)),"",VLOOKUP(B25,'NANS Data'!$D$2:$P$51,13,FALSE))</f>
        <v/>
      </c>
      <c r="J25" s="556" t="str">
        <f>IF(ISERROR(VLOOKUP($B25,競技者データ入力シート!$B$8:$Q$57,16,FALSE)),"",VLOOKUP($B25,競技者データ入力シート!$B$8:$Q$57,16,FALSE))</f>
        <v/>
      </c>
      <c r="K25" s="557"/>
      <c r="L25" s="556" t="str">
        <f>IF(ISERROR(VLOOKUP($B25,競技者データ入力シート!$B$8:$AM$57,19,FALSE)),"",VLOOKUP($B25,競技者データ入力シート!$B$8:$AM$57,19,FALSE))</f>
        <v/>
      </c>
      <c r="M25" s="557"/>
      <c r="N25" s="558"/>
      <c r="O25" s="558"/>
      <c r="P25" s="558"/>
      <c r="Q25" s="558"/>
      <c r="R25" s="558"/>
      <c r="S25" s="559"/>
    </row>
    <row r="26" spans="2:19" ht="16.5" customHeight="1">
      <c r="B26" s="249">
        <v>10</v>
      </c>
      <c r="C26" s="287" t="str">
        <f>IF(ISERROR(VLOOKUP(B26,'NANS Data'!$D$2:$P$51,6,FALSE)),"",VLOOKUP(B26,'NANS Data'!$D$2:$P$51,6,FALSE))</f>
        <v/>
      </c>
      <c r="D26" s="547" t="str">
        <f>IF(ISERROR(VLOOKUP(B26,'NANS Data'!$D$2:$P$51,7,FALSE)),"",VLOOKUP(B26,'NANS Data'!$D$2:$P$51,7,FALSE))</f>
        <v/>
      </c>
      <c r="E26" s="548"/>
      <c r="F26" s="549"/>
      <c r="G26" s="86" t="str">
        <f>IF(ISERROR(VLOOKUP(B26,'NANS Data'!$D$2:$P$51,12,FALSE)),"",VLOOKUP(B26,'NANS Data'!$D$2:$P$51,12,FALSE))</f>
        <v/>
      </c>
      <c r="H26" s="87" t="str">
        <f>IF(ISERROR(VLOOKUP(B26,競技者データ入力シート!$B$8:$O$57,2,FALSE)),"",VLOOKUP(B26,競技者データ入力シート!$B$8:$O$57,8,FALSE))</f>
        <v/>
      </c>
      <c r="I26" s="88" t="str">
        <f>IF(ISERROR(VLOOKUP(B26,'NANS Data'!$D$2:$P$51,13,FALSE)),"",VLOOKUP(B26,'NANS Data'!$D$2:$P$51,13,FALSE))</f>
        <v/>
      </c>
      <c r="J26" s="550" t="str">
        <f>IF(ISERROR(VLOOKUP($B26,競技者データ入力シート!$B$8:$Q$57,16,FALSE)),"",VLOOKUP($B26,競技者データ入力シート!$B$8:$Q$57,16,FALSE))</f>
        <v/>
      </c>
      <c r="K26" s="551"/>
      <c r="L26" s="550" t="str">
        <f>IF(ISERROR(VLOOKUP($B26,競技者データ入力シート!$B$8:$AM$57,19,FALSE)),"",VLOOKUP($B26,競技者データ入力シート!$B$8:$AM$57,19,FALSE))</f>
        <v/>
      </c>
      <c r="M26" s="551"/>
      <c r="N26" s="552"/>
      <c r="O26" s="552"/>
      <c r="P26" s="552"/>
      <c r="Q26" s="552"/>
      <c r="R26" s="552"/>
      <c r="S26" s="567"/>
    </row>
    <row r="27" spans="2:19" ht="16.5" customHeight="1">
      <c r="B27" s="247">
        <v>11</v>
      </c>
      <c r="C27" s="285" t="str">
        <f>IF(ISERROR(VLOOKUP(B27,'NANS Data'!$D$2:$P$51,6,FALSE)),"",VLOOKUP(B27,'NANS Data'!$D$2:$P$51,6,FALSE))</f>
        <v/>
      </c>
      <c r="D27" s="553" t="str">
        <f>IF(ISERROR(VLOOKUP(B27,'NANS Data'!$D$2:$P$51,7,FALSE)),"",VLOOKUP(B27,'NANS Data'!$D$2:$P$51,7,FALSE))</f>
        <v/>
      </c>
      <c r="E27" s="554"/>
      <c r="F27" s="555"/>
      <c r="G27" s="83" t="str">
        <f>IF(ISERROR(VLOOKUP(B27,'NANS Data'!$D$2:$P$51,12,FALSE)),"",VLOOKUP(B27,'NANS Data'!$D$2:$P$51,12,FALSE))</f>
        <v/>
      </c>
      <c r="H27" s="84" t="str">
        <f>IF(ISERROR(VLOOKUP(B27,競技者データ入力シート!$B$8:$O$57,2,FALSE)),"",VLOOKUP(B27,競技者データ入力シート!$B$8:$O$57,8,FALSE))</f>
        <v/>
      </c>
      <c r="I27" s="85" t="str">
        <f>IF(ISERROR(VLOOKUP(B27,'NANS Data'!$D$2:$P$51,13,FALSE)),"",VLOOKUP(B27,'NANS Data'!$D$2:$P$51,13,FALSE))</f>
        <v/>
      </c>
      <c r="J27" s="556" t="str">
        <f>IF(ISERROR(VLOOKUP($B27,競技者データ入力シート!$B$8:$Q$57,16,FALSE)),"",VLOOKUP($B27,競技者データ入力シート!$B$8:$Q$57,16,FALSE))</f>
        <v/>
      </c>
      <c r="K27" s="557"/>
      <c r="L27" s="556" t="str">
        <f>IF(ISERROR(VLOOKUP($B27,競技者データ入力シート!$B$8:$AM$57,19,FALSE)),"",VLOOKUP($B27,競技者データ入力シート!$B$8:$AM$57,19,FALSE))</f>
        <v/>
      </c>
      <c r="M27" s="557"/>
      <c r="N27" s="558"/>
      <c r="O27" s="558"/>
      <c r="P27" s="558"/>
      <c r="Q27" s="558"/>
      <c r="R27" s="558"/>
      <c r="S27" s="559"/>
    </row>
    <row r="28" spans="2:19" ht="16.5" customHeight="1">
      <c r="B28" s="248">
        <v>12</v>
      </c>
      <c r="C28" s="285" t="str">
        <f>IF(ISERROR(VLOOKUP(B28,'NANS Data'!$D$2:$P$51,6,FALSE)),"",VLOOKUP(B28,'NANS Data'!$D$2:$P$51,6,FALSE))</f>
        <v/>
      </c>
      <c r="D28" s="553" t="str">
        <f>IF(ISERROR(VLOOKUP(B28,'NANS Data'!$D$2:$P$51,7,FALSE)),"",VLOOKUP(B28,'NANS Data'!$D$2:$P$51,7,FALSE))</f>
        <v/>
      </c>
      <c r="E28" s="554"/>
      <c r="F28" s="555"/>
      <c r="G28" s="83" t="str">
        <f>IF(ISERROR(VLOOKUP(B28,'NANS Data'!$D$2:$P$51,12,FALSE)),"",VLOOKUP(B28,'NANS Data'!$D$2:$P$51,12,FALSE))</f>
        <v/>
      </c>
      <c r="H28" s="84" t="str">
        <f>IF(ISERROR(VLOOKUP(B28,競技者データ入力シート!$B$8:$O$57,2,FALSE)),"",VLOOKUP(B28,競技者データ入力シート!$B$8:$O$57,8,FALSE))</f>
        <v/>
      </c>
      <c r="I28" s="85" t="str">
        <f>IF(ISERROR(VLOOKUP(B28,'NANS Data'!$D$2:$P$51,13,FALSE)),"",VLOOKUP(B28,'NANS Data'!$D$2:$P$51,13,FALSE))</f>
        <v/>
      </c>
      <c r="J28" s="556" t="str">
        <f>IF(ISERROR(VLOOKUP($B28,競技者データ入力シート!$B$8:$Q$57,16,FALSE)),"",VLOOKUP($B28,競技者データ入力シート!$B$8:$Q$57,16,FALSE))</f>
        <v/>
      </c>
      <c r="K28" s="557"/>
      <c r="L28" s="556" t="str">
        <f>IF(ISERROR(VLOOKUP($B28,競技者データ入力シート!$B$8:$AM$57,19,FALSE)),"",VLOOKUP($B28,競技者データ入力シート!$B$8:$AM$57,19,FALSE))</f>
        <v/>
      </c>
      <c r="M28" s="557"/>
      <c r="N28" s="558"/>
      <c r="O28" s="558"/>
      <c r="P28" s="558"/>
      <c r="Q28" s="558"/>
      <c r="R28" s="558"/>
      <c r="S28" s="559"/>
    </row>
    <row r="29" spans="2:19" ht="16.5" customHeight="1">
      <c r="B29" s="248">
        <v>13</v>
      </c>
      <c r="C29" s="285" t="str">
        <f>IF(ISERROR(VLOOKUP(B29,'NANS Data'!$D$2:$P$51,6,FALSE)),"",VLOOKUP(B29,'NANS Data'!$D$2:$P$51,6,FALSE))</f>
        <v/>
      </c>
      <c r="D29" s="553" t="str">
        <f>IF(ISERROR(VLOOKUP(B29,'NANS Data'!$D$2:$P$51,7,FALSE)),"",VLOOKUP(B29,'NANS Data'!$D$2:$P$51,7,FALSE))</f>
        <v/>
      </c>
      <c r="E29" s="554"/>
      <c r="F29" s="555"/>
      <c r="G29" s="83" t="str">
        <f>IF(ISERROR(VLOOKUP(B29,'NANS Data'!$D$2:$P$51,12,FALSE)),"",VLOOKUP(B29,'NANS Data'!$D$2:$P$51,12,FALSE))</f>
        <v/>
      </c>
      <c r="H29" s="84" t="str">
        <f>IF(ISERROR(VLOOKUP(B29,競技者データ入力シート!$B$8:$O$57,2,FALSE)),"",VLOOKUP(B29,競技者データ入力シート!$B$8:$O$57,8,FALSE))</f>
        <v/>
      </c>
      <c r="I29" s="85" t="str">
        <f>IF(ISERROR(VLOOKUP(B29,'NANS Data'!$D$2:$P$51,13,FALSE)),"",VLOOKUP(B29,'NANS Data'!$D$2:$P$51,13,FALSE))</f>
        <v/>
      </c>
      <c r="J29" s="556" t="str">
        <f>IF(ISERROR(VLOOKUP($B29,競技者データ入力シート!$B$8:$Q$57,16,FALSE)),"",VLOOKUP($B29,競技者データ入力シート!$B$8:$Q$57,16,FALSE))</f>
        <v/>
      </c>
      <c r="K29" s="557"/>
      <c r="L29" s="556" t="str">
        <f>IF(ISERROR(VLOOKUP($B29,競技者データ入力シート!$B$8:$AM$57,19,FALSE)),"",VLOOKUP($B29,競技者データ入力シート!$B$8:$AM$57,19,FALSE))</f>
        <v/>
      </c>
      <c r="M29" s="557"/>
      <c r="N29" s="558"/>
      <c r="O29" s="558"/>
      <c r="P29" s="558"/>
      <c r="Q29" s="558"/>
      <c r="R29" s="558"/>
      <c r="S29" s="559"/>
    </row>
    <row r="30" spans="2:19" ht="16.5" customHeight="1">
      <c r="B30" s="248">
        <v>14</v>
      </c>
      <c r="C30" s="285" t="str">
        <f>IF(ISERROR(VLOOKUP(B30,'NANS Data'!$D$2:$P$51,6,FALSE)),"",VLOOKUP(B30,'NANS Data'!$D$2:$P$51,6,FALSE))</f>
        <v/>
      </c>
      <c r="D30" s="553" t="str">
        <f>IF(ISERROR(VLOOKUP(B30,'NANS Data'!$D$2:$P$51,7,FALSE)),"",VLOOKUP(B30,'NANS Data'!$D$2:$P$51,7,FALSE))</f>
        <v/>
      </c>
      <c r="E30" s="554"/>
      <c r="F30" s="555"/>
      <c r="G30" s="83" t="str">
        <f>IF(ISERROR(VLOOKUP(B30,'NANS Data'!$D$2:$P$51,12,FALSE)),"",VLOOKUP(B30,'NANS Data'!$D$2:$P$51,12,FALSE))</f>
        <v/>
      </c>
      <c r="H30" s="84" t="str">
        <f>IF(ISERROR(VLOOKUP(B30,競技者データ入力シート!$B$8:$O$57,2,FALSE)),"",VLOOKUP(B30,競技者データ入力シート!$B$8:$O$57,8,FALSE))</f>
        <v/>
      </c>
      <c r="I30" s="85" t="str">
        <f>IF(ISERROR(VLOOKUP(B30,'NANS Data'!$D$2:$P$51,13,FALSE)),"",VLOOKUP(B30,'NANS Data'!$D$2:$P$51,13,FALSE))</f>
        <v/>
      </c>
      <c r="J30" s="556" t="str">
        <f>IF(ISERROR(VLOOKUP($B30,競技者データ入力シート!$B$8:$Q$57,16,FALSE)),"",VLOOKUP($B30,競技者データ入力シート!$B$8:$Q$57,16,FALSE))</f>
        <v/>
      </c>
      <c r="K30" s="557"/>
      <c r="L30" s="556" t="str">
        <f>IF(ISERROR(VLOOKUP($B30,競技者データ入力シート!$B$8:$AM$57,19,FALSE)),"",VLOOKUP($B30,競技者データ入力シート!$B$8:$AM$57,19,FALSE))</f>
        <v/>
      </c>
      <c r="M30" s="557"/>
      <c r="N30" s="558"/>
      <c r="O30" s="558"/>
      <c r="P30" s="558"/>
      <c r="Q30" s="558"/>
      <c r="R30" s="558"/>
      <c r="S30" s="559"/>
    </row>
    <row r="31" spans="2:19" ht="16.5" customHeight="1">
      <c r="B31" s="249">
        <v>15</v>
      </c>
      <c r="C31" s="287" t="str">
        <f>IF(ISERROR(VLOOKUP(B31,'NANS Data'!$D$2:$P$51,6,FALSE)),"",VLOOKUP(B31,'NANS Data'!$D$2:$P$51,6,FALSE))</f>
        <v/>
      </c>
      <c r="D31" s="547" t="str">
        <f>IF(ISERROR(VLOOKUP(B31,'NANS Data'!$D$2:$P$51,7,FALSE)),"",VLOOKUP(B31,'NANS Data'!$D$2:$P$51,7,FALSE))</f>
        <v/>
      </c>
      <c r="E31" s="548"/>
      <c r="F31" s="549"/>
      <c r="G31" s="86" t="str">
        <f>IF(ISERROR(VLOOKUP(B31,'NANS Data'!$D$2:$P$51,12,FALSE)),"",VLOOKUP(B31,'NANS Data'!$D$2:$P$51,12,FALSE))</f>
        <v/>
      </c>
      <c r="H31" s="87" t="str">
        <f>IF(ISERROR(VLOOKUP(B31,競技者データ入力シート!$B$8:$O$57,2,FALSE)),"",VLOOKUP(B31,競技者データ入力シート!$B$8:$O$57,8,FALSE))</f>
        <v/>
      </c>
      <c r="I31" s="88" t="str">
        <f>IF(ISERROR(VLOOKUP(B31,'NANS Data'!$D$2:$P$51,13,FALSE)),"",VLOOKUP(B31,'NANS Data'!$D$2:$P$51,13,FALSE))</f>
        <v/>
      </c>
      <c r="J31" s="550" t="str">
        <f>IF(ISERROR(VLOOKUP($B31,競技者データ入力シート!$B$8:$Q$57,16,FALSE)),"",VLOOKUP($B31,競技者データ入力シート!$B$8:$Q$57,16,FALSE))</f>
        <v/>
      </c>
      <c r="K31" s="551"/>
      <c r="L31" s="550" t="str">
        <f>IF(ISERROR(VLOOKUP($B31,競技者データ入力シート!$B$8:$AM$57,19,FALSE)),"",VLOOKUP($B31,競技者データ入力シート!$B$8:$AM$57,19,FALSE))</f>
        <v/>
      </c>
      <c r="M31" s="551"/>
      <c r="N31" s="552"/>
      <c r="O31" s="552"/>
      <c r="P31" s="552"/>
      <c r="Q31" s="552"/>
      <c r="R31" s="552"/>
      <c r="S31" s="567"/>
    </row>
    <row r="32" spans="2:19" ht="16.5" customHeight="1">
      <c r="B32" s="247">
        <v>16</v>
      </c>
      <c r="C32" s="285" t="str">
        <f>IF(ISERROR(VLOOKUP(B32,'NANS Data'!$D$2:$P$51,6,FALSE)),"",VLOOKUP(B32,'NANS Data'!$D$2:$P$51,6,FALSE))</f>
        <v/>
      </c>
      <c r="D32" s="553" t="str">
        <f>IF(ISERROR(VLOOKUP(B32,'NANS Data'!$D$2:$P$51,7,FALSE)),"",VLOOKUP(B32,'NANS Data'!$D$2:$P$51,7,FALSE))</f>
        <v/>
      </c>
      <c r="E32" s="554"/>
      <c r="F32" s="555"/>
      <c r="G32" s="83" t="str">
        <f>IF(ISERROR(VLOOKUP(B32,'NANS Data'!$D$2:$P$51,12,FALSE)),"",VLOOKUP(B32,'NANS Data'!$D$2:$P$51,12,FALSE))</f>
        <v/>
      </c>
      <c r="H32" s="84" t="str">
        <f>IF(ISERROR(VLOOKUP(B32,競技者データ入力シート!$B$8:$O$57,2,FALSE)),"",VLOOKUP(B32,競技者データ入力シート!$B$8:$O$57,8,FALSE))</f>
        <v/>
      </c>
      <c r="I32" s="85" t="str">
        <f>IF(ISERROR(VLOOKUP(B32,'NANS Data'!$D$2:$P$51,13,FALSE)),"",VLOOKUP(B32,'NANS Data'!$D$2:$P$51,13,FALSE))</f>
        <v/>
      </c>
      <c r="J32" s="556" t="str">
        <f>IF(ISERROR(VLOOKUP($B32,競技者データ入力シート!$B$8:$Q$57,16,FALSE)),"",VLOOKUP($B32,競技者データ入力シート!$B$8:$Q$57,16,FALSE))</f>
        <v/>
      </c>
      <c r="K32" s="557"/>
      <c r="L32" s="556" t="str">
        <f>IF(ISERROR(VLOOKUP($B32,競技者データ入力シート!$B$8:$AM$57,19,FALSE)),"",VLOOKUP($B32,競技者データ入力シート!$B$8:$AM$57,19,FALSE))</f>
        <v/>
      </c>
      <c r="M32" s="557"/>
      <c r="N32" s="558"/>
      <c r="O32" s="558"/>
      <c r="P32" s="558"/>
      <c r="Q32" s="558"/>
      <c r="R32" s="558"/>
      <c r="S32" s="559"/>
    </row>
    <row r="33" spans="2:19" ht="16.5" customHeight="1">
      <c r="B33" s="248">
        <v>17</v>
      </c>
      <c r="C33" s="285" t="str">
        <f>IF(ISERROR(VLOOKUP(B33,'NANS Data'!$D$2:$P$51,6,FALSE)),"",VLOOKUP(B33,'NANS Data'!$D$2:$P$51,6,FALSE))</f>
        <v/>
      </c>
      <c r="D33" s="553" t="str">
        <f>IF(ISERROR(VLOOKUP(B33,'NANS Data'!$D$2:$P$51,7,FALSE)),"",VLOOKUP(B33,'NANS Data'!$D$2:$P$51,7,FALSE))</f>
        <v/>
      </c>
      <c r="E33" s="554"/>
      <c r="F33" s="555"/>
      <c r="G33" s="83" t="str">
        <f>IF(ISERROR(VLOOKUP(B33,'NANS Data'!$D$2:$P$51,12,FALSE)),"",VLOOKUP(B33,'NANS Data'!$D$2:$P$51,12,FALSE))</f>
        <v/>
      </c>
      <c r="H33" s="84" t="str">
        <f>IF(ISERROR(VLOOKUP(B33,競技者データ入力シート!$B$8:$O$57,2,FALSE)),"",VLOOKUP(B33,競技者データ入力シート!$B$8:$O$57,8,FALSE))</f>
        <v/>
      </c>
      <c r="I33" s="85" t="str">
        <f>IF(ISERROR(VLOOKUP(B33,'NANS Data'!$D$2:$P$51,13,FALSE)),"",VLOOKUP(B33,'NANS Data'!$D$2:$P$51,13,FALSE))</f>
        <v/>
      </c>
      <c r="J33" s="556" t="str">
        <f>IF(ISERROR(VLOOKUP($B33,競技者データ入力シート!$B$8:$Q$57,16,FALSE)),"",VLOOKUP($B33,競技者データ入力シート!$B$8:$Q$57,16,FALSE))</f>
        <v/>
      </c>
      <c r="K33" s="557"/>
      <c r="L33" s="556" t="str">
        <f>IF(ISERROR(VLOOKUP($B33,競技者データ入力シート!$B$8:$AM$57,19,FALSE)),"",VLOOKUP($B33,競技者データ入力シート!$B$8:$AM$57,19,FALSE))</f>
        <v/>
      </c>
      <c r="M33" s="557"/>
      <c r="N33" s="558"/>
      <c r="O33" s="558"/>
      <c r="P33" s="558"/>
      <c r="Q33" s="558"/>
      <c r="R33" s="558"/>
      <c r="S33" s="559"/>
    </row>
    <row r="34" spans="2:19" ht="16.5" customHeight="1">
      <c r="B34" s="248">
        <v>18</v>
      </c>
      <c r="C34" s="285" t="str">
        <f>IF(ISERROR(VLOOKUP(B34,'NANS Data'!$D$2:$P$51,6,FALSE)),"",VLOOKUP(B34,'NANS Data'!$D$2:$P$51,6,FALSE))</f>
        <v/>
      </c>
      <c r="D34" s="553" t="str">
        <f>IF(ISERROR(VLOOKUP(B34,'NANS Data'!$D$2:$P$51,7,FALSE)),"",VLOOKUP(B34,'NANS Data'!$D$2:$P$51,7,FALSE))</f>
        <v/>
      </c>
      <c r="E34" s="554"/>
      <c r="F34" s="555"/>
      <c r="G34" s="83" t="str">
        <f>IF(ISERROR(VLOOKUP(B34,'NANS Data'!$D$2:$P$51,12,FALSE)),"",VLOOKUP(B34,'NANS Data'!$D$2:$P$51,12,FALSE))</f>
        <v/>
      </c>
      <c r="H34" s="84" t="str">
        <f>IF(ISERROR(VLOOKUP(B34,競技者データ入力シート!$B$8:$O$57,2,FALSE)),"",VLOOKUP(B34,競技者データ入力シート!$B$8:$O$57,8,FALSE))</f>
        <v/>
      </c>
      <c r="I34" s="85" t="str">
        <f>IF(ISERROR(VLOOKUP(B34,'NANS Data'!$D$2:$P$51,13,FALSE)),"",VLOOKUP(B34,'NANS Data'!$D$2:$P$51,13,FALSE))</f>
        <v/>
      </c>
      <c r="J34" s="556" t="str">
        <f>IF(ISERROR(VLOOKUP($B34,競技者データ入力シート!$B$8:$Q$57,16,FALSE)),"",VLOOKUP($B34,競技者データ入力シート!$B$8:$Q$57,16,FALSE))</f>
        <v/>
      </c>
      <c r="K34" s="557"/>
      <c r="L34" s="556" t="str">
        <f>IF(ISERROR(VLOOKUP($B34,競技者データ入力シート!$B$8:$AM$57,19,FALSE)),"",VLOOKUP($B34,競技者データ入力シート!$B$8:$AM$57,19,FALSE))</f>
        <v/>
      </c>
      <c r="M34" s="557"/>
      <c r="N34" s="558"/>
      <c r="O34" s="558"/>
      <c r="P34" s="558"/>
      <c r="Q34" s="558"/>
      <c r="R34" s="558"/>
      <c r="S34" s="559"/>
    </row>
    <row r="35" spans="2:19" ht="16.5" customHeight="1">
      <c r="B35" s="248">
        <v>19</v>
      </c>
      <c r="C35" s="285" t="str">
        <f>IF(ISERROR(VLOOKUP(B35,'NANS Data'!$D$2:$P$51,6,FALSE)),"",VLOOKUP(B35,'NANS Data'!$D$2:$P$51,6,FALSE))</f>
        <v/>
      </c>
      <c r="D35" s="553" t="str">
        <f>IF(ISERROR(VLOOKUP(B35,'NANS Data'!$D$2:$P$51,7,FALSE)),"",VLOOKUP(B35,'NANS Data'!$D$2:$P$51,7,FALSE))</f>
        <v/>
      </c>
      <c r="E35" s="554"/>
      <c r="F35" s="555"/>
      <c r="G35" s="83" t="str">
        <f>IF(ISERROR(VLOOKUP(B35,'NANS Data'!$D$2:$P$51,12,FALSE)),"",VLOOKUP(B35,'NANS Data'!$D$2:$P$51,12,FALSE))</f>
        <v/>
      </c>
      <c r="H35" s="84" t="str">
        <f>IF(ISERROR(VLOOKUP(B35,競技者データ入力シート!$B$8:$O$57,2,FALSE)),"",VLOOKUP(B35,競技者データ入力シート!$B$8:$O$57,8,FALSE))</f>
        <v/>
      </c>
      <c r="I35" s="85" t="str">
        <f>IF(ISERROR(VLOOKUP(B35,'NANS Data'!$D$2:$P$51,13,FALSE)),"",VLOOKUP(B35,'NANS Data'!$D$2:$P$51,13,FALSE))</f>
        <v/>
      </c>
      <c r="J35" s="556" t="str">
        <f>IF(ISERROR(VLOOKUP($B35,競技者データ入力シート!$B$8:$Q$57,16,FALSE)),"",VLOOKUP($B35,競技者データ入力シート!$B$8:$Q$57,16,FALSE))</f>
        <v/>
      </c>
      <c r="K35" s="557"/>
      <c r="L35" s="556" t="str">
        <f>IF(ISERROR(VLOOKUP($B35,競技者データ入力シート!$B$8:$AM$57,19,FALSE)),"",VLOOKUP($B35,競技者データ入力シート!$B$8:$AM$57,19,FALSE))</f>
        <v/>
      </c>
      <c r="M35" s="557"/>
      <c r="N35" s="558"/>
      <c r="O35" s="558"/>
      <c r="P35" s="558"/>
      <c r="Q35" s="558"/>
      <c r="R35" s="558"/>
      <c r="S35" s="559"/>
    </row>
    <row r="36" spans="2:19" ht="16.5" customHeight="1">
      <c r="B36" s="249">
        <v>20</v>
      </c>
      <c r="C36" s="287" t="str">
        <f>IF(ISERROR(VLOOKUP(B36,'NANS Data'!$D$2:$P$51,6,FALSE)),"",VLOOKUP(B36,'NANS Data'!$D$2:$P$51,6,FALSE))</f>
        <v/>
      </c>
      <c r="D36" s="547" t="str">
        <f>IF(ISERROR(VLOOKUP(B36,'NANS Data'!$D$2:$P$51,7,FALSE)),"",VLOOKUP(B36,'NANS Data'!$D$2:$P$51,7,FALSE))</f>
        <v/>
      </c>
      <c r="E36" s="548"/>
      <c r="F36" s="549"/>
      <c r="G36" s="86" t="str">
        <f>IF(ISERROR(VLOOKUP(B36,'NANS Data'!$D$2:$P$51,12,FALSE)),"",VLOOKUP(B36,'NANS Data'!$D$2:$P$51,12,FALSE))</f>
        <v/>
      </c>
      <c r="H36" s="87" t="str">
        <f>IF(ISERROR(VLOOKUP(B36,競技者データ入力シート!$B$8:$O$57,2,FALSE)),"",VLOOKUP(B36,競技者データ入力シート!$B$8:$O$57,8,FALSE))</f>
        <v/>
      </c>
      <c r="I36" s="88" t="str">
        <f>IF(ISERROR(VLOOKUP(B36,'NANS Data'!$D$2:$P$51,13,FALSE)),"",VLOOKUP(B36,'NANS Data'!$D$2:$P$51,13,FALSE))</f>
        <v/>
      </c>
      <c r="J36" s="550" t="str">
        <f>IF(ISERROR(VLOOKUP($B36,競技者データ入力シート!$B$8:$Q$57,16,FALSE)),"",VLOOKUP($B36,競技者データ入力シート!$B$8:$Q$57,16,FALSE))</f>
        <v/>
      </c>
      <c r="K36" s="551"/>
      <c r="L36" s="550" t="str">
        <f>IF(ISERROR(VLOOKUP($B36,競技者データ入力シート!$B$8:$AM$57,19,FALSE)),"",VLOOKUP($B36,競技者データ入力シート!$B$8:$AM$57,19,FALSE))</f>
        <v/>
      </c>
      <c r="M36" s="551"/>
      <c r="N36" s="552"/>
      <c r="O36" s="552"/>
      <c r="P36" s="552"/>
      <c r="Q36" s="552"/>
      <c r="R36" s="552"/>
      <c r="S36" s="567"/>
    </row>
    <row r="37" spans="2:19" ht="16.5" customHeight="1">
      <c r="B37" s="247">
        <v>21</v>
      </c>
      <c r="C37" s="285" t="str">
        <f>IF(ISERROR(VLOOKUP(B37,'NANS Data'!$D$2:$P$51,6,FALSE)),"",VLOOKUP(B37,'NANS Data'!$D$2:$P$51,6,FALSE))</f>
        <v/>
      </c>
      <c r="D37" s="553" t="str">
        <f>IF(ISERROR(VLOOKUP(B37,'NANS Data'!$D$2:$P$51,7,FALSE)),"",VLOOKUP(B37,'NANS Data'!$D$2:$P$51,7,FALSE))</f>
        <v/>
      </c>
      <c r="E37" s="554"/>
      <c r="F37" s="555"/>
      <c r="G37" s="83" t="str">
        <f>IF(ISERROR(VLOOKUP(B37,'NANS Data'!$D$2:$P$51,12,FALSE)),"",VLOOKUP(B37,'NANS Data'!$D$2:$P$51,12,FALSE))</f>
        <v/>
      </c>
      <c r="H37" s="84" t="str">
        <f>IF(ISERROR(VLOOKUP(B37,競技者データ入力シート!$B$8:$O$57,2,FALSE)),"",VLOOKUP(B37,競技者データ入力シート!$B$8:$O$57,8,FALSE))</f>
        <v/>
      </c>
      <c r="I37" s="85" t="str">
        <f>IF(ISERROR(VLOOKUP(B37,'NANS Data'!$D$2:$P$51,13,FALSE)),"",VLOOKUP(B37,'NANS Data'!$D$2:$P$51,13,FALSE))</f>
        <v/>
      </c>
      <c r="J37" s="556" t="str">
        <f>IF(ISERROR(VLOOKUP($B37,競技者データ入力シート!$B$8:$Q$57,16,FALSE)),"",VLOOKUP($B37,競技者データ入力シート!$B$8:$Q$57,16,FALSE))</f>
        <v/>
      </c>
      <c r="K37" s="557"/>
      <c r="L37" s="556" t="str">
        <f>IF(ISERROR(VLOOKUP($B37,競技者データ入力シート!$B$8:$AM$57,19,FALSE)),"",VLOOKUP($B37,競技者データ入力シート!$B$8:$AM$57,19,FALSE))</f>
        <v/>
      </c>
      <c r="M37" s="557"/>
      <c r="N37" s="558"/>
      <c r="O37" s="558"/>
      <c r="P37" s="558"/>
      <c r="Q37" s="558"/>
      <c r="R37" s="558"/>
      <c r="S37" s="559"/>
    </row>
    <row r="38" spans="2:19" ht="16.5" customHeight="1">
      <c r="B38" s="248">
        <v>22</v>
      </c>
      <c r="C38" s="285" t="str">
        <f>IF(ISERROR(VLOOKUP(B38,'NANS Data'!$D$2:$P$51,6,FALSE)),"",VLOOKUP(B38,'NANS Data'!$D$2:$P$51,6,FALSE))</f>
        <v/>
      </c>
      <c r="D38" s="553" t="str">
        <f>IF(ISERROR(VLOOKUP(B38,'NANS Data'!$D$2:$P$51,7,FALSE)),"",VLOOKUP(B38,'NANS Data'!$D$2:$P$51,7,FALSE))</f>
        <v/>
      </c>
      <c r="E38" s="554"/>
      <c r="F38" s="555"/>
      <c r="G38" s="83" t="str">
        <f>IF(ISERROR(VLOOKUP(B38,'NANS Data'!$D$2:$P$51,12,FALSE)),"",VLOOKUP(B38,'NANS Data'!$D$2:$P$51,12,FALSE))</f>
        <v/>
      </c>
      <c r="H38" s="84" t="str">
        <f>IF(ISERROR(VLOOKUP(B38,競技者データ入力シート!$B$8:$O$57,2,FALSE)),"",VLOOKUP(B38,競技者データ入力シート!$B$8:$O$57,8,FALSE))</f>
        <v/>
      </c>
      <c r="I38" s="85" t="str">
        <f>IF(ISERROR(VLOOKUP(B38,'NANS Data'!$D$2:$P$51,13,FALSE)),"",VLOOKUP(B38,'NANS Data'!$D$2:$P$51,13,FALSE))</f>
        <v/>
      </c>
      <c r="J38" s="556" t="str">
        <f>IF(ISERROR(VLOOKUP($B38,競技者データ入力シート!$B$8:$Q$57,16,FALSE)),"",VLOOKUP($B38,競技者データ入力シート!$B$8:$Q$57,16,FALSE))</f>
        <v/>
      </c>
      <c r="K38" s="557"/>
      <c r="L38" s="556" t="str">
        <f>IF(ISERROR(VLOOKUP($B38,競技者データ入力シート!$B$8:$AM$57,19,FALSE)),"",VLOOKUP($B38,競技者データ入力シート!$B$8:$AM$57,19,FALSE))</f>
        <v/>
      </c>
      <c r="M38" s="557"/>
      <c r="N38" s="558"/>
      <c r="O38" s="558"/>
      <c r="P38" s="558"/>
      <c r="Q38" s="558"/>
      <c r="R38" s="558"/>
      <c r="S38" s="559"/>
    </row>
    <row r="39" spans="2:19" ht="16.5" customHeight="1">
      <c r="B39" s="248">
        <v>23</v>
      </c>
      <c r="C39" s="285" t="str">
        <f>IF(ISERROR(VLOOKUP(B39,'NANS Data'!$D$2:$P$51,6,FALSE)),"",VLOOKUP(B39,'NANS Data'!$D$2:$P$51,6,FALSE))</f>
        <v/>
      </c>
      <c r="D39" s="553" t="str">
        <f>IF(ISERROR(VLOOKUP(B39,'NANS Data'!$D$2:$P$51,7,FALSE)),"",VLOOKUP(B39,'NANS Data'!$D$2:$P$51,7,FALSE))</f>
        <v/>
      </c>
      <c r="E39" s="554"/>
      <c r="F39" s="555"/>
      <c r="G39" s="83" t="str">
        <f>IF(ISERROR(VLOOKUP(B39,'NANS Data'!$D$2:$P$51,12,FALSE)),"",VLOOKUP(B39,'NANS Data'!$D$2:$P$51,12,FALSE))</f>
        <v/>
      </c>
      <c r="H39" s="84" t="str">
        <f>IF(ISERROR(VLOOKUP(B39,競技者データ入力シート!$B$8:$O$57,2,FALSE)),"",VLOOKUP(B39,競技者データ入力シート!$B$8:$O$57,8,FALSE))</f>
        <v/>
      </c>
      <c r="I39" s="85" t="str">
        <f>IF(ISERROR(VLOOKUP(B39,'NANS Data'!$D$2:$P$51,13,FALSE)),"",VLOOKUP(B39,'NANS Data'!$D$2:$P$51,13,FALSE))</f>
        <v/>
      </c>
      <c r="J39" s="556" t="str">
        <f>IF(ISERROR(VLOOKUP($B39,競技者データ入力シート!$B$8:$Q$57,16,FALSE)),"",VLOOKUP($B39,競技者データ入力シート!$B$8:$Q$57,16,FALSE))</f>
        <v/>
      </c>
      <c r="K39" s="557"/>
      <c r="L39" s="556" t="str">
        <f>IF(ISERROR(VLOOKUP($B39,競技者データ入力シート!$B$8:$AM$57,19,FALSE)),"",VLOOKUP($B39,競技者データ入力シート!$B$8:$AM$57,19,FALSE))</f>
        <v/>
      </c>
      <c r="M39" s="557"/>
      <c r="N39" s="558"/>
      <c r="O39" s="558"/>
      <c r="P39" s="558"/>
      <c r="Q39" s="558"/>
      <c r="R39" s="558"/>
      <c r="S39" s="559"/>
    </row>
    <row r="40" spans="2:19" ht="16.5" customHeight="1">
      <c r="B40" s="248">
        <v>24</v>
      </c>
      <c r="C40" s="285" t="str">
        <f>IF(ISERROR(VLOOKUP(B40,'NANS Data'!$D$2:$P$51,6,FALSE)),"",VLOOKUP(B40,'NANS Data'!$D$2:$P$51,6,FALSE))</f>
        <v/>
      </c>
      <c r="D40" s="553" t="str">
        <f>IF(ISERROR(VLOOKUP(B40,'NANS Data'!$D$2:$P$51,7,FALSE)),"",VLOOKUP(B40,'NANS Data'!$D$2:$P$51,7,FALSE))</f>
        <v/>
      </c>
      <c r="E40" s="554"/>
      <c r="F40" s="555"/>
      <c r="G40" s="83" t="str">
        <f>IF(ISERROR(VLOOKUP(B40,'NANS Data'!$D$2:$P$51,12,FALSE)),"",VLOOKUP(B40,'NANS Data'!$D$2:$P$51,12,FALSE))</f>
        <v/>
      </c>
      <c r="H40" s="84" t="str">
        <f>IF(ISERROR(VLOOKUP(B40,競技者データ入力シート!$B$8:$O$57,2,FALSE)),"",VLOOKUP(B40,競技者データ入力シート!$B$8:$O$57,8,FALSE))</f>
        <v/>
      </c>
      <c r="I40" s="85" t="str">
        <f>IF(ISERROR(VLOOKUP(B40,'NANS Data'!$D$2:$P$51,13,FALSE)),"",VLOOKUP(B40,'NANS Data'!$D$2:$P$51,13,FALSE))</f>
        <v/>
      </c>
      <c r="J40" s="556" t="str">
        <f>IF(ISERROR(VLOOKUP($B40,競技者データ入力シート!$B$8:$Q$57,16,FALSE)),"",VLOOKUP($B40,競技者データ入力シート!$B$8:$Q$57,16,FALSE))</f>
        <v/>
      </c>
      <c r="K40" s="557"/>
      <c r="L40" s="556" t="str">
        <f>IF(ISERROR(VLOOKUP($B40,競技者データ入力シート!$B$8:$AM$57,19,FALSE)),"",VLOOKUP($B40,競技者データ入力シート!$B$8:$AM$57,19,FALSE))</f>
        <v/>
      </c>
      <c r="M40" s="557"/>
      <c r="N40" s="558"/>
      <c r="O40" s="558"/>
      <c r="P40" s="558"/>
      <c r="Q40" s="558"/>
      <c r="R40" s="558"/>
      <c r="S40" s="559"/>
    </row>
    <row r="41" spans="2:19" ht="16.5" customHeight="1">
      <c r="B41" s="249">
        <v>25</v>
      </c>
      <c r="C41" s="287" t="str">
        <f>IF(ISERROR(VLOOKUP(B41,'NANS Data'!$D$2:$P$51,6,FALSE)),"",VLOOKUP(B41,'NANS Data'!$D$2:$P$51,6,FALSE))</f>
        <v/>
      </c>
      <c r="D41" s="547" t="str">
        <f>IF(ISERROR(VLOOKUP(B41,'NANS Data'!$D$2:$P$51,7,FALSE)),"",VLOOKUP(B41,'NANS Data'!$D$2:$P$51,7,FALSE))</f>
        <v/>
      </c>
      <c r="E41" s="548"/>
      <c r="F41" s="549"/>
      <c r="G41" s="86" t="str">
        <f>IF(ISERROR(VLOOKUP(B41,'NANS Data'!$D$2:$P$51,12,FALSE)),"",VLOOKUP(B41,'NANS Data'!$D$2:$P$51,12,FALSE))</f>
        <v/>
      </c>
      <c r="H41" s="87" t="str">
        <f>IF(ISERROR(VLOOKUP(B41,競技者データ入力シート!$B$8:$O$57,2,FALSE)),"",VLOOKUP(B41,競技者データ入力シート!$B$8:$O$57,8,FALSE))</f>
        <v/>
      </c>
      <c r="I41" s="88" t="str">
        <f>IF(ISERROR(VLOOKUP(B41,'NANS Data'!$D$2:$P$51,13,FALSE)),"",VLOOKUP(B41,'NANS Data'!$D$2:$P$51,13,FALSE))</f>
        <v/>
      </c>
      <c r="J41" s="550" t="str">
        <f>IF(ISERROR(VLOOKUP($B41,競技者データ入力シート!$B$8:$Q$57,16,FALSE)),"",VLOOKUP($B41,競技者データ入力シート!$B$8:$Q$57,16,FALSE))</f>
        <v/>
      </c>
      <c r="K41" s="551"/>
      <c r="L41" s="550" t="str">
        <f>IF(ISERROR(VLOOKUP($B41,競技者データ入力シート!$B$8:$AM$57,19,FALSE)),"",VLOOKUP($B41,競技者データ入力シート!$B$8:$AM$57,19,FALSE))</f>
        <v/>
      </c>
      <c r="M41" s="551"/>
      <c r="N41" s="552"/>
      <c r="O41" s="552"/>
      <c r="P41" s="552"/>
      <c r="Q41" s="552"/>
      <c r="R41" s="552"/>
      <c r="S41" s="567"/>
    </row>
    <row r="42" spans="2:19" ht="16.5" customHeight="1">
      <c r="B42" s="247">
        <v>26</v>
      </c>
      <c r="C42" s="285" t="str">
        <f>IF(ISERROR(VLOOKUP(B42,'NANS Data'!$D$2:$P$51,6,FALSE)),"",VLOOKUP(B42,'NANS Data'!$D$2:$P$51,6,FALSE))</f>
        <v/>
      </c>
      <c r="D42" s="553" t="str">
        <f>IF(ISERROR(VLOOKUP(B42,'NANS Data'!$D$2:$P$51,7,FALSE)),"",VLOOKUP(B42,'NANS Data'!$D$2:$P$51,7,FALSE))</f>
        <v/>
      </c>
      <c r="E42" s="554"/>
      <c r="F42" s="555"/>
      <c r="G42" s="83" t="str">
        <f>IF(ISERROR(VLOOKUP(B42,'NANS Data'!$D$2:$P$51,12,FALSE)),"",VLOOKUP(B42,'NANS Data'!$D$2:$P$51,12,FALSE))</f>
        <v/>
      </c>
      <c r="H42" s="84" t="str">
        <f>IF(ISERROR(VLOOKUP(B42,競技者データ入力シート!$B$8:$O$57,2,FALSE)),"",VLOOKUP(B42,競技者データ入力シート!$B$8:$O$57,8,FALSE))</f>
        <v/>
      </c>
      <c r="I42" s="85" t="str">
        <f>IF(ISERROR(VLOOKUP(B42,'NANS Data'!$D$2:$P$51,13,FALSE)),"",VLOOKUP(B42,'NANS Data'!$D$2:$P$51,13,FALSE))</f>
        <v/>
      </c>
      <c r="J42" s="556" t="str">
        <f>IF(ISERROR(VLOOKUP($B42,競技者データ入力シート!$B$8:$Q$57,16,FALSE)),"",VLOOKUP($B42,競技者データ入力シート!$B$8:$Q$57,16,FALSE))</f>
        <v/>
      </c>
      <c r="K42" s="557"/>
      <c r="L42" s="556" t="str">
        <f>IF(ISERROR(VLOOKUP($B42,競技者データ入力シート!$B$8:$AM$57,19,FALSE)),"",VLOOKUP($B42,競技者データ入力シート!$B$8:$AM$57,19,FALSE))</f>
        <v/>
      </c>
      <c r="M42" s="557"/>
      <c r="N42" s="558"/>
      <c r="O42" s="558"/>
      <c r="P42" s="558"/>
      <c r="Q42" s="558"/>
      <c r="R42" s="558"/>
      <c r="S42" s="559"/>
    </row>
    <row r="43" spans="2:19" ht="16.5" customHeight="1">
      <c r="B43" s="248">
        <v>27</v>
      </c>
      <c r="C43" s="285" t="str">
        <f>IF(ISERROR(VLOOKUP(B43,'NANS Data'!$D$2:$P$51,6,FALSE)),"",VLOOKUP(B43,'NANS Data'!$D$2:$P$51,6,FALSE))</f>
        <v/>
      </c>
      <c r="D43" s="553" t="str">
        <f>IF(ISERROR(VLOOKUP(B43,'NANS Data'!$D$2:$P$51,7,FALSE)),"",VLOOKUP(B43,'NANS Data'!$D$2:$P$51,7,FALSE))</f>
        <v/>
      </c>
      <c r="E43" s="554"/>
      <c r="F43" s="555"/>
      <c r="G43" s="83" t="str">
        <f>IF(ISERROR(VLOOKUP(B43,'NANS Data'!$D$2:$P$51,12,FALSE)),"",VLOOKUP(B43,'NANS Data'!$D$2:$P$51,12,FALSE))</f>
        <v/>
      </c>
      <c r="H43" s="84" t="str">
        <f>IF(ISERROR(VLOOKUP(B43,競技者データ入力シート!$B$8:$O$57,2,FALSE)),"",VLOOKUP(B43,競技者データ入力シート!$B$8:$O$57,8,FALSE))</f>
        <v/>
      </c>
      <c r="I43" s="85" t="str">
        <f>IF(ISERROR(VLOOKUP(B43,'NANS Data'!$D$2:$P$51,13,FALSE)),"",VLOOKUP(B43,'NANS Data'!$D$2:$P$51,13,FALSE))</f>
        <v/>
      </c>
      <c r="J43" s="556" t="str">
        <f>IF(ISERROR(VLOOKUP($B43,競技者データ入力シート!$B$8:$Q$57,16,FALSE)),"",VLOOKUP($B43,競技者データ入力シート!$B$8:$Q$57,16,FALSE))</f>
        <v/>
      </c>
      <c r="K43" s="557"/>
      <c r="L43" s="556" t="str">
        <f>IF(ISERROR(VLOOKUP($B43,競技者データ入力シート!$B$8:$AM$57,19,FALSE)),"",VLOOKUP($B43,競技者データ入力シート!$B$8:$AM$57,19,FALSE))</f>
        <v/>
      </c>
      <c r="M43" s="557"/>
      <c r="N43" s="558"/>
      <c r="O43" s="558"/>
      <c r="P43" s="558"/>
      <c r="Q43" s="558"/>
      <c r="R43" s="558"/>
      <c r="S43" s="559"/>
    </row>
    <row r="44" spans="2:19" ht="16.5" customHeight="1">
      <c r="B44" s="248">
        <v>28</v>
      </c>
      <c r="C44" s="285" t="str">
        <f>IF(ISERROR(VLOOKUP(B44,'NANS Data'!$D$2:$P$51,6,FALSE)),"",VLOOKUP(B44,'NANS Data'!$D$2:$P$51,6,FALSE))</f>
        <v/>
      </c>
      <c r="D44" s="553" t="str">
        <f>IF(ISERROR(VLOOKUP(B44,'NANS Data'!$D$2:$P$51,7,FALSE)),"",VLOOKUP(B44,'NANS Data'!$D$2:$P$51,7,FALSE))</f>
        <v/>
      </c>
      <c r="E44" s="554"/>
      <c r="F44" s="555"/>
      <c r="G44" s="83" t="str">
        <f>IF(ISERROR(VLOOKUP(B44,'NANS Data'!$D$2:$P$51,12,FALSE)),"",VLOOKUP(B44,'NANS Data'!$D$2:$P$51,12,FALSE))</f>
        <v/>
      </c>
      <c r="H44" s="84" t="str">
        <f>IF(ISERROR(VLOOKUP(B44,競技者データ入力シート!$B$8:$O$57,2,FALSE)),"",VLOOKUP(B44,競技者データ入力シート!$B$8:$O$57,8,FALSE))</f>
        <v/>
      </c>
      <c r="I44" s="85" t="str">
        <f>IF(ISERROR(VLOOKUP(B44,'NANS Data'!$D$2:$P$51,13,FALSE)),"",VLOOKUP(B44,'NANS Data'!$D$2:$P$51,13,FALSE))</f>
        <v/>
      </c>
      <c r="J44" s="556" t="str">
        <f>IF(ISERROR(VLOOKUP($B44,競技者データ入力シート!$B$8:$Q$57,16,FALSE)),"",VLOOKUP($B44,競技者データ入力シート!$B$8:$Q$57,16,FALSE))</f>
        <v/>
      </c>
      <c r="K44" s="557"/>
      <c r="L44" s="556" t="str">
        <f>IF(ISERROR(VLOOKUP($B44,競技者データ入力シート!$B$8:$AM$57,19,FALSE)),"",VLOOKUP($B44,競技者データ入力シート!$B$8:$AM$57,19,FALSE))</f>
        <v/>
      </c>
      <c r="M44" s="557"/>
      <c r="N44" s="558"/>
      <c r="O44" s="558"/>
      <c r="P44" s="558"/>
      <c r="Q44" s="558"/>
      <c r="R44" s="558"/>
      <c r="S44" s="559"/>
    </row>
    <row r="45" spans="2:19" ht="16.5" customHeight="1">
      <c r="B45" s="248">
        <v>29</v>
      </c>
      <c r="C45" s="285" t="str">
        <f>IF(ISERROR(VLOOKUP(B45,'NANS Data'!$D$2:$P$51,6,FALSE)),"",VLOOKUP(B45,'NANS Data'!$D$2:$P$51,6,FALSE))</f>
        <v/>
      </c>
      <c r="D45" s="553" t="str">
        <f>IF(ISERROR(VLOOKUP(B45,'NANS Data'!$D$2:$P$51,7,FALSE)),"",VLOOKUP(B45,'NANS Data'!$D$2:$P$51,7,FALSE))</f>
        <v/>
      </c>
      <c r="E45" s="554"/>
      <c r="F45" s="555"/>
      <c r="G45" s="83" t="str">
        <f>IF(ISERROR(VLOOKUP(B45,'NANS Data'!$D$2:$P$51,12,FALSE)),"",VLOOKUP(B45,'NANS Data'!$D$2:$P$51,12,FALSE))</f>
        <v/>
      </c>
      <c r="H45" s="84" t="str">
        <f>IF(ISERROR(VLOOKUP(B45,競技者データ入力シート!$B$8:$O$57,2,FALSE)),"",VLOOKUP(B45,競技者データ入力シート!$B$8:$O$57,8,FALSE))</f>
        <v/>
      </c>
      <c r="I45" s="85" t="str">
        <f>IF(ISERROR(VLOOKUP(B45,'NANS Data'!$D$2:$P$51,13,FALSE)),"",VLOOKUP(B45,'NANS Data'!$D$2:$P$51,13,FALSE))</f>
        <v/>
      </c>
      <c r="J45" s="556" t="str">
        <f>IF(ISERROR(VLOOKUP($B45,競技者データ入力シート!$B$8:$Q$57,16,FALSE)),"",VLOOKUP($B45,競技者データ入力シート!$B$8:$Q$57,16,FALSE))</f>
        <v/>
      </c>
      <c r="K45" s="557"/>
      <c r="L45" s="556" t="str">
        <f>IF(ISERROR(VLOOKUP($B45,競技者データ入力シート!$B$8:$AM$57,19,FALSE)),"",VLOOKUP($B45,競技者データ入力シート!$B$8:$AM$57,19,FALSE))</f>
        <v/>
      </c>
      <c r="M45" s="557"/>
      <c r="N45" s="558"/>
      <c r="O45" s="558"/>
      <c r="P45" s="558"/>
      <c r="Q45" s="558"/>
      <c r="R45" s="558"/>
      <c r="S45" s="559"/>
    </row>
    <row r="46" spans="2:19" ht="16.5" customHeight="1">
      <c r="B46" s="249">
        <v>30</v>
      </c>
      <c r="C46" s="287" t="str">
        <f>IF(ISERROR(VLOOKUP(B46,'NANS Data'!$D$2:$P$51,6,FALSE)),"",VLOOKUP(B46,'NANS Data'!$D$2:$P$51,6,FALSE))</f>
        <v/>
      </c>
      <c r="D46" s="547" t="str">
        <f>IF(ISERROR(VLOOKUP(B46,'NANS Data'!$D$2:$P$51,7,FALSE)),"",VLOOKUP(B46,'NANS Data'!$D$2:$P$51,7,FALSE))</f>
        <v/>
      </c>
      <c r="E46" s="548"/>
      <c r="F46" s="549"/>
      <c r="G46" s="86" t="str">
        <f>IF(ISERROR(VLOOKUP(B46,'NANS Data'!$D$2:$P$51,12,FALSE)),"",VLOOKUP(B46,'NANS Data'!$D$2:$P$51,12,FALSE))</f>
        <v/>
      </c>
      <c r="H46" s="87" t="str">
        <f>IF(ISERROR(VLOOKUP(B46,競技者データ入力シート!$B$8:$O$57,2,FALSE)),"",VLOOKUP(B46,競技者データ入力シート!$B$8:$O$57,8,FALSE))</f>
        <v/>
      </c>
      <c r="I46" s="88" t="str">
        <f>IF(ISERROR(VLOOKUP(B46,'NANS Data'!$D$2:$P$51,13,FALSE)),"",VLOOKUP(B46,'NANS Data'!$D$2:$P$51,13,FALSE))</f>
        <v/>
      </c>
      <c r="J46" s="550" t="str">
        <f>IF(ISERROR(VLOOKUP($B46,競技者データ入力シート!$B$8:$Q$57,16,FALSE)),"",VLOOKUP($B46,競技者データ入力シート!$B$8:$Q$57,16,FALSE))</f>
        <v/>
      </c>
      <c r="K46" s="551"/>
      <c r="L46" s="550" t="str">
        <f>IF(ISERROR(VLOOKUP($B46,競技者データ入力シート!$B$8:$AM$57,19,FALSE)),"",VLOOKUP($B46,競技者データ入力シート!$B$8:$AM$57,19,FALSE))</f>
        <v/>
      </c>
      <c r="M46" s="551"/>
      <c r="N46" s="552"/>
      <c r="O46" s="552"/>
      <c r="P46" s="552"/>
      <c r="Q46" s="552"/>
      <c r="R46" s="552"/>
      <c r="S46" s="567"/>
    </row>
    <row r="47" spans="2:19" ht="16.5" customHeight="1">
      <c r="B47" s="247">
        <v>31</v>
      </c>
      <c r="C47" s="285" t="str">
        <f>IF(ISERROR(VLOOKUP(B47,'NANS Data'!$D$2:$P$51,6,FALSE)),"",VLOOKUP(B47,'NANS Data'!$D$2:$P$51,6,FALSE))</f>
        <v/>
      </c>
      <c r="D47" s="553" t="str">
        <f>IF(ISERROR(VLOOKUP(B47,'NANS Data'!$D$2:$P$51,7,FALSE)),"",VLOOKUP(B47,'NANS Data'!$D$2:$P$51,7,FALSE))</f>
        <v/>
      </c>
      <c r="E47" s="554"/>
      <c r="F47" s="555"/>
      <c r="G47" s="83" t="str">
        <f>IF(ISERROR(VLOOKUP(B47,'NANS Data'!$D$2:$P$51,12,FALSE)),"",VLOOKUP(B47,'NANS Data'!$D$2:$P$51,12,FALSE))</f>
        <v/>
      </c>
      <c r="H47" s="84" t="str">
        <f>IF(ISERROR(VLOOKUP(B47,競技者データ入力シート!$B$8:$O$57,2,FALSE)),"",VLOOKUP(B47,競技者データ入力シート!$B$8:$O$57,8,FALSE))</f>
        <v/>
      </c>
      <c r="I47" s="85" t="str">
        <f>IF(ISERROR(VLOOKUP(B47,'NANS Data'!$D$2:$P$51,13,FALSE)),"",VLOOKUP(B47,'NANS Data'!$D$2:$P$51,13,FALSE))</f>
        <v/>
      </c>
      <c r="J47" s="556" t="str">
        <f>IF(ISERROR(VLOOKUP($B47,競技者データ入力シート!$B$8:$Q$57,16,FALSE)),"",VLOOKUP($B47,競技者データ入力シート!$B$8:$Q$57,16,FALSE))</f>
        <v/>
      </c>
      <c r="K47" s="557"/>
      <c r="L47" s="556" t="str">
        <f>IF(ISERROR(VLOOKUP($B47,競技者データ入力シート!$B$8:$AM$57,19,FALSE)),"",VLOOKUP($B47,競技者データ入力シート!$B$8:$AM$57,19,FALSE))</f>
        <v/>
      </c>
      <c r="M47" s="557"/>
      <c r="N47" s="558"/>
      <c r="O47" s="558"/>
      <c r="P47" s="558"/>
      <c r="Q47" s="558"/>
      <c r="R47" s="558"/>
      <c r="S47" s="559"/>
    </row>
    <row r="48" spans="2:19" ht="16.5" customHeight="1">
      <c r="B48" s="248">
        <v>32</v>
      </c>
      <c r="C48" s="285" t="str">
        <f>IF(ISERROR(VLOOKUP(B48,'NANS Data'!$D$2:$P$51,6,FALSE)),"",VLOOKUP(B48,'NANS Data'!$D$2:$P$51,6,FALSE))</f>
        <v/>
      </c>
      <c r="D48" s="553" t="str">
        <f>IF(ISERROR(VLOOKUP(B48,'NANS Data'!$D$2:$P$51,7,FALSE)),"",VLOOKUP(B48,'NANS Data'!$D$2:$P$51,7,FALSE))</f>
        <v/>
      </c>
      <c r="E48" s="554"/>
      <c r="F48" s="555"/>
      <c r="G48" s="83" t="str">
        <f>IF(ISERROR(VLOOKUP(B48,'NANS Data'!$D$2:$P$51,12,FALSE)),"",VLOOKUP(B48,'NANS Data'!$D$2:$P$51,12,FALSE))</f>
        <v/>
      </c>
      <c r="H48" s="84" t="str">
        <f>IF(ISERROR(VLOOKUP(B48,競技者データ入力シート!$B$8:$O$57,2,FALSE)),"",VLOOKUP(B48,競技者データ入力シート!$B$8:$O$57,8,FALSE))</f>
        <v/>
      </c>
      <c r="I48" s="85" t="str">
        <f>IF(ISERROR(VLOOKUP(B48,'NANS Data'!$D$2:$P$51,13,FALSE)),"",VLOOKUP(B48,'NANS Data'!$D$2:$P$51,13,FALSE))</f>
        <v/>
      </c>
      <c r="J48" s="556" t="str">
        <f>IF(ISERROR(VLOOKUP($B48,競技者データ入力シート!$B$8:$Q$57,16,FALSE)),"",VLOOKUP($B48,競技者データ入力シート!$B$8:$Q$57,16,FALSE))</f>
        <v/>
      </c>
      <c r="K48" s="557"/>
      <c r="L48" s="556" t="str">
        <f>IF(ISERROR(VLOOKUP($B48,競技者データ入力シート!$B$8:$AM$57,19,FALSE)),"",VLOOKUP($B48,競技者データ入力シート!$B$8:$AM$57,19,FALSE))</f>
        <v/>
      </c>
      <c r="M48" s="557"/>
      <c r="N48" s="558"/>
      <c r="O48" s="558"/>
      <c r="P48" s="558"/>
      <c r="Q48" s="558"/>
      <c r="R48" s="558"/>
      <c r="S48" s="559"/>
    </row>
    <row r="49" spans="2:19" ht="16.5" customHeight="1">
      <c r="B49" s="248">
        <v>33</v>
      </c>
      <c r="C49" s="285" t="str">
        <f>IF(ISERROR(VLOOKUP(B49,'NANS Data'!$D$2:$P$51,6,FALSE)),"",VLOOKUP(B49,'NANS Data'!$D$2:$P$51,6,FALSE))</f>
        <v/>
      </c>
      <c r="D49" s="553" t="str">
        <f>IF(ISERROR(VLOOKUP(B49,'NANS Data'!$D$2:$P$51,7,FALSE)),"",VLOOKUP(B49,'NANS Data'!$D$2:$P$51,7,FALSE))</f>
        <v/>
      </c>
      <c r="E49" s="554"/>
      <c r="F49" s="555"/>
      <c r="G49" s="83" t="str">
        <f>IF(ISERROR(VLOOKUP(B49,'NANS Data'!$D$2:$P$51,12,FALSE)),"",VLOOKUP(B49,'NANS Data'!$D$2:$P$51,12,FALSE))</f>
        <v/>
      </c>
      <c r="H49" s="84" t="str">
        <f>IF(ISERROR(VLOOKUP(B49,競技者データ入力シート!$B$8:$O$57,2,FALSE)),"",VLOOKUP(B49,競技者データ入力シート!$B$8:$O$57,8,FALSE))</f>
        <v/>
      </c>
      <c r="I49" s="85" t="str">
        <f>IF(ISERROR(VLOOKUP(B49,'NANS Data'!$D$2:$P$51,13,FALSE)),"",VLOOKUP(B49,'NANS Data'!$D$2:$P$51,13,FALSE))</f>
        <v/>
      </c>
      <c r="J49" s="556" t="str">
        <f>IF(ISERROR(VLOOKUP($B49,競技者データ入力シート!$B$8:$Q$57,16,FALSE)),"",VLOOKUP($B49,競技者データ入力シート!$B$8:$Q$57,16,FALSE))</f>
        <v/>
      </c>
      <c r="K49" s="557"/>
      <c r="L49" s="556" t="str">
        <f>IF(ISERROR(VLOOKUP($B49,競技者データ入力シート!$B$8:$AM$57,19,FALSE)),"",VLOOKUP($B49,競技者データ入力シート!$B$8:$AM$57,19,FALSE))</f>
        <v/>
      </c>
      <c r="M49" s="557"/>
      <c r="N49" s="558"/>
      <c r="O49" s="558"/>
      <c r="P49" s="558"/>
      <c r="Q49" s="558"/>
      <c r="R49" s="558"/>
      <c r="S49" s="559"/>
    </row>
    <row r="50" spans="2:19" ht="16.5" customHeight="1">
      <c r="B50" s="248">
        <v>34</v>
      </c>
      <c r="C50" s="285" t="str">
        <f>IF(ISERROR(VLOOKUP(B50,'NANS Data'!$D$2:$P$51,6,FALSE)),"",VLOOKUP(B50,'NANS Data'!$D$2:$P$51,6,FALSE))</f>
        <v/>
      </c>
      <c r="D50" s="553" t="str">
        <f>IF(ISERROR(VLOOKUP(B50,'NANS Data'!$D$2:$P$51,7,FALSE)),"",VLOOKUP(B50,'NANS Data'!$D$2:$P$51,7,FALSE))</f>
        <v/>
      </c>
      <c r="E50" s="554"/>
      <c r="F50" s="555"/>
      <c r="G50" s="83" t="str">
        <f>IF(ISERROR(VLOOKUP(B50,'NANS Data'!$D$2:$P$51,12,FALSE)),"",VLOOKUP(B50,'NANS Data'!$D$2:$P$51,12,FALSE))</f>
        <v/>
      </c>
      <c r="H50" s="84" t="str">
        <f>IF(ISERROR(VLOOKUP(B50,競技者データ入力シート!$B$8:$O$57,2,FALSE)),"",VLOOKUP(B50,競技者データ入力シート!$B$8:$O$57,8,FALSE))</f>
        <v/>
      </c>
      <c r="I50" s="85" t="str">
        <f>IF(ISERROR(VLOOKUP(B50,'NANS Data'!$D$2:$P$51,13,FALSE)),"",VLOOKUP(B50,'NANS Data'!$D$2:$P$51,13,FALSE))</f>
        <v/>
      </c>
      <c r="J50" s="556" t="str">
        <f>IF(ISERROR(VLOOKUP($B50,競技者データ入力シート!$B$8:$Q$57,16,FALSE)),"",VLOOKUP($B50,競技者データ入力シート!$B$8:$Q$57,16,FALSE))</f>
        <v/>
      </c>
      <c r="K50" s="557"/>
      <c r="L50" s="556" t="str">
        <f>IF(ISERROR(VLOOKUP($B50,競技者データ入力シート!$B$8:$AM$57,19,FALSE)),"",VLOOKUP($B50,競技者データ入力シート!$B$8:$AM$57,19,FALSE))</f>
        <v/>
      </c>
      <c r="M50" s="557"/>
      <c r="N50" s="558"/>
      <c r="O50" s="558"/>
      <c r="P50" s="558"/>
      <c r="Q50" s="558"/>
      <c r="R50" s="558"/>
      <c r="S50" s="559"/>
    </row>
    <row r="51" spans="2:19" ht="16.5" customHeight="1">
      <c r="B51" s="249">
        <v>35</v>
      </c>
      <c r="C51" s="287" t="str">
        <f>IF(ISERROR(VLOOKUP(B51,'NANS Data'!$D$2:$P$51,6,FALSE)),"",VLOOKUP(B51,'NANS Data'!$D$2:$P$51,6,FALSE))</f>
        <v/>
      </c>
      <c r="D51" s="547" t="str">
        <f>IF(ISERROR(VLOOKUP(B51,'NANS Data'!$D$2:$P$51,7,FALSE)),"",VLOOKUP(B51,'NANS Data'!$D$2:$P$51,7,FALSE))</f>
        <v/>
      </c>
      <c r="E51" s="548"/>
      <c r="F51" s="549"/>
      <c r="G51" s="86" t="str">
        <f>IF(ISERROR(VLOOKUP(B51,'NANS Data'!$D$2:$P$51,12,FALSE)),"",VLOOKUP(B51,'NANS Data'!$D$2:$P$51,12,FALSE))</f>
        <v/>
      </c>
      <c r="H51" s="87" t="str">
        <f>IF(ISERROR(VLOOKUP(B51,競技者データ入力シート!$B$8:$O$57,2,FALSE)),"",VLOOKUP(B51,競技者データ入力シート!$B$8:$O$57,8,FALSE))</f>
        <v/>
      </c>
      <c r="I51" s="88" t="str">
        <f>IF(ISERROR(VLOOKUP(B51,'NANS Data'!$D$2:$P$51,13,FALSE)),"",VLOOKUP(B51,'NANS Data'!$D$2:$P$51,13,FALSE))</f>
        <v/>
      </c>
      <c r="J51" s="550" t="str">
        <f>IF(ISERROR(VLOOKUP($B51,競技者データ入力シート!$B$8:$Q$57,16,FALSE)),"",VLOOKUP($B51,競技者データ入力シート!$B$8:$Q$57,16,FALSE))</f>
        <v/>
      </c>
      <c r="K51" s="551"/>
      <c r="L51" s="550" t="str">
        <f>IF(ISERROR(VLOOKUP($B51,競技者データ入力シート!$B$8:$AM$57,19,FALSE)),"",VLOOKUP($B51,競技者データ入力シート!$B$8:$AM$57,19,FALSE))</f>
        <v/>
      </c>
      <c r="M51" s="551"/>
      <c r="N51" s="552"/>
      <c r="O51" s="552"/>
      <c r="P51" s="552"/>
      <c r="Q51" s="552"/>
      <c r="R51" s="552"/>
      <c r="S51" s="567"/>
    </row>
    <row r="52" spans="2:19" ht="16.5" customHeight="1">
      <c r="B52" s="247">
        <v>36</v>
      </c>
      <c r="C52" s="285" t="str">
        <f>IF(ISERROR(VLOOKUP(B52,'NANS Data'!$D$2:$P$51,6,FALSE)),"",VLOOKUP(B52,'NANS Data'!$D$2:$P$51,6,FALSE))</f>
        <v/>
      </c>
      <c r="D52" s="553" t="str">
        <f>IF(ISERROR(VLOOKUP(B52,'NANS Data'!$D$2:$P$51,7,FALSE)),"",VLOOKUP(B52,'NANS Data'!$D$2:$P$51,7,FALSE))</f>
        <v/>
      </c>
      <c r="E52" s="554"/>
      <c r="F52" s="555"/>
      <c r="G52" s="83" t="str">
        <f>IF(ISERROR(VLOOKUP(B52,'NANS Data'!$D$2:$P$51,12,FALSE)),"",VLOOKUP(B52,'NANS Data'!$D$2:$P$51,12,FALSE))</f>
        <v/>
      </c>
      <c r="H52" s="84" t="str">
        <f>IF(ISERROR(VLOOKUP(B52,競技者データ入力シート!$B$8:$O$57,2,FALSE)),"",VLOOKUP(B52,競技者データ入力シート!$B$8:$O$57,8,FALSE))</f>
        <v/>
      </c>
      <c r="I52" s="85" t="str">
        <f>IF(ISERROR(VLOOKUP(B52,'NANS Data'!$D$2:$P$51,13,FALSE)),"",VLOOKUP(B52,'NANS Data'!$D$2:$P$51,13,FALSE))</f>
        <v/>
      </c>
      <c r="J52" s="556" t="str">
        <f>IF(ISERROR(VLOOKUP($B52,競技者データ入力シート!$B$8:$Q$57,16,FALSE)),"",VLOOKUP($B52,競技者データ入力シート!$B$8:$Q$57,16,FALSE))</f>
        <v/>
      </c>
      <c r="K52" s="557"/>
      <c r="L52" s="556" t="str">
        <f>IF(ISERROR(VLOOKUP($B52,競技者データ入力シート!$B$8:$AM$57,19,FALSE)),"",VLOOKUP($B52,競技者データ入力シート!$B$8:$AM$57,19,FALSE))</f>
        <v/>
      </c>
      <c r="M52" s="557"/>
      <c r="N52" s="558"/>
      <c r="O52" s="558"/>
      <c r="P52" s="558"/>
      <c r="Q52" s="558"/>
      <c r="R52" s="558"/>
      <c r="S52" s="559"/>
    </row>
    <row r="53" spans="2:19" ht="16.5" customHeight="1">
      <c r="B53" s="248">
        <v>37</v>
      </c>
      <c r="C53" s="285" t="str">
        <f>IF(ISERROR(VLOOKUP(B53,'NANS Data'!$D$2:$P$51,6,FALSE)),"",VLOOKUP(B53,'NANS Data'!$D$2:$P$51,6,FALSE))</f>
        <v/>
      </c>
      <c r="D53" s="553" t="str">
        <f>IF(ISERROR(VLOOKUP(B53,'NANS Data'!$D$2:$P$51,7,FALSE)),"",VLOOKUP(B53,'NANS Data'!$D$2:$P$51,7,FALSE))</f>
        <v/>
      </c>
      <c r="E53" s="554"/>
      <c r="F53" s="555"/>
      <c r="G53" s="83" t="str">
        <f>IF(ISERROR(VLOOKUP(B53,'NANS Data'!$D$2:$P$51,12,FALSE)),"",VLOOKUP(B53,'NANS Data'!$D$2:$P$51,12,FALSE))</f>
        <v/>
      </c>
      <c r="H53" s="84" t="str">
        <f>IF(ISERROR(VLOOKUP(B53,競技者データ入力シート!$B$8:$O$57,2,FALSE)),"",VLOOKUP(B53,競技者データ入力シート!$B$8:$O$57,8,FALSE))</f>
        <v/>
      </c>
      <c r="I53" s="85" t="str">
        <f>IF(ISERROR(VLOOKUP(B53,'NANS Data'!$D$2:$P$51,13,FALSE)),"",VLOOKUP(B53,'NANS Data'!$D$2:$P$51,13,FALSE))</f>
        <v/>
      </c>
      <c r="J53" s="556" t="str">
        <f>IF(ISERROR(VLOOKUP($B53,競技者データ入力シート!$B$8:$Q$57,16,FALSE)),"",VLOOKUP($B53,競技者データ入力シート!$B$8:$Q$57,16,FALSE))</f>
        <v/>
      </c>
      <c r="K53" s="557"/>
      <c r="L53" s="556" t="str">
        <f>IF(ISERROR(VLOOKUP($B53,競技者データ入力シート!$B$8:$AM$57,19,FALSE)),"",VLOOKUP($B53,競技者データ入力シート!$B$8:$AM$57,19,FALSE))</f>
        <v/>
      </c>
      <c r="M53" s="557"/>
      <c r="N53" s="558"/>
      <c r="O53" s="558"/>
      <c r="P53" s="558"/>
      <c r="Q53" s="558"/>
      <c r="R53" s="558"/>
      <c r="S53" s="559"/>
    </row>
    <row r="54" spans="2:19" ht="16.5" customHeight="1">
      <c r="B54" s="248">
        <v>38</v>
      </c>
      <c r="C54" s="285" t="str">
        <f>IF(ISERROR(VLOOKUP(B54,'NANS Data'!$D$2:$P$51,6,FALSE)),"",VLOOKUP(B54,'NANS Data'!$D$2:$P$51,6,FALSE))</f>
        <v/>
      </c>
      <c r="D54" s="553" t="str">
        <f>IF(ISERROR(VLOOKUP(B54,'NANS Data'!$D$2:$P$51,7,FALSE)),"",VLOOKUP(B54,'NANS Data'!$D$2:$P$51,7,FALSE))</f>
        <v/>
      </c>
      <c r="E54" s="554"/>
      <c r="F54" s="555"/>
      <c r="G54" s="83" t="str">
        <f>IF(ISERROR(VLOOKUP(B54,'NANS Data'!$D$2:$P$51,12,FALSE)),"",VLOOKUP(B54,'NANS Data'!$D$2:$P$51,12,FALSE))</f>
        <v/>
      </c>
      <c r="H54" s="84" t="str">
        <f>IF(ISERROR(VLOOKUP(B54,競技者データ入力シート!$B$8:$O$57,2,FALSE)),"",VLOOKUP(B54,競技者データ入力シート!$B$8:$O$57,8,FALSE))</f>
        <v/>
      </c>
      <c r="I54" s="85" t="str">
        <f>IF(ISERROR(VLOOKUP(B54,'NANS Data'!$D$2:$P$51,13,FALSE)),"",VLOOKUP(B54,'NANS Data'!$D$2:$P$51,13,FALSE))</f>
        <v/>
      </c>
      <c r="J54" s="556" t="str">
        <f>IF(ISERROR(VLOOKUP($B54,競技者データ入力シート!$B$8:$Q$57,16,FALSE)),"",VLOOKUP($B54,競技者データ入力シート!$B$8:$Q$57,16,FALSE))</f>
        <v/>
      </c>
      <c r="K54" s="557"/>
      <c r="L54" s="556" t="str">
        <f>IF(ISERROR(VLOOKUP($B54,競技者データ入力シート!$B$8:$AM$57,19,FALSE)),"",VLOOKUP($B54,競技者データ入力シート!$B$8:$AM$57,19,FALSE))</f>
        <v/>
      </c>
      <c r="M54" s="557"/>
      <c r="N54" s="558"/>
      <c r="O54" s="558"/>
      <c r="P54" s="558"/>
      <c r="Q54" s="558"/>
      <c r="R54" s="558"/>
      <c r="S54" s="559"/>
    </row>
    <row r="55" spans="2:19" ht="16.5" customHeight="1">
      <c r="B55" s="248">
        <v>39</v>
      </c>
      <c r="C55" s="285" t="str">
        <f>IF(ISERROR(VLOOKUP(B55,'NANS Data'!$D$2:$P$51,6,FALSE)),"",VLOOKUP(B55,'NANS Data'!$D$2:$P$51,6,FALSE))</f>
        <v/>
      </c>
      <c r="D55" s="553" t="str">
        <f>IF(ISERROR(VLOOKUP(B55,'NANS Data'!$D$2:$P$51,7,FALSE)),"",VLOOKUP(B55,'NANS Data'!$D$2:$P$51,7,FALSE))</f>
        <v/>
      </c>
      <c r="E55" s="554"/>
      <c r="F55" s="555"/>
      <c r="G55" s="83" t="str">
        <f>IF(ISERROR(VLOOKUP(B55,'NANS Data'!$D$2:$P$51,12,FALSE)),"",VLOOKUP(B55,'NANS Data'!$D$2:$P$51,12,FALSE))</f>
        <v/>
      </c>
      <c r="H55" s="84" t="str">
        <f>IF(ISERROR(VLOOKUP(B55,競技者データ入力シート!$B$8:$O$57,2,FALSE)),"",VLOOKUP(B55,競技者データ入力シート!$B$8:$O$57,8,FALSE))</f>
        <v/>
      </c>
      <c r="I55" s="85" t="str">
        <f>IF(ISERROR(VLOOKUP(B55,'NANS Data'!$D$2:$P$51,13,FALSE)),"",VLOOKUP(B55,'NANS Data'!$D$2:$P$51,13,FALSE))</f>
        <v/>
      </c>
      <c r="J55" s="556" t="str">
        <f>IF(ISERROR(VLOOKUP($B55,競技者データ入力シート!$B$8:$Q$57,16,FALSE)),"",VLOOKUP($B55,競技者データ入力シート!$B$8:$Q$57,16,FALSE))</f>
        <v/>
      </c>
      <c r="K55" s="557"/>
      <c r="L55" s="556" t="str">
        <f>IF(ISERROR(VLOOKUP($B55,競技者データ入力シート!$B$8:$AM$57,19,FALSE)),"",VLOOKUP($B55,競技者データ入力シート!$B$8:$AM$57,19,FALSE))</f>
        <v/>
      </c>
      <c r="M55" s="557"/>
      <c r="N55" s="558"/>
      <c r="O55" s="558"/>
      <c r="P55" s="558"/>
      <c r="Q55" s="558"/>
      <c r="R55" s="558"/>
      <c r="S55" s="559"/>
    </row>
    <row r="56" spans="2:19" ht="16.5" customHeight="1">
      <c r="B56" s="249">
        <v>40</v>
      </c>
      <c r="C56" s="287" t="str">
        <f>IF(ISERROR(VLOOKUP(B56,'NANS Data'!$D$2:$P$51,6,FALSE)),"",VLOOKUP(B56,'NANS Data'!$D$2:$P$51,6,FALSE))</f>
        <v/>
      </c>
      <c r="D56" s="547" t="str">
        <f>IF(ISERROR(VLOOKUP(B56,'NANS Data'!$D$2:$P$51,7,FALSE)),"",VLOOKUP(B56,'NANS Data'!$D$2:$P$51,7,FALSE))</f>
        <v/>
      </c>
      <c r="E56" s="548"/>
      <c r="F56" s="549"/>
      <c r="G56" s="86" t="str">
        <f>IF(ISERROR(VLOOKUP(B56,'NANS Data'!$D$2:$P$51,12,FALSE)),"",VLOOKUP(B56,'NANS Data'!$D$2:$P$51,12,FALSE))</f>
        <v/>
      </c>
      <c r="H56" s="87" t="str">
        <f>IF(ISERROR(VLOOKUP(B56,競技者データ入力シート!$B$8:$O$57,2,FALSE)),"",VLOOKUP(B56,競技者データ入力シート!$B$8:$O$57,8,FALSE))</f>
        <v/>
      </c>
      <c r="I56" s="88" t="str">
        <f>IF(ISERROR(VLOOKUP(B56,'NANS Data'!$D$2:$P$51,13,FALSE)),"",VLOOKUP(B56,'NANS Data'!$D$2:$P$51,13,FALSE))</f>
        <v/>
      </c>
      <c r="J56" s="550" t="str">
        <f>IF(ISERROR(VLOOKUP($B56,競技者データ入力シート!$B$8:$Q$57,16,FALSE)),"",VLOOKUP($B56,競技者データ入力シート!$B$8:$Q$57,16,FALSE))</f>
        <v/>
      </c>
      <c r="K56" s="551"/>
      <c r="L56" s="550" t="str">
        <f>IF(ISERROR(VLOOKUP($B56,競技者データ入力シート!$B$8:$AM$57,19,FALSE)),"",VLOOKUP($B56,競技者データ入力シート!$B$8:$AM$57,19,FALSE))</f>
        <v/>
      </c>
      <c r="M56" s="551"/>
      <c r="N56" s="552"/>
      <c r="O56" s="552"/>
      <c r="P56" s="552"/>
      <c r="Q56" s="552"/>
      <c r="R56" s="552"/>
      <c r="S56" s="567"/>
    </row>
    <row r="57" spans="2:19" ht="16.5" customHeight="1">
      <c r="B57" s="247">
        <v>41</v>
      </c>
      <c r="C57" s="285" t="str">
        <f>IF(ISERROR(VLOOKUP(B57,'NANS Data'!$D$2:$P$51,6,FALSE)),"",VLOOKUP(B57,'NANS Data'!$D$2:$P$51,6,FALSE))</f>
        <v/>
      </c>
      <c r="D57" s="553" t="str">
        <f>IF(ISERROR(VLOOKUP(B57,'NANS Data'!$D$2:$P$51,7,FALSE)),"",VLOOKUP(B57,'NANS Data'!$D$2:$P$51,7,FALSE))</f>
        <v/>
      </c>
      <c r="E57" s="554"/>
      <c r="F57" s="555"/>
      <c r="G57" s="83" t="str">
        <f>IF(ISERROR(VLOOKUP(B57,'NANS Data'!$D$2:$P$51,12,FALSE)),"",VLOOKUP(B57,'NANS Data'!$D$2:$P$51,12,FALSE))</f>
        <v/>
      </c>
      <c r="H57" s="84" t="str">
        <f>IF(ISERROR(VLOOKUP(B57,競技者データ入力シート!$B$8:$O$57,2,FALSE)),"",VLOOKUP(B57,競技者データ入力シート!$B$8:$O$57,8,FALSE))</f>
        <v/>
      </c>
      <c r="I57" s="85" t="str">
        <f>IF(ISERROR(VLOOKUP(B57,'NANS Data'!$D$2:$P$51,13,FALSE)),"",VLOOKUP(B57,'NANS Data'!$D$2:$P$51,13,FALSE))</f>
        <v/>
      </c>
      <c r="J57" s="556" t="str">
        <f>IF(ISERROR(VLOOKUP($B57,競技者データ入力シート!$B$8:$Q$57,16,FALSE)),"",VLOOKUP($B57,競技者データ入力シート!$B$8:$Q$57,16,FALSE))</f>
        <v/>
      </c>
      <c r="K57" s="557"/>
      <c r="L57" s="556" t="str">
        <f>IF(ISERROR(VLOOKUP($B57,競技者データ入力シート!$B$8:$AM$57,19,FALSE)),"",VLOOKUP($B57,競技者データ入力シート!$B$8:$AM$57,19,FALSE))</f>
        <v/>
      </c>
      <c r="M57" s="557"/>
      <c r="N57" s="558"/>
      <c r="O57" s="558"/>
      <c r="P57" s="558"/>
      <c r="Q57" s="558"/>
      <c r="R57" s="558"/>
      <c r="S57" s="559"/>
    </row>
    <row r="58" spans="2:19" ht="16.5" customHeight="1">
      <c r="B58" s="248">
        <v>42</v>
      </c>
      <c r="C58" s="285" t="str">
        <f>IF(ISERROR(VLOOKUP(B58,'NANS Data'!$D$2:$P$51,6,FALSE)),"",VLOOKUP(B58,'NANS Data'!$D$2:$P$51,6,FALSE))</f>
        <v/>
      </c>
      <c r="D58" s="553" t="str">
        <f>IF(ISERROR(VLOOKUP(B58,'NANS Data'!$D$2:$P$51,7,FALSE)),"",VLOOKUP(B58,'NANS Data'!$D$2:$P$51,7,FALSE))</f>
        <v/>
      </c>
      <c r="E58" s="554"/>
      <c r="F58" s="555"/>
      <c r="G58" s="83" t="str">
        <f>IF(ISERROR(VLOOKUP(B58,'NANS Data'!$D$2:$P$51,12,FALSE)),"",VLOOKUP(B58,'NANS Data'!$D$2:$P$51,12,FALSE))</f>
        <v/>
      </c>
      <c r="H58" s="84" t="str">
        <f>IF(ISERROR(VLOOKUP(B58,競技者データ入力シート!$B$8:$O$57,2,FALSE)),"",VLOOKUP(B58,競技者データ入力シート!$B$8:$O$57,8,FALSE))</f>
        <v/>
      </c>
      <c r="I58" s="85" t="str">
        <f>IF(ISERROR(VLOOKUP(B58,'NANS Data'!$D$2:$P$51,13,FALSE)),"",VLOOKUP(B58,'NANS Data'!$D$2:$P$51,13,FALSE))</f>
        <v/>
      </c>
      <c r="J58" s="556" t="str">
        <f>IF(ISERROR(VLOOKUP($B58,競技者データ入力シート!$B$8:$Q$57,16,FALSE)),"",VLOOKUP($B58,競技者データ入力シート!$B$8:$Q$57,16,FALSE))</f>
        <v/>
      </c>
      <c r="K58" s="557"/>
      <c r="L58" s="556" t="str">
        <f>IF(ISERROR(VLOOKUP($B58,競技者データ入力シート!$B$8:$AM$57,19,FALSE)),"",VLOOKUP($B58,競技者データ入力シート!$B$8:$AM$57,19,FALSE))</f>
        <v/>
      </c>
      <c r="M58" s="557"/>
      <c r="N58" s="558"/>
      <c r="O58" s="558"/>
      <c r="P58" s="558"/>
      <c r="Q58" s="558"/>
      <c r="R58" s="558"/>
      <c r="S58" s="559"/>
    </row>
    <row r="59" spans="2:19" ht="16.5" customHeight="1">
      <c r="B59" s="248">
        <v>43</v>
      </c>
      <c r="C59" s="285" t="str">
        <f>IF(ISERROR(VLOOKUP(B59,'NANS Data'!$D$2:$P$51,6,FALSE)),"",VLOOKUP(B59,'NANS Data'!$D$2:$P$51,6,FALSE))</f>
        <v/>
      </c>
      <c r="D59" s="553" t="str">
        <f>IF(ISERROR(VLOOKUP(B59,'NANS Data'!$D$2:$P$51,7,FALSE)),"",VLOOKUP(B59,'NANS Data'!$D$2:$P$51,7,FALSE))</f>
        <v/>
      </c>
      <c r="E59" s="554"/>
      <c r="F59" s="555"/>
      <c r="G59" s="83" t="str">
        <f>IF(ISERROR(VLOOKUP(B59,'NANS Data'!$D$2:$P$51,12,FALSE)),"",VLOOKUP(B59,'NANS Data'!$D$2:$P$51,12,FALSE))</f>
        <v/>
      </c>
      <c r="H59" s="84" t="str">
        <f>IF(ISERROR(VLOOKUP(B59,競技者データ入力シート!$B$8:$O$57,2,FALSE)),"",VLOOKUP(B59,競技者データ入力シート!$B$8:$O$57,8,FALSE))</f>
        <v/>
      </c>
      <c r="I59" s="85" t="str">
        <f>IF(ISERROR(VLOOKUP(B59,'NANS Data'!$D$2:$P$51,13,FALSE)),"",VLOOKUP(B59,'NANS Data'!$D$2:$P$51,13,FALSE))</f>
        <v/>
      </c>
      <c r="J59" s="556" t="str">
        <f>IF(ISERROR(VLOOKUP($B59,競技者データ入力シート!$B$8:$Q$57,16,FALSE)),"",VLOOKUP($B59,競技者データ入力シート!$B$8:$Q$57,16,FALSE))</f>
        <v/>
      </c>
      <c r="K59" s="557"/>
      <c r="L59" s="556" t="str">
        <f>IF(ISERROR(VLOOKUP($B59,競技者データ入力シート!$B$8:$AM$57,19,FALSE)),"",VLOOKUP($B59,競技者データ入力シート!$B$8:$AM$57,19,FALSE))</f>
        <v/>
      </c>
      <c r="M59" s="557"/>
      <c r="N59" s="558"/>
      <c r="O59" s="558"/>
      <c r="P59" s="558"/>
      <c r="Q59" s="558"/>
      <c r="R59" s="558"/>
      <c r="S59" s="559"/>
    </row>
    <row r="60" spans="2:19" ht="16.5" customHeight="1">
      <c r="B60" s="248">
        <v>44</v>
      </c>
      <c r="C60" s="285" t="str">
        <f>IF(ISERROR(VLOOKUP(B60,'NANS Data'!$D$2:$P$51,6,FALSE)),"",VLOOKUP(B60,'NANS Data'!$D$2:$P$51,6,FALSE))</f>
        <v/>
      </c>
      <c r="D60" s="553" t="str">
        <f>IF(ISERROR(VLOOKUP(B60,'NANS Data'!$D$2:$P$51,7,FALSE)),"",VLOOKUP(B60,'NANS Data'!$D$2:$P$51,7,FALSE))</f>
        <v/>
      </c>
      <c r="E60" s="554"/>
      <c r="F60" s="555"/>
      <c r="G60" s="83" t="str">
        <f>IF(ISERROR(VLOOKUP(B60,'NANS Data'!$D$2:$P$51,12,FALSE)),"",VLOOKUP(B60,'NANS Data'!$D$2:$P$51,12,FALSE))</f>
        <v/>
      </c>
      <c r="H60" s="84" t="str">
        <f>IF(ISERROR(VLOOKUP(B60,競技者データ入力シート!$B$8:$O$57,2,FALSE)),"",VLOOKUP(B60,競技者データ入力シート!$B$8:$O$57,8,FALSE))</f>
        <v/>
      </c>
      <c r="I60" s="85" t="str">
        <f>IF(ISERROR(VLOOKUP(B60,'NANS Data'!$D$2:$P$51,13,FALSE)),"",VLOOKUP(B60,'NANS Data'!$D$2:$P$51,13,FALSE))</f>
        <v/>
      </c>
      <c r="J60" s="556" t="str">
        <f>IF(ISERROR(VLOOKUP($B60,競技者データ入力シート!$B$8:$Q$57,16,FALSE)),"",VLOOKUP($B60,競技者データ入力シート!$B$8:$Q$57,16,FALSE))</f>
        <v/>
      </c>
      <c r="K60" s="557"/>
      <c r="L60" s="556" t="str">
        <f>IF(ISERROR(VLOOKUP($B60,競技者データ入力シート!$B$8:$AM$57,19,FALSE)),"",VLOOKUP($B60,競技者データ入力シート!$B$8:$AM$57,19,FALSE))</f>
        <v/>
      </c>
      <c r="M60" s="557"/>
      <c r="N60" s="558"/>
      <c r="O60" s="558"/>
      <c r="P60" s="558"/>
      <c r="Q60" s="558"/>
      <c r="R60" s="558"/>
      <c r="S60" s="559"/>
    </row>
    <row r="61" spans="2:19" ht="16.5" customHeight="1">
      <c r="B61" s="249">
        <v>45</v>
      </c>
      <c r="C61" s="287" t="str">
        <f>IF(ISERROR(VLOOKUP(B61,'NANS Data'!$D$2:$P$51,6,FALSE)),"",VLOOKUP(B61,'NANS Data'!$D$2:$P$51,6,FALSE))</f>
        <v/>
      </c>
      <c r="D61" s="547" t="str">
        <f>IF(ISERROR(VLOOKUP(B61,'NANS Data'!$D$2:$P$51,7,FALSE)),"",VLOOKUP(B61,'NANS Data'!$D$2:$P$51,7,FALSE))</f>
        <v/>
      </c>
      <c r="E61" s="548"/>
      <c r="F61" s="549"/>
      <c r="G61" s="86" t="str">
        <f>IF(ISERROR(VLOOKUP(B61,'NANS Data'!$D$2:$P$51,12,FALSE)),"",VLOOKUP(B61,'NANS Data'!$D$2:$P$51,12,FALSE))</f>
        <v/>
      </c>
      <c r="H61" s="87" t="str">
        <f>IF(ISERROR(VLOOKUP(B61,競技者データ入力シート!$B$8:$O$57,2,FALSE)),"",VLOOKUP(B61,競技者データ入力シート!$B$8:$O$57,8,FALSE))</f>
        <v/>
      </c>
      <c r="I61" s="88" t="str">
        <f>IF(ISERROR(VLOOKUP(B61,'NANS Data'!$D$2:$P$51,13,FALSE)),"",VLOOKUP(B61,'NANS Data'!$D$2:$P$51,13,FALSE))</f>
        <v/>
      </c>
      <c r="J61" s="550" t="str">
        <f>IF(ISERROR(VLOOKUP($B61,競技者データ入力シート!$B$8:$Q$57,16,FALSE)),"",VLOOKUP($B61,競技者データ入力シート!$B$8:$Q$57,16,FALSE))</f>
        <v/>
      </c>
      <c r="K61" s="551"/>
      <c r="L61" s="550" t="str">
        <f>IF(ISERROR(VLOOKUP($B61,競技者データ入力シート!$B$8:$AM$57,19,FALSE)),"",VLOOKUP($B61,競技者データ入力シート!$B$8:$AM$57,19,FALSE))</f>
        <v/>
      </c>
      <c r="M61" s="551"/>
      <c r="N61" s="552"/>
      <c r="O61" s="552"/>
      <c r="P61" s="552"/>
      <c r="Q61" s="552"/>
      <c r="R61" s="552"/>
      <c r="S61" s="567"/>
    </row>
    <row r="62" spans="2:19" ht="16.5" customHeight="1">
      <c r="B62" s="247">
        <v>46</v>
      </c>
      <c r="C62" s="285" t="str">
        <f>IF(ISERROR(VLOOKUP(B62,'NANS Data'!$D$2:$P$51,6,FALSE)),"",VLOOKUP(B62,'NANS Data'!$D$2:$P$51,6,FALSE))</f>
        <v/>
      </c>
      <c r="D62" s="553" t="str">
        <f>IF(ISERROR(VLOOKUP(B62,'NANS Data'!$D$2:$P$51,7,FALSE)),"",VLOOKUP(B62,'NANS Data'!$D$2:$P$51,7,FALSE))</f>
        <v/>
      </c>
      <c r="E62" s="554"/>
      <c r="F62" s="555"/>
      <c r="G62" s="83" t="str">
        <f>IF(ISERROR(VLOOKUP(B62,'NANS Data'!$D$2:$P$51,12,FALSE)),"",VLOOKUP(B62,'NANS Data'!$D$2:$P$51,12,FALSE))</f>
        <v/>
      </c>
      <c r="H62" s="84" t="str">
        <f>IF(ISERROR(VLOOKUP(B62,競技者データ入力シート!$B$8:$O$57,2,FALSE)),"",VLOOKUP(B62,競技者データ入力シート!$B$8:$O$57,8,FALSE))</f>
        <v/>
      </c>
      <c r="I62" s="85" t="str">
        <f>IF(ISERROR(VLOOKUP(B62,'NANS Data'!$D$2:$P$51,13,FALSE)),"",VLOOKUP(B62,'NANS Data'!$D$2:$P$51,13,FALSE))</f>
        <v/>
      </c>
      <c r="J62" s="556" t="str">
        <f>IF(ISERROR(VLOOKUP($B62,競技者データ入力シート!$B$8:$Q$57,16,FALSE)),"",VLOOKUP($B62,競技者データ入力シート!$B$8:$Q$57,16,FALSE))</f>
        <v/>
      </c>
      <c r="K62" s="557"/>
      <c r="L62" s="556" t="str">
        <f>IF(ISERROR(VLOOKUP($B62,競技者データ入力シート!$B$8:$AM$57,19,FALSE)),"",VLOOKUP($B62,競技者データ入力シート!$B$8:$AM$57,19,FALSE))</f>
        <v/>
      </c>
      <c r="M62" s="557"/>
      <c r="N62" s="558"/>
      <c r="O62" s="558"/>
      <c r="P62" s="558"/>
      <c r="Q62" s="558"/>
      <c r="R62" s="558"/>
      <c r="S62" s="559"/>
    </row>
    <row r="63" spans="2:19" ht="16.5" customHeight="1">
      <c r="B63" s="248">
        <v>47</v>
      </c>
      <c r="C63" s="285" t="str">
        <f>IF(ISERROR(VLOOKUP(B63,'NANS Data'!$D$2:$P$51,6,FALSE)),"",VLOOKUP(B63,'NANS Data'!$D$2:$P$51,6,FALSE))</f>
        <v/>
      </c>
      <c r="D63" s="553" t="str">
        <f>IF(ISERROR(VLOOKUP(B63,'NANS Data'!$D$2:$P$51,7,FALSE)),"",VLOOKUP(B63,'NANS Data'!$D$2:$P$51,7,FALSE))</f>
        <v/>
      </c>
      <c r="E63" s="554"/>
      <c r="F63" s="555"/>
      <c r="G63" s="83" t="str">
        <f>IF(ISERROR(VLOOKUP(B63,'NANS Data'!$D$2:$P$51,12,FALSE)),"",VLOOKUP(B63,'NANS Data'!$D$2:$P$51,12,FALSE))</f>
        <v/>
      </c>
      <c r="H63" s="84" t="str">
        <f>IF(ISERROR(VLOOKUP(B63,競技者データ入力シート!$B$8:$O$57,2,FALSE)),"",VLOOKUP(B63,競技者データ入力シート!$B$8:$O$57,8,FALSE))</f>
        <v/>
      </c>
      <c r="I63" s="85" t="str">
        <f>IF(ISERROR(VLOOKUP(B63,'NANS Data'!$D$2:$P$51,13,FALSE)),"",VLOOKUP(B63,'NANS Data'!$D$2:$P$51,13,FALSE))</f>
        <v/>
      </c>
      <c r="J63" s="556" t="str">
        <f>IF(ISERROR(VLOOKUP($B63,競技者データ入力シート!$B$8:$Q$57,16,FALSE)),"",VLOOKUP($B63,競技者データ入力シート!$B$8:$Q$57,16,FALSE))</f>
        <v/>
      </c>
      <c r="K63" s="557"/>
      <c r="L63" s="556" t="str">
        <f>IF(ISERROR(VLOOKUP($B63,競技者データ入力シート!$B$8:$AM$57,19,FALSE)),"",VLOOKUP($B63,競技者データ入力シート!$B$8:$AM$57,19,FALSE))</f>
        <v/>
      </c>
      <c r="M63" s="557"/>
      <c r="N63" s="558"/>
      <c r="O63" s="558"/>
      <c r="P63" s="558"/>
      <c r="Q63" s="558"/>
      <c r="R63" s="558"/>
      <c r="S63" s="559"/>
    </row>
    <row r="64" spans="2:19" ht="16.5" customHeight="1">
      <c r="B64" s="248">
        <v>48</v>
      </c>
      <c r="C64" s="285" t="str">
        <f>IF(ISERROR(VLOOKUP(B64,'NANS Data'!$D$2:$P$51,6,FALSE)),"",VLOOKUP(B64,'NANS Data'!$D$2:$P$51,6,FALSE))</f>
        <v/>
      </c>
      <c r="D64" s="553" t="str">
        <f>IF(ISERROR(VLOOKUP(B64,'NANS Data'!$D$2:$P$51,7,FALSE)),"",VLOOKUP(B64,'NANS Data'!$D$2:$P$51,7,FALSE))</f>
        <v/>
      </c>
      <c r="E64" s="554"/>
      <c r="F64" s="555"/>
      <c r="G64" s="83" t="str">
        <f>IF(ISERROR(VLOOKUP(B64,'NANS Data'!$D$2:$P$51,12,FALSE)),"",VLOOKUP(B64,'NANS Data'!$D$2:$P$51,12,FALSE))</f>
        <v/>
      </c>
      <c r="H64" s="84" t="str">
        <f>IF(ISERROR(VLOOKUP(B64,競技者データ入力シート!$B$8:$O$57,2,FALSE)),"",VLOOKUP(B64,競技者データ入力シート!$B$8:$O$57,8,FALSE))</f>
        <v/>
      </c>
      <c r="I64" s="85" t="str">
        <f>IF(ISERROR(VLOOKUP(B64,'NANS Data'!$D$2:$P$51,13,FALSE)),"",VLOOKUP(B64,'NANS Data'!$D$2:$P$51,13,FALSE))</f>
        <v/>
      </c>
      <c r="J64" s="556" t="str">
        <f>IF(ISERROR(VLOOKUP($B64,競技者データ入力シート!$B$8:$Q$57,16,FALSE)),"",VLOOKUP($B64,競技者データ入力シート!$B$8:$Q$57,16,FALSE))</f>
        <v/>
      </c>
      <c r="K64" s="557"/>
      <c r="L64" s="556" t="str">
        <f>IF(ISERROR(VLOOKUP($B64,競技者データ入力シート!$B$8:$AM$57,19,FALSE)),"",VLOOKUP($B64,競技者データ入力シート!$B$8:$AM$57,19,FALSE))</f>
        <v/>
      </c>
      <c r="M64" s="557"/>
      <c r="N64" s="558"/>
      <c r="O64" s="558"/>
      <c r="P64" s="558"/>
      <c r="Q64" s="558"/>
      <c r="R64" s="558"/>
      <c r="S64" s="559"/>
    </row>
    <row r="65" spans="2:19" ht="16.5" customHeight="1">
      <c r="B65" s="248">
        <v>49</v>
      </c>
      <c r="C65" s="285" t="str">
        <f>IF(ISERROR(VLOOKUP(B65,'NANS Data'!$D$2:$P$51,6,FALSE)),"",VLOOKUP(B65,'NANS Data'!$D$2:$P$51,6,FALSE))</f>
        <v/>
      </c>
      <c r="D65" s="553" t="str">
        <f>IF(ISERROR(VLOOKUP(B65,'NANS Data'!$D$2:$P$51,7,FALSE)),"",VLOOKUP(B65,'NANS Data'!$D$2:$P$51,7,FALSE))</f>
        <v/>
      </c>
      <c r="E65" s="554"/>
      <c r="F65" s="555"/>
      <c r="G65" s="83" t="str">
        <f>IF(ISERROR(VLOOKUP(B65,'NANS Data'!$D$2:$P$51,12,FALSE)),"",VLOOKUP(B65,'NANS Data'!$D$2:$P$51,12,FALSE))</f>
        <v/>
      </c>
      <c r="H65" s="84" t="str">
        <f>IF(ISERROR(VLOOKUP(B65,競技者データ入力シート!$B$8:$O$57,2,FALSE)),"",VLOOKUP(B65,競技者データ入力シート!$B$8:$O$57,8,FALSE))</f>
        <v/>
      </c>
      <c r="I65" s="85" t="str">
        <f>IF(ISERROR(VLOOKUP(B65,'NANS Data'!$D$2:$P$51,13,FALSE)),"",VLOOKUP(B65,'NANS Data'!$D$2:$P$51,13,FALSE))</f>
        <v/>
      </c>
      <c r="J65" s="556" t="str">
        <f>IF(ISERROR(VLOOKUP($B65,競技者データ入力シート!$B$8:$Q$57,16,FALSE)),"",VLOOKUP($B65,競技者データ入力シート!$B$8:$Q$57,16,FALSE))</f>
        <v/>
      </c>
      <c r="K65" s="557"/>
      <c r="L65" s="556" t="str">
        <f>IF(ISERROR(VLOOKUP($B65,競技者データ入力シート!$B$8:$AM$57,19,FALSE)),"",VLOOKUP($B65,競技者データ入力シート!$B$8:$AM$57,19,FALSE))</f>
        <v/>
      </c>
      <c r="M65" s="557"/>
      <c r="N65" s="558"/>
      <c r="O65" s="558"/>
      <c r="P65" s="558"/>
      <c r="Q65" s="558"/>
      <c r="R65" s="558"/>
      <c r="S65" s="559"/>
    </row>
    <row r="66" spans="2:19" ht="16.5" customHeight="1" thickBot="1">
      <c r="B66" s="250">
        <v>50</v>
      </c>
      <c r="C66" s="288" t="str">
        <f>IF(ISERROR(VLOOKUP(B66,'NANS Data'!$D$2:$P$51,6,FALSE)),"",VLOOKUP(B66,'NANS Data'!$D$2:$P$51,6,FALSE))</f>
        <v/>
      </c>
      <c r="D66" s="560" t="str">
        <f>IF(ISERROR(VLOOKUP(B66,'NANS Data'!$D$2:$P$51,7,FALSE)),"",VLOOKUP(B66,'NANS Data'!$D$2:$P$51,7,FALSE))</f>
        <v/>
      </c>
      <c r="E66" s="561"/>
      <c r="F66" s="562"/>
      <c r="G66" s="130" t="str">
        <f>IF(ISERROR(VLOOKUP(B66,'NANS Data'!$D$2:$P$51,12,FALSE)),"",VLOOKUP(B66,'NANS Data'!$D$2:$P$51,12,FALSE))</f>
        <v/>
      </c>
      <c r="H66" s="131" t="str">
        <f>IF(ISERROR(VLOOKUP(B66,競技者データ入力シート!$B$8:$O$57,2,FALSE)),"",VLOOKUP(B66,競技者データ入力シート!$B$8:$O$57,8,FALSE))</f>
        <v/>
      </c>
      <c r="I66" s="132" t="str">
        <f>IF(ISERROR(VLOOKUP(B66,'NANS Data'!$D$2:$P$51,13,FALSE)),"",VLOOKUP(B66,'NANS Data'!$D$2:$P$51,13,FALSE))</f>
        <v/>
      </c>
      <c r="J66" s="563" t="str">
        <f>IF(ISERROR(VLOOKUP($B66,競技者データ入力シート!$B$8:$Q$57,16,FALSE)),"",VLOOKUP($B66,競技者データ入力シート!$B$8:$Q$57,16,FALSE))</f>
        <v/>
      </c>
      <c r="K66" s="564"/>
      <c r="L66" s="563" t="str">
        <f>IF(ISERROR(VLOOKUP($B66,競技者データ入力シート!$B$8:$AM$57,19,FALSE)),"",VLOOKUP($B66,競技者データ入力シート!$B$8:$AM$57,19,FALSE))</f>
        <v/>
      </c>
      <c r="M66" s="564"/>
      <c r="N66" s="565"/>
      <c r="O66" s="565"/>
      <c r="P66" s="565"/>
      <c r="Q66" s="565"/>
      <c r="R66" s="565"/>
      <c r="S66" s="566"/>
    </row>
    <row r="67" spans="2:19" ht="2.25" customHeight="1"/>
  </sheetData>
  <sheetProtection algorithmName="SHA-512" hashValue="8abRS8/7I5tCFFfZwa7ghLY8pSFk5fbKoJT3M7sMPMrTBnFjtnCfpHBsbwNX18UV9W14nwapCQzg+qZ4+y0NDQ==" saltValue="FKMSWtbl6ZqWqWg5CoqHPQ==" spinCount="100000" sheet="1" objects="1" scenarios="1"/>
  <protectedRanges>
    <protectedRange password="CDC2" sqref="E5:I6 L5 P5:S6 F7 I7 L7 E8:E9 P7 P9" name="範囲1_1_1"/>
    <protectedRange password="CDC2" sqref="D11:D13" name="範囲1_2_1"/>
  </protectedRanges>
  <mergeCells count="347">
    <mergeCell ref="B2:S3"/>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 ref="E6:I6"/>
    <mergeCell ref="N6:O6"/>
    <mergeCell ref="P6:S6"/>
    <mergeCell ref="S7:S8"/>
    <mergeCell ref="E8:M8"/>
    <mergeCell ref="D16:F16"/>
    <mergeCell ref="J16:K16"/>
    <mergeCell ref="L16:M16"/>
    <mergeCell ref="N16:O16"/>
    <mergeCell ref="P16:Q16"/>
    <mergeCell ref="R16:S16"/>
    <mergeCell ref="L12:M12"/>
    <mergeCell ref="N12:Q12"/>
    <mergeCell ref="C13:G13"/>
    <mergeCell ref="D18:F18"/>
    <mergeCell ref="J18:K18"/>
    <mergeCell ref="L18:M18"/>
    <mergeCell ref="N18:O18"/>
    <mergeCell ref="P18:Q18"/>
    <mergeCell ref="R18:S18"/>
    <mergeCell ref="D17:F17"/>
    <mergeCell ref="J17:K17"/>
    <mergeCell ref="L17:M17"/>
    <mergeCell ref="N17:O17"/>
    <mergeCell ref="P17:Q17"/>
    <mergeCell ref="R17:S17"/>
    <mergeCell ref="B9:D9"/>
    <mergeCell ref="E9:L9"/>
    <mergeCell ref="N9:O9"/>
    <mergeCell ref="P9:S9"/>
    <mergeCell ref="B10:B13"/>
    <mergeCell ref="C10:G10"/>
    <mergeCell ref="J10:K10"/>
    <mergeCell ref="L10:M10"/>
    <mergeCell ref="N10:S10"/>
    <mergeCell ref="C11:G11"/>
    <mergeCell ref="J11:K11"/>
    <mergeCell ref="L11:M11"/>
    <mergeCell ref="N11:Q11"/>
    <mergeCell ref="C12:G12"/>
    <mergeCell ref="J12:K12"/>
    <mergeCell ref="J13:K13"/>
    <mergeCell ref="L13:M1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24:F24"/>
    <mergeCell ref="J24:K24"/>
    <mergeCell ref="L24:M24"/>
    <mergeCell ref="N24:O24"/>
    <mergeCell ref="P24:Q24"/>
    <mergeCell ref="R24:S24"/>
    <mergeCell ref="D23:F23"/>
    <mergeCell ref="J23:K23"/>
    <mergeCell ref="L23:M23"/>
    <mergeCell ref="N23:O23"/>
    <mergeCell ref="P23:Q23"/>
    <mergeCell ref="R23:S23"/>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30:F30"/>
    <mergeCell ref="J30:K30"/>
    <mergeCell ref="L30:M30"/>
    <mergeCell ref="N30:O30"/>
    <mergeCell ref="P30:Q30"/>
    <mergeCell ref="R30:S30"/>
    <mergeCell ref="D29:F29"/>
    <mergeCell ref="J29:K29"/>
    <mergeCell ref="L29:M29"/>
    <mergeCell ref="N29:O29"/>
    <mergeCell ref="P29:Q29"/>
    <mergeCell ref="R29:S29"/>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62:Q62"/>
    <mergeCell ref="R62:S62"/>
    <mergeCell ref="D61:F61"/>
    <mergeCell ref="J61:K61"/>
    <mergeCell ref="L61:M61"/>
    <mergeCell ref="N61:O61"/>
    <mergeCell ref="P61:Q61"/>
    <mergeCell ref="R61:S61"/>
    <mergeCell ref="D60:F60"/>
    <mergeCell ref="J60:K60"/>
    <mergeCell ref="L60:M60"/>
    <mergeCell ref="N60:O60"/>
    <mergeCell ref="P60:Q60"/>
    <mergeCell ref="R60:S60"/>
    <mergeCell ref="P64:Q64"/>
    <mergeCell ref="P58:Q58"/>
    <mergeCell ref="R64:S64"/>
    <mergeCell ref="D66:F66"/>
    <mergeCell ref="J66:K66"/>
    <mergeCell ref="L66:M66"/>
    <mergeCell ref="N66:O66"/>
    <mergeCell ref="P66:Q66"/>
    <mergeCell ref="R66:S66"/>
    <mergeCell ref="D65:F65"/>
    <mergeCell ref="J65:K65"/>
    <mergeCell ref="L65:M65"/>
    <mergeCell ref="N65:O65"/>
    <mergeCell ref="P65:Q65"/>
    <mergeCell ref="R65:S65"/>
    <mergeCell ref="R58:S58"/>
    <mergeCell ref="D63:F63"/>
    <mergeCell ref="J63:K63"/>
    <mergeCell ref="L63:M63"/>
    <mergeCell ref="N63:O63"/>
    <mergeCell ref="P63:Q63"/>
    <mergeCell ref="R63:S63"/>
    <mergeCell ref="D62:F62"/>
    <mergeCell ref="J62:K62"/>
    <mergeCell ref="D64:F64"/>
    <mergeCell ref="J64:K64"/>
    <mergeCell ref="L64:M64"/>
    <mergeCell ref="N64:O64"/>
    <mergeCell ref="L62:M62"/>
    <mergeCell ref="N62:O62"/>
    <mergeCell ref="D59:F59"/>
    <mergeCell ref="J59:K59"/>
    <mergeCell ref="L59:M59"/>
    <mergeCell ref="N59:O59"/>
    <mergeCell ref="D46:F46"/>
    <mergeCell ref="J46:K46"/>
    <mergeCell ref="L46:M46"/>
    <mergeCell ref="N46:O46"/>
    <mergeCell ref="D41:F41"/>
    <mergeCell ref="J41:K41"/>
    <mergeCell ref="L41:M41"/>
    <mergeCell ref="N41:O41"/>
    <mergeCell ref="D58:F58"/>
    <mergeCell ref="J58:K58"/>
    <mergeCell ref="L58:M58"/>
    <mergeCell ref="N58:O58"/>
  </mergeCells>
  <phoneticPr fontId="3"/>
  <conditionalFormatting sqref="L11:M11">
    <cfRule type="cellIs" dxfId="0" priority="8" operator="equal">
      <formula>$J$11</formula>
    </cfRule>
    <cfRule type="cellIs" dxfId="1" priority="4" operator="equal">
      <formula>$J$11</formula>
    </cfRule>
    <cfRule type="cellIs" dxfId="2" priority="1" operator="equal">
      <formula>IF($J$11="","",$J$11)</formula>
    </cfRule>
  </conditionalFormatting>
  <conditionalFormatting sqref="L12:M12">
    <cfRule type="cellIs" dxfId="7" priority="7" operator="equal">
      <formula>$J$12</formula>
    </cfRule>
    <cfRule type="cellIs" dxfId="6" priority="3" operator="equal">
      <formula>$J$12</formula>
    </cfRule>
  </conditionalFormatting>
  <conditionalFormatting sqref="L13:M13">
    <cfRule type="cellIs" dxfId="5" priority="6" operator="equal">
      <formula>$J$13</formula>
    </cfRule>
    <cfRule type="cellIs" dxfId="4" priority="2" operator="equal">
      <formula>$J$13</formula>
    </cfRule>
  </conditionalFormatting>
  <conditionalFormatting sqref="J13:K13">
    <cfRule type="cellIs" dxfId="3" priority="5" operator="equal">
      <formula>$J$11</formula>
    </cfRule>
  </conditionalFormatting>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31496062992125984" bottom="0.15748031496062992" header="0.15748031496062992" footer="0.19685039370078741"/>
  <pageSetup paperSize="9" scale="78"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4">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 type="list" allowBlank="1" showInputMessage="1" showErrorMessage="1" xr:uid="{7EB1E89F-0860-46EB-A215-CAE550414BEC}">
          <x14:formula1>
            <xm:f>データ!$AB$2:$AB$5</xm:f>
          </x14:formula1>
          <xm:sqref>H11:H13</xm:sqref>
        </x14:dataValidation>
        <x14:dataValidation type="list" allowBlank="1" showInputMessage="1" showErrorMessage="1" xr:uid="{75C9A1A0-F639-4A70-8487-F2ABFF9EA6CA}">
          <x14:formula1>
            <xm:f>データ!$AA$2:$AA$16</xm:f>
          </x14:formula1>
          <xm:sqref>J11:K13</xm:sqref>
        </x14:dataValidation>
        <x14:dataValidation type="list" allowBlank="1" showInputMessage="1" showErrorMessage="1" prompt="第一希望と同じにならないようにお願いします。" xr:uid="{0B98AFD7-619F-4273-BAAD-68161E759DFA}">
          <x14:formula1>
            <xm:f>データ!$AA$2:$AA$16</xm:f>
          </x14:formula1>
          <xm:sqref>L11:M13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J54"/>
  <sheetViews>
    <sheetView workbookViewId="0">
      <pane xSplit="2" ySplit="1" topLeftCell="C2" activePane="bottomRight" state="frozen"/>
      <selection pane="topRight" activeCell="C1" sqref="C1"/>
      <selection pane="bottomLeft" activeCell="A2" sqref="A2"/>
      <selection pane="bottomRight" activeCell="H6" sqref="H6"/>
    </sheetView>
  </sheetViews>
  <sheetFormatPr defaultRowHeight="13.3"/>
  <cols>
    <col min="1" max="1" width="1" customWidth="1"/>
    <col min="2" max="2" width="5.3828125" bestFit="1" customWidth="1"/>
    <col min="4" max="4" width="5.3828125" bestFit="1" customWidth="1"/>
    <col min="5" max="5" width="11.15234375" style="146" bestFit="1" customWidth="1"/>
    <col min="6" max="6" width="4.4609375" bestFit="1" customWidth="1"/>
    <col min="7" max="8" width="2.4609375" customWidth="1"/>
    <col min="9" max="9" width="5.4609375" bestFit="1" customWidth="1"/>
    <col min="10" max="10" width="12.61328125" bestFit="1" customWidth="1"/>
    <col min="11" max="11" width="13.765625" bestFit="1" customWidth="1"/>
    <col min="12" max="12" width="12.61328125" bestFit="1" customWidth="1"/>
    <col min="13" max="13" width="19.4609375" bestFit="1" customWidth="1"/>
    <col min="14" max="14" width="4.4609375" bestFit="1" customWidth="1"/>
    <col min="15" max="15" width="3.3828125" style="1" bestFit="1" customWidth="1"/>
    <col min="16" max="16" width="3.15234375" style="1" bestFit="1" customWidth="1"/>
    <col min="17" max="18" width="5.4609375" bestFit="1" customWidth="1"/>
    <col min="19" max="19" width="7.15234375" bestFit="1" customWidth="1"/>
    <col min="20" max="20" width="17.84375" bestFit="1" customWidth="1"/>
    <col min="21" max="21" width="6" bestFit="1" customWidth="1"/>
    <col min="22" max="22" width="8.4609375" bestFit="1" customWidth="1"/>
    <col min="23" max="23" width="1.3828125" customWidth="1"/>
    <col min="24" max="25" width="5.61328125" bestFit="1" customWidth="1"/>
    <col min="26" max="26" width="7.4609375" bestFit="1" customWidth="1"/>
    <col min="27" max="27" width="8" bestFit="1" customWidth="1"/>
    <col min="28" max="28" width="5.61328125" bestFit="1" customWidth="1"/>
    <col min="29" max="31" width="1" customWidth="1"/>
    <col min="32" max="36" width="0.4609375" customWidth="1"/>
    <col min="37" max="40" width="1.07421875" customWidth="1"/>
    <col min="41" max="42" width="1.07421875" style="1" customWidth="1"/>
    <col min="43" max="46" width="1.07421875" customWidth="1"/>
    <col min="47" max="48" width="0.4609375" customWidth="1"/>
    <col min="49" max="49" width="0.4609375" style="1" customWidth="1"/>
    <col min="50" max="50" width="0.4609375" customWidth="1"/>
    <col min="51" max="51" width="0.4609375" style="11" customWidth="1"/>
    <col min="52" max="53" width="0.4609375" customWidth="1"/>
    <col min="54" max="54" width="3.23046875" bestFit="1" customWidth="1"/>
    <col min="55" max="55" width="9.23046875" bestFit="1" customWidth="1"/>
    <col min="56" max="56" width="4.23046875" bestFit="1" customWidth="1"/>
    <col min="57" max="57" width="12.4609375" bestFit="1" customWidth="1"/>
    <col min="58" max="58" width="3.23046875" bestFit="1" customWidth="1"/>
    <col min="59" max="60" width="12.4609375" bestFit="1" customWidth="1"/>
    <col min="61" max="61" width="3.23046875" bestFit="1" customWidth="1"/>
    <col min="62" max="62" width="4.4609375" bestFit="1" customWidth="1"/>
    <col min="63" max="63" width="3.23046875" style="1" bestFit="1" customWidth="1"/>
    <col min="64" max="64" width="13.23046875" bestFit="1" customWidth="1"/>
    <col min="65" max="65" width="12" bestFit="1" customWidth="1"/>
    <col min="66" max="66" width="3.23046875" style="1" bestFit="1" customWidth="1"/>
    <col min="67" max="67" width="5.84375" bestFit="1" customWidth="1"/>
    <col min="68" max="69" width="15.53515625" customWidth="1"/>
    <col min="70" max="70" width="2.84375" customWidth="1"/>
    <col min="71" max="71" width="2.69140625" customWidth="1"/>
    <col min="72" max="73" width="1.921875" customWidth="1"/>
    <col min="74" max="74" width="4.23046875" bestFit="1" customWidth="1"/>
    <col min="75" max="77" width="4.69140625" customWidth="1"/>
    <col min="78" max="78" width="6.53515625" bestFit="1" customWidth="1"/>
    <col min="79" max="79" width="3.23046875" style="1" bestFit="1" customWidth="1"/>
    <col min="80" max="80" width="6.84375" bestFit="1" customWidth="1"/>
    <col min="81" max="81" width="5.61328125" style="1" bestFit="1" customWidth="1"/>
    <col min="82" max="82" width="17.765625" bestFit="1" customWidth="1"/>
    <col min="83" max="83" width="19.3828125" bestFit="1" customWidth="1"/>
    <col min="84" max="85" width="9.23046875" bestFit="1" customWidth="1"/>
    <col min="86" max="86" width="25.921875" bestFit="1" customWidth="1"/>
    <col min="87" max="87" width="12.69140625" bestFit="1" customWidth="1"/>
    <col min="88" max="88" width="14.53515625" bestFit="1" customWidth="1"/>
    <col min="89" max="89" width="9.23046875" bestFit="1" customWidth="1"/>
    <col min="90" max="90" width="11.3828125" customWidth="1"/>
    <col min="91" max="91" width="4.61328125" style="1" customWidth="1"/>
    <col min="92" max="93" width="13.61328125" style="11" customWidth="1"/>
    <col min="94" max="94" width="11.3828125" customWidth="1"/>
    <col min="95" max="95" width="4.61328125" style="1" customWidth="1"/>
    <col min="96" max="97" width="13.61328125" style="11" customWidth="1"/>
    <col min="98" max="98" width="11.3828125" customWidth="1"/>
    <col min="99" max="99" width="4.61328125" style="1" customWidth="1"/>
    <col min="100" max="101" width="13.61328125" style="11" customWidth="1"/>
    <col min="102" max="102" width="4.23046875" bestFit="1" customWidth="1"/>
    <col min="103" max="103" width="6.23046875" bestFit="1" customWidth="1"/>
    <col min="104" max="104" width="2.84375" style="146" bestFit="1" customWidth="1"/>
    <col min="105" max="105" width="3.23046875" style="146" customWidth="1"/>
    <col min="106" max="110" width="3.765625" customWidth="1"/>
    <col min="111" max="114" width="3.765625" style="1" customWidth="1"/>
    <col min="115" max="115" width="2.3828125" customWidth="1"/>
    <col min="116" max="116" width="3.765625" bestFit="1" customWidth="1"/>
    <col min="117" max="117" width="2.3828125" customWidth="1"/>
    <col min="118" max="118" width="3.765625" bestFit="1" customWidth="1"/>
    <col min="119" max="119" width="8" bestFit="1" customWidth="1"/>
  </cols>
  <sheetData>
    <row r="1" spans="2:110" ht="88.5" customHeight="1">
      <c r="B1" s="165" t="s">
        <v>106</v>
      </c>
      <c r="C1" s="234" t="s">
        <v>107</v>
      </c>
      <c r="D1" s="165" t="s">
        <v>441</v>
      </c>
      <c r="E1" s="235" t="s">
        <v>108</v>
      </c>
      <c r="F1" s="235" t="s">
        <v>109</v>
      </c>
      <c r="G1" s="235" t="s">
        <v>110</v>
      </c>
      <c r="H1" s="235" t="s">
        <v>111</v>
      </c>
      <c r="I1" s="236" t="s">
        <v>112</v>
      </c>
      <c r="J1" s="236" t="s">
        <v>113</v>
      </c>
      <c r="K1" s="235" t="s">
        <v>114</v>
      </c>
      <c r="L1" s="235" t="s">
        <v>115</v>
      </c>
      <c r="M1" s="235" t="s">
        <v>116</v>
      </c>
      <c r="N1" s="236" t="s">
        <v>70</v>
      </c>
      <c r="O1" s="235" t="s">
        <v>117</v>
      </c>
      <c r="P1" s="235" t="s">
        <v>68</v>
      </c>
      <c r="Q1" s="236" t="s">
        <v>118</v>
      </c>
      <c r="R1" s="236" t="s">
        <v>119</v>
      </c>
      <c r="S1" s="235" t="s">
        <v>120</v>
      </c>
      <c r="T1" s="237" t="s">
        <v>121</v>
      </c>
      <c r="U1" s="147" t="s">
        <v>122</v>
      </c>
      <c r="V1" s="147" t="s">
        <v>123</v>
      </c>
      <c r="W1" s="148" t="s">
        <v>124</v>
      </c>
      <c r="X1" s="148" t="s">
        <v>125</v>
      </c>
      <c r="Y1" s="238" t="s">
        <v>350</v>
      </c>
      <c r="Z1" s="238" t="s">
        <v>351</v>
      </c>
      <c r="AA1" s="238" t="s">
        <v>352</v>
      </c>
      <c r="AB1" s="238" t="s">
        <v>353</v>
      </c>
      <c r="AC1" s="239" t="s">
        <v>354</v>
      </c>
      <c r="AD1" s="239" t="s">
        <v>355</v>
      </c>
      <c r="AE1" s="239" t="s">
        <v>356</v>
      </c>
      <c r="AF1" s="239" t="s">
        <v>357</v>
      </c>
      <c r="AG1" s="236" t="s">
        <v>358</v>
      </c>
      <c r="AH1" s="235" t="s">
        <v>359</v>
      </c>
      <c r="AI1" s="236" t="s">
        <v>360</v>
      </c>
      <c r="AJ1" s="236" t="s">
        <v>361</v>
      </c>
      <c r="AK1" s="236" t="s">
        <v>362</v>
      </c>
      <c r="AL1" s="236" t="s">
        <v>363</v>
      </c>
      <c r="AM1" s="236" t="s">
        <v>364</v>
      </c>
      <c r="AN1" s="236" t="s">
        <v>365</v>
      </c>
      <c r="AO1" s="165" t="s">
        <v>379</v>
      </c>
      <c r="AP1" s="165" t="s">
        <v>377</v>
      </c>
      <c r="AQ1" s="238" t="s">
        <v>366</v>
      </c>
      <c r="AR1" s="238" t="s">
        <v>367</v>
      </c>
      <c r="AS1" s="238" t="s">
        <v>368</v>
      </c>
      <c r="AT1" s="238" t="s">
        <v>369</v>
      </c>
      <c r="AU1" s="238" t="s">
        <v>370</v>
      </c>
      <c r="AV1" s="238" t="s">
        <v>371</v>
      </c>
      <c r="AW1" s="240" t="s">
        <v>372</v>
      </c>
      <c r="AX1" s="238" t="s">
        <v>373</v>
      </c>
      <c r="AY1" s="240" t="s">
        <v>374</v>
      </c>
      <c r="AZ1" s="238" t="s">
        <v>375</v>
      </c>
      <c r="BA1" s="238" t="s">
        <v>376</v>
      </c>
      <c r="BB1" s="8" t="s">
        <v>378</v>
      </c>
      <c r="BC1" s="239" t="s">
        <v>366</v>
      </c>
      <c r="BD1" s="239" t="s">
        <v>367</v>
      </c>
      <c r="BE1" s="239" t="s">
        <v>368</v>
      </c>
      <c r="BF1" s="239" t="s">
        <v>369</v>
      </c>
      <c r="BG1" s="239" t="s">
        <v>370</v>
      </c>
      <c r="BH1" s="239" t="s">
        <v>371</v>
      </c>
      <c r="BI1" s="239" t="s">
        <v>482</v>
      </c>
      <c r="BJ1" s="239" t="s">
        <v>70</v>
      </c>
      <c r="BK1" s="241" t="s">
        <v>372</v>
      </c>
      <c r="BL1" s="239" t="s">
        <v>373</v>
      </c>
      <c r="BM1" s="239" t="s">
        <v>374</v>
      </c>
      <c r="BN1" s="241" t="s">
        <v>375</v>
      </c>
      <c r="BO1" s="239" t="s">
        <v>376</v>
      </c>
      <c r="BP1" s="165" t="s">
        <v>126</v>
      </c>
      <c r="BQ1" s="165" t="s">
        <v>138</v>
      </c>
      <c r="BR1" s="165" t="s">
        <v>127</v>
      </c>
      <c r="BS1" s="165" t="s">
        <v>128</v>
      </c>
      <c r="BT1" s="165"/>
      <c r="BU1" s="165"/>
      <c r="BV1" s="165" t="s">
        <v>129</v>
      </c>
      <c r="BW1" s="165" t="s">
        <v>438</v>
      </c>
      <c r="BX1" s="165" t="s">
        <v>333</v>
      </c>
      <c r="BY1" s="165" t="s">
        <v>334</v>
      </c>
      <c r="BZ1" s="165" t="s">
        <v>439</v>
      </c>
      <c r="CA1" s="165"/>
      <c r="CB1" s="165" t="s">
        <v>440</v>
      </c>
      <c r="CC1" s="165" t="s">
        <v>130</v>
      </c>
      <c r="CD1" s="234" t="s">
        <v>131</v>
      </c>
      <c r="CE1" s="8" t="s">
        <v>132</v>
      </c>
      <c r="CF1" s="8" t="s">
        <v>133</v>
      </c>
      <c r="CG1" s="8" t="s">
        <v>285</v>
      </c>
      <c r="CH1" s="8" t="s">
        <v>286</v>
      </c>
      <c r="CI1" s="8" t="s">
        <v>134</v>
      </c>
      <c r="CJ1" s="8" t="s">
        <v>135</v>
      </c>
      <c r="CK1" s="8" t="s">
        <v>549</v>
      </c>
      <c r="CL1" s="8" t="s">
        <v>136</v>
      </c>
      <c r="CM1" s="165" t="s">
        <v>550</v>
      </c>
      <c r="CN1" s="165" t="s">
        <v>551</v>
      </c>
      <c r="CO1" s="165" t="s">
        <v>552</v>
      </c>
      <c r="CP1" s="8" t="s">
        <v>137</v>
      </c>
      <c r="CQ1" s="165" t="s">
        <v>553</v>
      </c>
      <c r="CR1" s="165" t="s">
        <v>555</v>
      </c>
      <c r="CS1" s="165" t="s">
        <v>556</v>
      </c>
      <c r="CT1" s="8" t="s">
        <v>288</v>
      </c>
      <c r="CU1" s="165" t="s">
        <v>554</v>
      </c>
      <c r="CV1" s="165" t="s">
        <v>557</v>
      </c>
      <c r="CW1" s="165" t="s">
        <v>558</v>
      </c>
      <c r="CX1" s="8"/>
      <c r="CY1" s="9"/>
      <c r="CZ1" s="149"/>
      <c r="DB1" s="302">
        <f>COUNTIF($DB$2:$DB$51,1)</f>
        <v>0</v>
      </c>
      <c r="DC1" s="302">
        <f>COUNTIF($DC$2:$DC$51,1)</f>
        <v>0</v>
      </c>
    </row>
    <row r="2" spans="2:110">
      <c r="B2" t="str">
        <f>IF(競技者データ入力シート!$S$2="","",競技者データ入力シート!$S$2)</f>
        <v/>
      </c>
      <c r="C2" t="str">
        <f>IF(競技者データ入力シート!$D8="","",競技者データ入力シート!$S$3)</f>
        <v/>
      </c>
      <c r="D2" t="str">
        <f>IF(競技者データ入力シート!D8="","",競技者データ入力シート!B8)</f>
        <v/>
      </c>
      <c r="E2" s="146"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s="1" t="str">
        <f>IF(競技者データ入力シート!J8="","",競技者データ入力シート!J8)</f>
        <v/>
      </c>
      <c r="P2" s="1"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s="146" t="str">
        <f>ASC(IF(競技者データ入力シート!Q8="","",競技者データ入力シート!R8))</f>
        <v/>
      </c>
      <c r="Y2" s="1" t="str">
        <f>IF($O2="","",IF($O2="男",IFERROR(VLOOKUP(競技者データ入力シート!T8,データ!$B$2:$C$101,2,FALSE),""),IF($O2="女",IFERROR(VLOOKUP(競技者データ入力シート!T8,データ!$F$2:$G$101,2,FALSE),""))))</f>
        <v/>
      </c>
      <c r="Z2" t="str">
        <f>ASC(IF(競技者データ入力シート!T8="","",競技者データ入力シート!U8))</f>
        <v/>
      </c>
      <c r="AC2" s="1"/>
      <c r="AG2" s="1"/>
      <c r="AQ2" s="11"/>
      <c r="AR2" s="11"/>
      <c r="AS2" s="11"/>
      <c r="AT2" s="11"/>
      <c r="AU2" s="11"/>
      <c r="AV2" s="11"/>
      <c r="AX2" s="1"/>
      <c r="AZ2" s="1"/>
      <c r="BA2" s="1"/>
      <c r="BB2" t="str">
        <f>IF(競技者データ入力シート!$Y8="","",競技者データ入力シート!$Y8)</f>
        <v/>
      </c>
      <c r="BC2" s="11" t="str">
        <f>IF(競技者データ入力シート!$Y8="","",VLOOKUP(Y2&amp;BB2,$CX$2:$CY$11,2,FALSE))</f>
        <v/>
      </c>
      <c r="BD2" s="11" t="str">
        <f>IF(競技者データ入力シート!$Y8="","",B2)</f>
        <v/>
      </c>
      <c r="BE2" s="11" t="str">
        <f>IF(競技者データ入力シート!$Y8="","",$C2&amp;$BB2)</f>
        <v/>
      </c>
      <c r="BF2" s="11"/>
      <c r="BG2" s="11" t="str">
        <f>IF(競技者データ入力シート!$Y8="","",$C2&amp;$BB2)</f>
        <v/>
      </c>
      <c r="BH2" s="11" t="str">
        <f>IF(競技者データ入力シート!$Y8="","",$C2&amp;$BB2)</f>
        <v/>
      </c>
      <c r="BI2" s="11"/>
      <c r="BJ2" s="11" t="str">
        <f>IF(競技者データ入力シート!$Y8="","",競技者データ入力シート!$P8)</f>
        <v/>
      </c>
      <c r="BK2" s="1" t="str">
        <f>IF(競技者データ入力シート!$Y8="","",COUNTIF($BC$2:BC2,BC2))</f>
        <v/>
      </c>
      <c r="BL2" s="11" t="str">
        <f>IF($BB2="","",$E2)</f>
        <v/>
      </c>
      <c r="BM2" s="11" t="str">
        <f>IF($BB2="","",$J2)</f>
        <v/>
      </c>
      <c r="BN2" s="1" t="str">
        <f>IF($BB2="","",$Y2)</f>
        <v/>
      </c>
      <c r="BO2" s="11" t="str">
        <f>IF($BB2="","",$Z2)</f>
        <v/>
      </c>
      <c r="BP2" t="str">
        <f>IF(U2="","",(VLOOKUP(U2,データ!$P$2:$Q$50,2,FALSE)))</f>
        <v/>
      </c>
      <c r="BQ2" t="str">
        <f>IF(Y2="","",VLOOKUP(Y2,データ!$P$2:$Q$50,2,FALSE))</f>
        <v/>
      </c>
      <c r="BV2" t="str">
        <f>ASC(IF(競技者データ入力シート!S2="","",競技者データ入力シート!S2))</f>
        <v/>
      </c>
      <c r="BW2">
        <f>'大会申込一覧表(印刷して提出)'!$R11</f>
        <v>0</v>
      </c>
      <c r="BX2">
        <f>'大会申込一覧表(印刷して提出)'!$R12</f>
        <v>0</v>
      </c>
      <c r="BY2">
        <f>'大会申込一覧表(印刷して提出)'!$R13</f>
        <v>0</v>
      </c>
      <c r="BZ2" s="283">
        <f>入力注意事項!AB25</f>
        <v>0</v>
      </c>
      <c r="CB2" s="283">
        <f>入力注意事項!AB25</f>
        <v>0</v>
      </c>
      <c r="CC2" s="1" t="str">
        <f>IF('大会申込一覧表(印刷して提出)'!L5="","",(VLOOKUP('大会申込一覧表(印刷して提出)'!L5,データ!$J$2:$K$48,2,FALSE)))</f>
        <v/>
      </c>
      <c r="CD2" t="str">
        <f>IF('大会申込一覧表(印刷して提出)'!$E$6="","",'大会申込一覧表(印刷して提出)'!$E$6)</f>
        <v/>
      </c>
      <c r="CE2" t="str">
        <f>ASC(IF('大会申込一覧表(印刷して提出)'!E5="","",'大会申込一覧表(印刷して提出)'!E5))</f>
        <v/>
      </c>
      <c r="CF2" t="str">
        <f>IF('大会申込一覧表(印刷して提出)'!P6="","",'大会申込一覧表(印刷して提出)'!P6)</f>
        <v/>
      </c>
      <c r="CG2" t="str">
        <f>IF('大会申込一覧表(印刷して提出)'!$F$7="","",'大会申込一覧表(印刷して提出)'!$F$7)</f>
        <v/>
      </c>
      <c r="CH2" t="str">
        <f>IF('大会申込一覧表(印刷して提出)'!$E$8="","",'大会申込一覧表(印刷して提出)'!$E$8)</f>
        <v/>
      </c>
      <c r="CI2" t="str">
        <f>IF('大会申込一覧表(印刷して提出)'!P7="","",'大会申込一覧表(印刷して提出)'!P7)</f>
        <v/>
      </c>
      <c r="CJ2" t="str">
        <f>IF('大会申込一覧表(印刷して提出)'!P9="","",'大会申込一覧表(印刷して提出)'!P9)</f>
        <v/>
      </c>
      <c r="CK2" t="str">
        <f>IF(競技者データ入力シート!S3="","",競技者データ入力シート!S3)</f>
        <v/>
      </c>
      <c r="CL2" t="str">
        <f>IF('大会申込一覧表(印刷して提出)'!C11="","",'大会申込一覧表(印刷して提出)'!C11)</f>
        <v/>
      </c>
      <c r="CM2" s="1" t="str">
        <f>IF('大会申込一覧表(印刷して提出)'!H11="","",'大会申込一覧表(印刷して提出)'!H11)</f>
        <v/>
      </c>
      <c r="CN2" s="11" t="str">
        <f>IF('大会申込一覧表(印刷して提出)'!J11="","",'大会申込一覧表(印刷して提出)'!J11)</f>
        <v xml:space="preserve"> </v>
      </c>
      <c r="CO2" s="11" t="str">
        <f>IF('大会申込一覧表(印刷して提出)'!L11="","",'大会申込一覧表(印刷して提出)'!L11)</f>
        <v/>
      </c>
      <c r="CP2" t="str">
        <f>IF('大会申込一覧表(印刷して提出)'!C12="","",'大会申込一覧表(印刷して提出)'!C12)</f>
        <v/>
      </c>
      <c r="CQ2" s="1" t="str">
        <f>IF('大会申込一覧表(印刷して提出)'!H12="","",'大会申込一覧表(印刷して提出)'!H12)</f>
        <v/>
      </c>
      <c r="CR2" s="11" t="str">
        <f>IF('大会申込一覧表(印刷して提出)'!J12="","",'大会申込一覧表(印刷して提出)'!J12)</f>
        <v xml:space="preserve"> </v>
      </c>
      <c r="CS2" s="11" t="str">
        <f>IF('大会申込一覧表(印刷して提出)'!L12="","",'大会申込一覧表(印刷して提出)'!L12)</f>
        <v/>
      </c>
      <c r="CT2" t="str">
        <f>IF('大会申込一覧表(印刷して提出)'!C13="","",'大会申込一覧表(印刷して提出)'!C13)</f>
        <v/>
      </c>
      <c r="CU2" s="1" t="str">
        <f>IF('大会申込一覧表(印刷して提出)'!H13="","",'大会申込一覧表(印刷して提出)'!H13)</f>
        <v/>
      </c>
      <c r="CV2" s="11" t="str">
        <f>IF('大会申込一覧表(印刷して提出)'!J13="","",'大会申込一覧表(印刷して提出)'!J13)</f>
        <v xml:space="preserve"> </v>
      </c>
      <c r="CW2" s="11" t="str">
        <f>IF('大会申込一覧表(印刷して提出)'!L13="","",'大会申込一覧表(印刷して提出)'!L13)</f>
        <v/>
      </c>
      <c r="CX2" s="298" t="s">
        <v>472</v>
      </c>
      <c r="CY2" t="e">
        <f>$BV$2*100+1</f>
        <v>#VALUE!</v>
      </c>
      <c r="DB2" t="str">
        <f t="shared" ref="DB2:DB33" si="0">IF(U2="","",1)</f>
        <v/>
      </c>
      <c r="DC2" t="str">
        <f t="shared" ref="DC2:DC33" si="1">IF(Y2="","",1)</f>
        <v/>
      </c>
      <c r="DD2" t="str">
        <f>DB2&amp;DC2</f>
        <v/>
      </c>
      <c r="DF2">
        <f>DF3+DF4</f>
        <v>0</v>
      </c>
    </row>
    <row r="3" spans="2:110">
      <c r="B3" t="str">
        <f>IF(競技者データ入力シート!$S$2="","",競技者データ入力シート!$S$2)</f>
        <v/>
      </c>
      <c r="C3" t="str">
        <f>IF(競技者データ入力シート!$D9="","",競技者データ入力シート!$S$3)</f>
        <v/>
      </c>
      <c r="D3" t="str">
        <f>IF(競技者データ入力シート!D9="","",競技者データ入力シート!B9)</f>
        <v/>
      </c>
      <c r="E3" s="146"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2" si="2">J3</f>
        <v/>
      </c>
      <c r="M3" t="str">
        <f>ASC(IF(競技者データ入力シート!H9="","",競技者データ入力シート!H9))</f>
        <v/>
      </c>
      <c r="N3" t="str">
        <f>ASC(IF(競技者データ入力シート!P9="","",競技者データ入力シート!P9))</f>
        <v/>
      </c>
      <c r="O3" s="1" t="str">
        <f>IF(競技者データ入力シート!J9="","",競技者データ入力シート!J9)</f>
        <v/>
      </c>
      <c r="P3" s="1"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s="146" t="str">
        <f>ASC(IF(競技者データ入力シート!Q9="","",競技者データ入力シート!R9))</f>
        <v/>
      </c>
      <c r="Y3" s="1" t="str">
        <f>IF($O3="","",IF($O3="男",IFERROR(VLOOKUP(競技者データ入力シート!T9,データ!$B$2:$C$101,2,FALSE),""),IF($O3="女",IFERROR(VLOOKUP(競技者データ入力シート!T9,データ!$F$2:$G$101,2,FALSE),""))))</f>
        <v/>
      </c>
      <c r="Z3" t="str">
        <f>ASC(IF(競技者データ入力シート!T9="","",競技者データ入力シート!U9))</f>
        <v/>
      </c>
      <c r="AC3" s="1"/>
      <c r="AG3" s="1"/>
      <c r="AQ3" s="11"/>
      <c r="AR3" s="11"/>
      <c r="AS3" s="11"/>
      <c r="AT3" s="11"/>
      <c r="AU3" s="11"/>
      <c r="AV3" s="11"/>
      <c r="AX3" s="1"/>
      <c r="AZ3" s="1"/>
      <c r="BA3" s="1"/>
      <c r="BB3" t="str">
        <f>IF(競技者データ入力シート!$Y9="","",競技者データ入力シート!$Y9)</f>
        <v/>
      </c>
      <c r="BC3" s="11" t="str">
        <f>IF(競技者データ入力シート!$Y9="","",VLOOKUP(Y3&amp;BB3,$CX$2:$CY$11,2,FALSE))</f>
        <v/>
      </c>
      <c r="BD3" s="11" t="str">
        <f>IF(競技者データ入力シート!$Y9="","",B3)</f>
        <v/>
      </c>
      <c r="BE3" s="11" t="str">
        <f>IF(競技者データ入力シート!$Y9="","",$C3&amp;$BB3)</f>
        <v/>
      </c>
      <c r="BF3" s="11"/>
      <c r="BG3" s="11" t="str">
        <f>IF(競技者データ入力シート!$Y9="","",$C3&amp;$BB3)</f>
        <v/>
      </c>
      <c r="BH3" s="11" t="str">
        <f>IF(競技者データ入力シート!$Y9="","",$C3&amp;$BB3)</f>
        <v/>
      </c>
      <c r="BI3" s="11"/>
      <c r="BJ3" s="11" t="str">
        <f>IF(競技者データ入力シート!$Y9="","",競技者データ入力シート!$P9)</f>
        <v/>
      </c>
      <c r="BK3" s="1" t="str">
        <f>IF(競技者データ入力シート!$Y9="","",COUNTIF($BC$2:BC3,BC3))</f>
        <v/>
      </c>
      <c r="BL3" s="11" t="str">
        <f t="shared" ref="BL3:BL52" si="3">IF($BB3="","",$E3)</f>
        <v/>
      </c>
      <c r="BM3" s="11" t="str">
        <f t="shared" ref="BM3:BM52" si="4">IF($BB3="","",$J3)</f>
        <v/>
      </c>
      <c r="BN3" s="1" t="str">
        <f t="shared" ref="BN3:BN52" si="5">IF($BB3="","",$Y3)</f>
        <v/>
      </c>
      <c r="BO3" s="11" t="str">
        <f t="shared" ref="BO3:BO52" si="6">IF($BB3="","",$Z3)</f>
        <v/>
      </c>
      <c r="BP3" t="str">
        <f>IF(U3="","",(VLOOKUP(U3,データ!$P$2:$Q$50,2,FALSE)))</f>
        <v/>
      </c>
      <c r="BQ3" t="str">
        <f>IF(Y3="","",VLOOKUP(Y3,データ!$P$2:$Q$50,2,FALSE))</f>
        <v/>
      </c>
      <c r="CX3" s="298" t="s">
        <v>473</v>
      </c>
      <c r="CY3" t="e">
        <f>$BV$2*100+2</f>
        <v>#VALUE!</v>
      </c>
      <c r="DB3" t="str">
        <f t="shared" si="0"/>
        <v/>
      </c>
      <c r="DC3" t="str">
        <f t="shared" si="1"/>
        <v/>
      </c>
      <c r="DD3" t="str">
        <f t="shared" ref="DD3:DD53" si="7">DB3&amp;DC3</f>
        <v/>
      </c>
      <c r="DE3">
        <v>1</v>
      </c>
      <c r="DF3">
        <f>COUNTIF($DD$2:$DD$52,DE3)</f>
        <v>0</v>
      </c>
    </row>
    <row r="4" spans="2:110">
      <c r="B4" t="str">
        <f>IF(競技者データ入力シート!$S$2="","",競技者データ入力シート!$S$2)</f>
        <v/>
      </c>
      <c r="C4" t="str">
        <f>IF(競技者データ入力シート!$D10="","",競技者データ入力シート!$S$3)</f>
        <v/>
      </c>
      <c r="D4" t="str">
        <f>IF(競技者データ入力シート!D10="","",競技者データ入力シート!B10)</f>
        <v/>
      </c>
      <c r="E4" s="146"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2"/>
        <v/>
      </c>
      <c r="M4" t="str">
        <f>ASC(IF(競技者データ入力シート!H10="","",競技者データ入力シート!H10))</f>
        <v/>
      </c>
      <c r="N4" t="str">
        <f>ASC(IF(競技者データ入力シート!P10="","",競技者データ入力シート!P10))</f>
        <v/>
      </c>
      <c r="O4" s="1" t="str">
        <f>IF(競技者データ入力シート!J10="","",競技者データ入力シート!J10)</f>
        <v/>
      </c>
      <c r="P4" s="1"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s="146" t="str">
        <f>ASC(IF(競技者データ入力シート!Q10="","",競技者データ入力シート!R10))</f>
        <v/>
      </c>
      <c r="Y4" s="1" t="str">
        <f>IF($O4="","",IF($O4="男",IFERROR(VLOOKUP(競技者データ入力シート!T10,データ!$B$2:$C$101,2,FALSE),""),IF($O4="女",IFERROR(VLOOKUP(競技者データ入力シート!T10,データ!$F$2:$G$101,2,FALSE),""))))</f>
        <v/>
      </c>
      <c r="Z4" t="str">
        <f>ASC(IF(競技者データ入力シート!T10="","",競技者データ入力シート!U10))</f>
        <v/>
      </c>
      <c r="AC4" s="1"/>
      <c r="AG4" s="1"/>
      <c r="AQ4" s="11"/>
      <c r="AR4" s="11"/>
      <c r="AS4" s="11"/>
      <c r="AT4" s="11"/>
      <c r="AU4" s="11"/>
      <c r="AV4" s="11"/>
      <c r="AX4" s="1"/>
      <c r="AZ4" s="1"/>
      <c r="BA4" s="1"/>
      <c r="BB4" t="str">
        <f>IF(競技者データ入力シート!$Y10="","",競技者データ入力シート!$Y10)</f>
        <v/>
      </c>
      <c r="BC4" s="11" t="str">
        <f>IF(競技者データ入力シート!$Y10="","",VLOOKUP(Y4&amp;BB4,$CX$2:$CY$11,2,FALSE))</f>
        <v/>
      </c>
      <c r="BD4" s="11" t="str">
        <f>IF(競技者データ入力シート!$Y10="","",B4)</f>
        <v/>
      </c>
      <c r="BE4" s="11" t="str">
        <f>IF(競技者データ入力シート!$Y10="","",$C4&amp;$BB4)</f>
        <v/>
      </c>
      <c r="BF4" s="11"/>
      <c r="BG4" s="11" t="str">
        <f>IF(競技者データ入力シート!$Y10="","",$C4&amp;$BB4)</f>
        <v/>
      </c>
      <c r="BH4" s="11" t="str">
        <f>IF(競技者データ入力シート!$Y10="","",$C4&amp;$BB4)</f>
        <v/>
      </c>
      <c r="BI4" s="11"/>
      <c r="BJ4" s="11" t="str">
        <f>IF(競技者データ入力シート!$Y10="","",競技者データ入力シート!$P10)</f>
        <v/>
      </c>
      <c r="BK4" s="1" t="str">
        <f>IF(競技者データ入力シート!$Y10="","",COUNTIF($BC$2:BC4,BC4))</f>
        <v/>
      </c>
      <c r="BL4" s="11" t="str">
        <f t="shared" si="3"/>
        <v/>
      </c>
      <c r="BM4" s="11" t="str">
        <f t="shared" si="4"/>
        <v/>
      </c>
      <c r="BN4" s="1" t="str">
        <f t="shared" si="5"/>
        <v/>
      </c>
      <c r="BO4" s="11" t="str">
        <f t="shared" si="6"/>
        <v/>
      </c>
      <c r="BP4" t="str">
        <f>IF(U4="","",(VLOOKUP(U4,データ!$P$2:$Q$50,2,FALSE)))</f>
        <v/>
      </c>
      <c r="BQ4" t="str">
        <f>IF(Y4="","",VLOOKUP(Y4,データ!$P$2:$Q$50,2,FALSE))</f>
        <v/>
      </c>
      <c r="CX4" s="298" t="s">
        <v>474</v>
      </c>
      <c r="CY4" t="e">
        <f>$BV$2*100+3</f>
        <v>#VALUE!</v>
      </c>
      <c r="DB4" t="str">
        <f t="shared" si="0"/>
        <v/>
      </c>
      <c r="DC4" t="str">
        <f t="shared" si="1"/>
        <v/>
      </c>
      <c r="DD4" t="str">
        <f t="shared" si="7"/>
        <v/>
      </c>
      <c r="DE4">
        <v>11</v>
      </c>
      <c r="DF4">
        <f>COUNTIF($DD$2:$DD$52,DE4)</f>
        <v>0</v>
      </c>
    </row>
    <row r="5" spans="2:110">
      <c r="B5" t="str">
        <f>IF(競技者データ入力シート!$S$2="","",競技者データ入力シート!$S$2)</f>
        <v/>
      </c>
      <c r="C5" t="str">
        <f>IF(競技者データ入力シート!$D11="","",競技者データ入力シート!$S$3)</f>
        <v/>
      </c>
      <c r="D5" t="str">
        <f>IF(競技者データ入力シート!D11="","",競技者データ入力シート!B11)</f>
        <v/>
      </c>
      <c r="E5" s="146"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2"/>
        <v/>
      </c>
      <c r="M5" t="str">
        <f>ASC(IF(競技者データ入力シート!H11="","",競技者データ入力シート!H11))</f>
        <v/>
      </c>
      <c r="N5" t="str">
        <f>ASC(IF(競技者データ入力シート!P11="","",競技者データ入力シート!P11))</f>
        <v/>
      </c>
      <c r="O5" s="1" t="str">
        <f>IF(競技者データ入力シート!J11="","",競技者データ入力シート!J11)</f>
        <v/>
      </c>
      <c r="P5" s="1"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s="146" t="str">
        <f>ASC(IF(競技者データ入力シート!Q11="","",競技者データ入力シート!R11))</f>
        <v/>
      </c>
      <c r="Y5" s="1" t="str">
        <f>IF($O5="","",IF($O5="男",IFERROR(VLOOKUP(競技者データ入力シート!T11,データ!$B$2:$C$101,2,FALSE),""),IF($O5="女",IFERROR(VLOOKUP(競技者データ入力シート!T11,データ!$F$2:$G$101,2,FALSE),""))))</f>
        <v/>
      </c>
      <c r="Z5" t="str">
        <f>ASC(IF(競技者データ入力シート!T11="","",競技者データ入力シート!U11))</f>
        <v/>
      </c>
      <c r="AC5" s="1"/>
      <c r="AG5" s="1"/>
      <c r="AQ5" s="11"/>
      <c r="AR5" s="11"/>
      <c r="AS5" s="11"/>
      <c r="AT5" s="11"/>
      <c r="AU5" s="11"/>
      <c r="AV5" s="11"/>
      <c r="AX5" s="1"/>
      <c r="AZ5" s="1"/>
      <c r="BA5" s="1"/>
      <c r="BB5" t="str">
        <f>IF(競技者データ入力シート!$Y11="","",競技者データ入力シート!$Y11)</f>
        <v/>
      </c>
      <c r="BC5" s="11" t="str">
        <f>IF(競技者データ入力シート!$Y11="","",VLOOKUP(Y5&amp;BB5,$CX$2:$CY$11,2,FALSE))</f>
        <v/>
      </c>
      <c r="BD5" s="11" t="str">
        <f>IF(競技者データ入力シート!$Y11="","",B5)</f>
        <v/>
      </c>
      <c r="BE5" s="11" t="str">
        <f>IF(競技者データ入力シート!$Y11="","",$C5&amp;$BB5)</f>
        <v/>
      </c>
      <c r="BF5" s="11"/>
      <c r="BG5" s="11" t="str">
        <f>IF(競技者データ入力シート!$Y11="","",$C5&amp;$BB5)</f>
        <v/>
      </c>
      <c r="BH5" s="11" t="str">
        <f>IF(競技者データ入力シート!$Y11="","",$C5&amp;$BB5)</f>
        <v/>
      </c>
      <c r="BI5" s="11"/>
      <c r="BJ5" s="11" t="str">
        <f>IF(競技者データ入力シート!$Y11="","",競技者データ入力シート!$P11)</f>
        <v/>
      </c>
      <c r="BK5" s="1" t="str">
        <f>IF(競技者データ入力シート!$Y11="","",COUNTIF($BC$2:BC5,BC5))</f>
        <v/>
      </c>
      <c r="BL5" s="11" t="str">
        <f t="shared" si="3"/>
        <v/>
      </c>
      <c r="BM5" s="11" t="str">
        <f t="shared" si="4"/>
        <v/>
      </c>
      <c r="BN5" s="1" t="str">
        <f t="shared" si="5"/>
        <v/>
      </c>
      <c r="BO5" s="11" t="str">
        <f t="shared" si="6"/>
        <v/>
      </c>
      <c r="BP5" t="str">
        <f>IF(U5="","",(VLOOKUP(U5,データ!$P$2:$Q$50,2,FALSE)))</f>
        <v/>
      </c>
      <c r="BQ5" t="str">
        <f>IF(Y5="","",VLOOKUP(Y5,データ!$P$2:$Q$50,2,FALSE))</f>
        <v/>
      </c>
      <c r="CX5" s="298" t="s">
        <v>475</v>
      </c>
      <c r="CY5" t="e">
        <f>$BV$2*100+4</f>
        <v>#VALUE!</v>
      </c>
      <c r="DB5" t="str">
        <f t="shared" si="0"/>
        <v/>
      </c>
      <c r="DC5" t="str">
        <f t="shared" si="1"/>
        <v/>
      </c>
      <c r="DD5" t="str">
        <f t="shared" si="7"/>
        <v/>
      </c>
    </row>
    <row r="6" spans="2:110">
      <c r="B6" t="str">
        <f>IF(競技者データ入力シート!$S$2="","",競技者データ入力シート!$S$2)</f>
        <v/>
      </c>
      <c r="C6" t="str">
        <f>IF(競技者データ入力シート!$D12="","",競技者データ入力シート!$S$3)</f>
        <v/>
      </c>
      <c r="D6" t="str">
        <f>IF(競技者データ入力シート!D12="","",競技者データ入力シート!B12)</f>
        <v/>
      </c>
      <c r="E6" s="14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2"/>
        <v/>
      </c>
      <c r="M6" t="str">
        <f>ASC(IF(競技者データ入力シート!H12="","",競技者データ入力シート!H12))</f>
        <v/>
      </c>
      <c r="N6" t="str">
        <f>ASC(IF(競技者データ入力シート!P12="","",競技者データ入力シート!P12))</f>
        <v/>
      </c>
      <c r="O6" s="1" t="str">
        <f>IF(競技者データ入力シート!J12="","",競技者データ入力シート!J12)</f>
        <v/>
      </c>
      <c r="P6" s="1"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s="146" t="str">
        <f>ASC(IF(競技者データ入力シート!Q12="","",競技者データ入力シート!R12))</f>
        <v/>
      </c>
      <c r="Y6" s="1" t="str">
        <f>IF($O6="","",IF($O6="男",IFERROR(VLOOKUP(競技者データ入力シート!T12,データ!$B$2:$C$101,2,FALSE),""),IF($O6="女",IFERROR(VLOOKUP(競技者データ入力シート!T12,データ!$F$2:$G$101,2,FALSE),""))))</f>
        <v/>
      </c>
      <c r="Z6" t="str">
        <f>ASC(IF(競技者データ入力シート!T12="","",競技者データ入力シート!U12))</f>
        <v/>
      </c>
      <c r="AC6" s="1"/>
      <c r="AG6" s="1"/>
      <c r="AQ6" s="11"/>
      <c r="AR6" s="11"/>
      <c r="AS6" s="11"/>
      <c r="AT6" s="11"/>
      <c r="AU6" s="11"/>
      <c r="AV6" s="11"/>
      <c r="AX6" s="1"/>
      <c r="AZ6" s="1"/>
      <c r="BA6" s="1"/>
      <c r="BB6" t="str">
        <f>IF(競技者データ入力シート!$Y12="","",競技者データ入力シート!$Y12)</f>
        <v/>
      </c>
      <c r="BC6" s="11" t="str">
        <f>IF(競技者データ入力シート!$Y12="","",VLOOKUP(Y6&amp;BB6,$CX$2:$CY$11,2,FALSE))</f>
        <v/>
      </c>
      <c r="BD6" s="11" t="str">
        <f>IF(競技者データ入力シート!$Y12="","",B6)</f>
        <v/>
      </c>
      <c r="BE6" s="11" t="str">
        <f>IF(競技者データ入力シート!$Y12="","",$C6&amp;$BB6)</f>
        <v/>
      </c>
      <c r="BF6" s="11"/>
      <c r="BG6" s="11" t="str">
        <f>IF(競技者データ入力シート!$Y12="","",$C6&amp;$BB6)</f>
        <v/>
      </c>
      <c r="BH6" s="11" t="str">
        <f>IF(競技者データ入力シート!$Y12="","",$C6&amp;$BB6)</f>
        <v/>
      </c>
      <c r="BI6" s="11"/>
      <c r="BJ6" s="11" t="str">
        <f>IF(競技者データ入力シート!$Y12="","",競技者データ入力シート!$P12)</f>
        <v/>
      </c>
      <c r="BK6" s="1" t="str">
        <f>IF(競技者データ入力シート!$Y12="","",COUNTIF($BC$2:BC6,BC6))</f>
        <v/>
      </c>
      <c r="BL6" s="11" t="str">
        <f t="shared" si="3"/>
        <v/>
      </c>
      <c r="BM6" s="11" t="str">
        <f t="shared" si="4"/>
        <v/>
      </c>
      <c r="BN6" s="1" t="str">
        <f t="shared" si="5"/>
        <v/>
      </c>
      <c r="BO6" s="11" t="str">
        <f t="shared" si="6"/>
        <v/>
      </c>
      <c r="BP6" t="str">
        <f>IF(U6="","",(VLOOKUP(U6,データ!$P$2:$Q$50,2,FALSE)))</f>
        <v/>
      </c>
      <c r="BQ6" t="str">
        <f>IF(Y6="","",VLOOKUP(Y6,データ!$P$2:$Q$50,2,FALSE))</f>
        <v/>
      </c>
      <c r="CX6" s="298" t="s">
        <v>481</v>
      </c>
      <c r="CY6" t="e">
        <f>$BV$2*100+5</f>
        <v>#VALUE!</v>
      </c>
      <c r="DB6" t="str">
        <f t="shared" si="0"/>
        <v/>
      </c>
      <c r="DC6" t="str">
        <f t="shared" si="1"/>
        <v/>
      </c>
      <c r="DD6" t="str">
        <f t="shared" si="7"/>
        <v/>
      </c>
    </row>
    <row r="7" spans="2:110">
      <c r="B7" t="str">
        <f>IF(競技者データ入力シート!$S$2="","",競技者データ入力シート!$S$2)</f>
        <v/>
      </c>
      <c r="C7" t="str">
        <f>IF(競技者データ入力シート!$D13="","",競技者データ入力シート!$S$3)</f>
        <v/>
      </c>
      <c r="D7" t="str">
        <f>IF(競技者データ入力シート!D13="","",競技者データ入力シート!B13)</f>
        <v/>
      </c>
      <c r="E7" s="146"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2"/>
        <v/>
      </c>
      <c r="M7" t="str">
        <f>ASC(IF(競技者データ入力シート!H13="","",競技者データ入力シート!H13))</f>
        <v/>
      </c>
      <c r="N7" t="str">
        <f>ASC(IF(競技者データ入力シート!P13="","",競技者データ入力シート!P13))</f>
        <v/>
      </c>
      <c r="O7" s="1" t="str">
        <f>IF(競技者データ入力シート!J13="","",競技者データ入力シート!J13)</f>
        <v/>
      </c>
      <c r="P7" s="1"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s="146" t="str">
        <f>ASC(IF(競技者データ入力シート!Q13="","",競技者データ入力シート!R13))</f>
        <v/>
      </c>
      <c r="Y7" s="1" t="str">
        <f>IF($O7="","",IF($O7="男",IFERROR(VLOOKUP(競技者データ入力シート!T13,データ!$B$2:$C$101,2,FALSE),""),IF($O7="女",IFERROR(VLOOKUP(競技者データ入力シート!T13,データ!$F$2:$G$101,2,FALSE),""))))</f>
        <v/>
      </c>
      <c r="Z7" t="str">
        <f>ASC(IF(競技者データ入力シート!T13="","",競技者データ入力シート!U13))</f>
        <v/>
      </c>
      <c r="AC7" s="1"/>
      <c r="AG7" s="1"/>
      <c r="AQ7" s="11"/>
      <c r="AR7" s="11"/>
      <c r="AS7" s="11"/>
      <c r="AT7" s="11"/>
      <c r="AU7" s="11"/>
      <c r="AV7" s="11"/>
      <c r="AX7" s="1"/>
      <c r="AZ7" s="1"/>
      <c r="BA7" s="1"/>
      <c r="BB7" t="str">
        <f>IF(競技者データ入力シート!$Y13="","",競技者データ入力シート!$Y13)</f>
        <v/>
      </c>
      <c r="BC7" s="11" t="str">
        <f>IF(競技者データ入力シート!$Y13="","",VLOOKUP(Y7&amp;BB7,$CX$2:$CY$11,2,FALSE))</f>
        <v/>
      </c>
      <c r="BD7" s="11" t="str">
        <f>IF(競技者データ入力シート!$Y13="","",B7)</f>
        <v/>
      </c>
      <c r="BE7" s="11" t="str">
        <f>IF(競技者データ入力シート!$Y13="","",$C7&amp;$BB7)</f>
        <v/>
      </c>
      <c r="BF7" s="11"/>
      <c r="BG7" s="11" t="str">
        <f>IF(競技者データ入力シート!$Y13="","",$C7&amp;$BB7)</f>
        <v/>
      </c>
      <c r="BH7" s="11" t="str">
        <f>IF(競技者データ入力シート!$Y13="","",$C7&amp;$BB7)</f>
        <v/>
      </c>
      <c r="BI7" s="11"/>
      <c r="BJ7" s="11" t="str">
        <f>IF(競技者データ入力シート!$Y13="","",競技者データ入力シート!$P13)</f>
        <v/>
      </c>
      <c r="BK7" s="1" t="str">
        <f>IF(競技者データ入力シート!$Y13="","",COUNTIF($BC$2:BC7,BC7))</f>
        <v/>
      </c>
      <c r="BL7" s="11" t="str">
        <f t="shared" si="3"/>
        <v/>
      </c>
      <c r="BM7" s="11" t="str">
        <f t="shared" si="4"/>
        <v/>
      </c>
      <c r="BN7" s="1" t="str">
        <f t="shared" si="5"/>
        <v/>
      </c>
      <c r="BO7" s="11" t="str">
        <f t="shared" si="6"/>
        <v/>
      </c>
      <c r="BP7" t="str">
        <f>IF(U7="","",(VLOOKUP(U7,データ!$P$2:$Q$50,2,FALSE)))</f>
        <v/>
      </c>
      <c r="BQ7" t="str">
        <f>IF(Y7="","",VLOOKUP(Y7,データ!$P$2:$Q$50,2,FALSE))</f>
        <v/>
      </c>
      <c r="CX7" s="298" t="s">
        <v>476</v>
      </c>
      <c r="CY7" t="e">
        <f>$BV$2*100+51</f>
        <v>#VALUE!</v>
      </c>
      <c r="DB7" t="str">
        <f t="shared" si="0"/>
        <v/>
      </c>
      <c r="DC7" t="str">
        <f t="shared" si="1"/>
        <v/>
      </c>
      <c r="DD7" t="str">
        <f t="shared" si="7"/>
        <v/>
      </c>
    </row>
    <row r="8" spans="2:110">
      <c r="B8" t="str">
        <f>IF(競技者データ入力シート!$S$2="","",競技者データ入力シート!$S$2)</f>
        <v/>
      </c>
      <c r="C8" t="str">
        <f>IF(競技者データ入力シート!$D14="","",競技者データ入力シート!$S$3)</f>
        <v/>
      </c>
      <c r="D8" t="str">
        <f>IF(競技者データ入力シート!D14="","",競技者データ入力シート!B14)</f>
        <v/>
      </c>
      <c r="E8" s="146"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2"/>
        <v/>
      </c>
      <c r="M8" t="str">
        <f>ASC(IF(競技者データ入力シート!H14="","",競技者データ入力シート!H14))</f>
        <v/>
      </c>
      <c r="N8" t="str">
        <f>ASC(IF(競技者データ入力シート!P14="","",競技者データ入力シート!P14))</f>
        <v/>
      </c>
      <c r="O8" s="1" t="str">
        <f>IF(競技者データ入力シート!J14="","",競技者データ入力シート!J14)</f>
        <v/>
      </c>
      <c r="P8" s="1"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s="146" t="str">
        <f>ASC(IF(競技者データ入力シート!Q14="","",競技者データ入力シート!R14))</f>
        <v/>
      </c>
      <c r="Y8" s="1" t="str">
        <f>IF($O8="","",IF($O8="男",IFERROR(VLOOKUP(競技者データ入力シート!T14,データ!$B$2:$C$101,2,FALSE),""),IF($O8="女",IFERROR(VLOOKUP(競技者データ入力シート!T14,データ!$F$2:$G$101,2,FALSE),""))))</f>
        <v/>
      </c>
      <c r="Z8" t="str">
        <f>ASC(IF(競技者データ入力シート!T14="","",競技者データ入力シート!U14))</f>
        <v/>
      </c>
      <c r="AC8" s="1"/>
      <c r="AG8" s="1"/>
      <c r="AQ8" s="11"/>
      <c r="AR8" s="11"/>
      <c r="AS8" s="11"/>
      <c r="AT8" s="11"/>
      <c r="AU8" s="11"/>
      <c r="AV8" s="11"/>
      <c r="AX8" s="1"/>
      <c r="AZ8" s="1"/>
      <c r="BA8" s="1"/>
      <c r="BB8" t="str">
        <f>IF(競技者データ入力シート!$Y14="","",競技者データ入力シート!$Y14)</f>
        <v/>
      </c>
      <c r="BC8" s="11" t="str">
        <f>IF(競技者データ入力シート!$Y14="","",VLOOKUP(Y8&amp;BB8,$CX$2:$CY$11,2,FALSE))</f>
        <v/>
      </c>
      <c r="BD8" s="11" t="str">
        <f>IF(競技者データ入力シート!$Y14="","",B8)</f>
        <v/>
      </c>
      <c r="BE8" s="11" t="str">
        <f>IF(競技者データ入力シート!$Y14="","",$C8&amp;$BB8)</f>
        <v/>
      </c>
      <c r="BF8" s="11"/>
      <c r="BG8" s="11" t="str">
        <f>IF(競技者データ入力シート!$Y14="","",$C8&amp;$BB8)</f>
        <v/>
      </c>
      <c r="BH8" s="11" t="str">
        <f>IF(競技者データ入力シート!$Y14="","",$C8&amp;$BB8)</f>
        <v/>
      </c>
      <c r="BI8" s="11"/>
      <c r="BJ8" s="11" t="str">
        <f>IF(競技者データ入力シート!$Y14="","",競技者データ入力シート!$P14)</f>
        <v/>
      </c>
      <c r="BK8" s="1" t="str">
        <f>IF(競技者データ入力シート!$Y14="","",COUNTIF($BC$2:BC8,BC8))</f>
        <v/>
      </c>
      <c r="BL8" s="11" t="str">
        <f t="shared" si="3"/>
        <v/>
      </c>
      <c r="BM8" s="11" t="str">
        <f t="shared" si="4"/>
        <v/>
      </c>
      <c r="BN8" s="1" t="str">
        <f t="shared" si="5"/>
        <v/>
      </c>
      <c r="BO8" s="11" t="str">
        <f t="shared" si="6"/>
        <v/>
      </c>
      <c r="BP8" t="str">
        <f>IF(U8="","",(VLOOKUP(U8,データ!$P$2:$Q$50,2,FALSE)))</f>
        <v/>
      </c>
      <c r="BQ8" t="str">
        <f>IF(Y8="","",VLOOKUP(Y8,データ!$P$2:$Q$50,2,FALSE))</f>
        <v/>
      </c>
      <c r="CX8" s="298" t="s">
        <v>477</v>
      </c>
      <c r="CY8" t="e">
        <f>$BV$2*100+52</f>
        <v>#VALUE!</v>
      </c>
      <c r="DB8" t="str">
        <f t="shared" si="0"/>
        <v/>
      </c>
      <c r="DC8" t="str">
        <f t="shared" si="1"/>
        <v/>
      </c>
      <c r="DD8" t="str">
        <f t="shared" si="7"/>
        <v/>
      </c>
    </row>
    <row r="9" spans="2:110">
      <c r="B9" t="str">
        <f>IF(競技者データ入力シート!$S$2="","",競技者データ入力シート!$S$2)</f>
        <v/>
      </c>
      <c r="C9" t="str">
        <f>IF(競技者データ入力シート!$D15="","",競技者データ入力シート!$S$3)</f>
        <v/>
      </c>
      <c r="D9" t="str">
        <f>IF(競技者データ入力シート!D15="","",競技者データ入力シート!B15)</f>
        <v/>
      </c>
      <c r="E9" s="146"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2"/>
        <v/>
      </c>
      <c r="M9" t="str">
        <f>ASC(IF(競技者データ入力シート!H15="","",競技者データ入力シート!H15))</f>
        <v/>
      </c>
      <c r="N9" t="str">
        <f>ASC(IF(競技者データ入力シート!P15="","",競技者データ入力シート!P15))</f>
        <v/>
      </c>
      <c r="O9" s="1" t="str">
        <f>IF(競技者データ入力シート!J15="","",競技者データ入力シート!J15)</f>
        <v/>
      </c>
      <c r="P9" s="1"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s="146" t="str">
        <f>ASC(IF(競技者データ入力シート!Q15="","",競技者データ入力シート!R15))</f>
        <v/>
      </c>
      <c r="Y9" s="1" t="str">
        <f>IF($O9="","",IF($O9="男",IFERROR(VLOOKUP(競技者データ入力シート!T15,データ!$B$2:$C$101,2,FALSE),""),IF($O9="女",IFERROR(VLOOKUP(競技者データ入力シート!T15,データ!$F$2:$G$101,2,FALSE),""))))</f>
        <v/>
      </c>
      <c r="Z9" t="str">
        <f>ASC(IF(競技者データ入力シート!T15="","",競技者データ入力シート!U15))</f>
        <v/>
      </c>
      <c r="AC9" s="1"/>
      <c r="AG9" s="1"/>
      <c r="AQ9" s="11"/>
      <c r="AR9" s="11"/>
      <c r="AS9" s="11"/>
      <c r="AT9" s="11"/>
      <c r="AU9" s="11"/>
      <c r="AV9" s="11"/>
      <c r="AX9" s="1"/>
      <c r="AZ9" s="1"/>
      <c r="BA9" s="1"/>
      <c r="BB9" t="str">
        <f>IF(競技者データ入力シート!$Y15="","",競技者データ入力シート!$Y15)</f>
        <v/>
      </c>
      <c r="BC9" s="11" t="str">
        <f>IF(競技者データ入力シート!$Y15="","",VLOOKUP(Y9&amp;BB9,$CX$2:$CY$11,2,FALSE))</f>
        <v/>
      </c>
      <c r="BD9" s="11" t="str">
        <f>IF(競技者データ入力シート!$Y15="","",B9)</f>
        <v/>
      </c>
      <c r="BE9" s="11" t="str">
        <f>IF(競技者データ入力シート!$Y15="","",$C9&amp;$BB9)</f>
        <v/>
      </c>
      <c r="BF9" s="11"/>
      <c r="BG9" s="11" t="str">
        <f>IF(競技者データ入力シート!$Y15="","",$C9&amp;$BB9)</f>
        <v/>
      </c>
      <c r="BH9" s="11" t="str">
        <f>IF(競技者データ入力シート!$Y15="","",$C9&amp;$BB9)</f>
        <v/>
      </c>
      <c r="BI9" s="11"/>
      <c r="BJ9" s="11" t="str">
        <f>IF(競技者データ入力シート!$Y15="","",競技者データ入力シート!$P15)</f>
        <v/>
      </c>
      <c r="BK9" s="1" t="str">
        <f>IF(競技者データ入力シート!$Y15="","",COUNTIF($BC$2:BC9,BC9))</f>
        <v/>
      </c>
      <c r="BL9" s="11" t="str">
        <f t="shared" si="3"/>
        <v/>
      </c>
      <c r="BM9" s="11" t="str">
        <f t="shared" si="4"/>
        <v/>
      </c>
      <c r="BN9" s="1" t="str">
        <f t="shared" si="5"/>
        <v/>
      </c>
      <c r="BO9" s="11" t="str">
        <f t="shared" si="6"/>
        <v/>
      </c>
      <c r="BP9" t="str">
        <f>IF(U9="","",(VLOOKUP(U9,データ!$P$2:$Q$50,2,FALSE)))</f>
        <v/>
      </c>
      <c r="BQ9" t="str">
        <f>IF(Y9="","",VLOOKUP(Y9,データ!$P$2:$Q$50,2,FALSE))</f>
        <v/>
      </c>
      <c r="CX9" s="298" t="s">
        <v>478</v>
      </c>
      <c r="CY9" t="e">
        <f>$BV$2*100+53</f>
        <v>#VALUE!</v>
      </c>
      <c r="DB9" t="str">
        <f t="shared" si="0"/>
        <v/>
      </c>
      <c r="DC9" t="str">
        <f t="shared" si="1"/>
        <v/>
      </c>
      <c r="DD9" t="str">
        <f t="shared" si="7"/>
        <v/>
      </c>
    </row>
    <row r="10" spans="2:110">
      <c r="B10" t="str">
        <f>IF(競技者データ入力シート!$S$2="","",競技者データ入力シート!$S$2)</f>
        <v/>
      </c>
      <c r="C10" t="str">
        <f>IF(競技者データ入力シート!$D16="","",競技者データ入力シート!$S$3)</f>
        <v/>
      </c>
      <c r="D10" t="str">
        <f>IF(競技者データ入力シート!D16="","",競技者データ入力シート!B16)</f>
        <v/>
      </c>
      <c r="E10" s="146"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2"/>
        <v/>
      </c>
      <c r="M10" t="str">
        <f>ASC(IF(競技者データ入力シート!H16="","",競技者データ入力シート!H16))</f>
        <v/>
      </c>
      <c r="N10" t="str">
        <f>ASC(IF(競技者データ入力シート!P16="","",競技者データ入力シート!P16))</f>
        <v/>
      </c>
      <c r="O10" s="1" t="str">
        <f>IF(競技者データ入力シート!J16="","",競技者データ入力シート!J16)</f>
        <v/>
      </c>
      <c r="P10" s="1"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s="146" t="str">
        <f>ASC(IF(競技者データ入力シート!Q16="","",競技者データ入力シート!R16))</f>
        <v/>
      </c>
      <c r="Y10" s="1" t="str">
        <f>IF($O10="","",IF($O10="男",IFERROR(VLOOKUP(競技者データ入力シート!T16,データ!$B$2:$C$101,2,FALSE),""),IF($O10="女",IFERROR(VLOOKUP(競技者データ入力シート!T16,データ!$F$2:$G$101,2,FALSE),""))))</f>
        <v/>
      </c>
      <c r="Z10" t="str">
        <f>ASC(IF(競技者データ入力シート!T16="","",競技者データ入力シート!U16))</f>
        <v/>
      </c>
      <c r="AC10" s="1"/>
      <c r="AG10" s="1"/>
      <c r="AQ10" s="11"/>
      <c r="AR10" s="11"/>
      <c r="AS10" s="11"/>
      <c r="AT10" s="11"/>
      <c r="AU10" s="11"/>
      <c r="AV10" s="11"/>
      <c r="AX10" s="1"/>
      <c r="AZ10" s="1"/>
      <c r="BA10" s="1"/>
      <c r="BB10" t="str">
        <f>IF(競技者データ入力シート!$Y16="","",競技者データ入力シート!$Y16)</f>
        <v/>
      </c>
      <c r="BC10" s="11" t="str">
        <f>IF(競技者データ入力シート!$Y16="","",VLOOKUP(Y10&amp;BB10,$CX$2:$CY$11,2,FALSE))</f>
        <v/>
      </c>
      <c r="BD10" s="11" t="str">
        <f>IF(競技者データ入力シート!$Y16="","",B10)</f>
        <v/>
      </c>
      <c r="BE10" s="11" t="str">
        <f>IF(競技者データ入力シート!$Y16="","",$C10&amp;$BB10)</f>
        <v/>
      </c>
      <c r="BF10" s="11"/>
      <c r="BG10" s="11" t="str">
        <f>IF(競技者データ入力シート!$Y16="","",$C10&amp;$BB10)</f>
        <v/>
      </c>
      <c r="BH10" s="11" t="str">
        <f>IF(競技者データ入力シート!$Y16="","",$C10&amp;$BB10)</f>
        <v/>
      </c>
      <c r="BI10" s="11"/>
      <c r="BJ10" s="11" t="str">
        <f>IF(競技者データ入力シート!$Y16="","",競技者データ入力シート!$P16)</f>
        <v/>
      </c>
      <c r="BK10" s="1" t="str">
        <f>IF(競技者データ入力シート!$Y16="","",COUNTIF($BC$2:BC10,BC10))</f>
        <v/>
      </c>
      <c r="BL10" s="11" t="str">
        <f t="shared" si="3"/>
        <v/>
      </c>
      <c r="BM10" s="11" t="str">
        <f t="shared" si="4"/>
        <v/>
      </c>
      <c r="BN10" s="1" t="str">
        <f t="shared" si="5"/>
        <v/>
      </c>
      <c r="BO10" s="11" t="str">
        <f t="shared" si="6"/>
        <v/>
      </c>
      <c r="BP10" t="str">
        <f>IF(U10="","",(VLOOKUP(U10,データ!$P$2:$Q$50,2,FALSE)))</f>
        <v/>
      </c>
      <c r="BQ10" t="str">
        <f>IF(Y10="","",VLOOKUP(Y10,データ!$P$2:$Q$50,2,FALSE))</f>
        <v/>
      </c>
      <c r="CX10" s="298" t="s">
        <v>479</v>
      </c>
      <c r="CY10" t="e">
        <f>$BV$2*100+54</f>
        <v>#VALUE!</v>
      </c>
      <c r="DB10" t="str">
        <f t="shared" si="0"/>
        <v/>
      </c>
      <c r="DC10" t="str">
        <f t="shared" si="1"/>
        <v/>
      </c>
      <c r="DD10" t="str">
        <f t="shared" si="7"/>
        <v/>
      </c>
    </row>
    <row r="11" spans="2:110">
      <c r="B11" t="str">
        <f>IF(競技者データ入力シート!$S$2="","",競技者データ入力シート!$S$2)</f>
        <v/>
      </c>
      <c r="C11" t="str">
        <f>IF(競技者データ入力シート!$D17="","",競技者データ入力シート!$S$3)</f>
        <v/>
      </c>
      <c r="D11" t="str">
        <f>IF(競技者データ入力シート!D17="","",競技者データ入力シート!B17)</f>
        <v/>
      </c>
      <c r="E11" s="146"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2"/>
        <v/>
      </c>
      <c r="M11" t="str">
        <f>ASC(IF(競技者データ入力シート!H17="","",競技者データ入力シート!H17))</f>
        <v/>
      </c>
      <c r="N11" t="str">
        <f>ASC(IF(競技者データ入力シート!P17="","",競技者データ入力シート!P17))</f>
        <v/>
      </c>
      <c r="O11" s="1" t="str">
        <f>IF(競技者データ入力シート!J17="","",競技者データ入力シート!J17)</f>
        <v/>
      </c>
      <c r="P11" s="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s="146" t="str">
        <f>ASC(IF(競技者データ入力シート!Q17="","",競技者データ入力シート!R17))</f>
        <v/>
      </c>
      <c r="Y11" s="1" t="str">
        <f>IF($O11="","",IF($O11="男",IFERROR(VLOOKUP(競技者データ入力シート!T17,データ!$B$2:$C$101,2,FALSE),""),IF($O11="女",IFERROR(VLOOKUP(競技者データ入力シート!T17,データ!$F$2:$G$101,2,FALSE),""))))</f>
        <v/>
      </c>
      <c r="Z11" t="str">
        <f>ASC(IF(競技者データ入力シート!T17="","",競技者データ入力シート!U17))</f>
        <v/>
      </c>
      <c r="AC11" s="1"/>
      <c r="AG11" s="1"/>
      <c r="AQ11" s="11"/>
      <c r="AR11" s="11"/>
      <c r="AS11" s="11"/>
      <c r="AT11" s="11"/>
      <c r="AU11" s="11"/>
      <c r="AV11" s="11"/>
      <c r="AX11" s="1"/>
      <c r="AZ11" s="1"/>
      <c r="BA11" s="1"/>
      <c r="BB11" t="str">
        <f>IF(競技者データ入力シート!$Y17="","",競技者データ入力シート!$Y17)</f>
        <v/>
      </c>
      <c r="BC11" s="11" t="str">
        <f>IF(競技者データ入力シート!$Y17="","",VLOOKUP(Y11&amp;BB11,$CX$2:$CY$11,2,FALSE))</f>
        <v/>
      </c>
      <c r="BD11" s="11" t="str">
        <f>IF(競技者データ入力シート!$Y17="","",B11)</f>
        <v/>
      </c>
      <c r="BE11" s="11" t="str">
        <f>IF(競技者データ入力シート!$Y17="","",$C11&amp;$BB11)</f>
        <v/>
      </c>
      <c r="BF11" s="11"/>
      <c r="BG11" s="11" t="str">
        <f>IF(競技者データ入力シート!$Y17="","",$C11&amp;$BB11)</f>
        <v/>
      </c>
      <c r="BH11" s="11" t="str">
        <f>IF(競技者データ入力シート!$Y17="","",$C11&amp;$BB11)</f>
        <v/>
      </c>
      <c r="BI11" s="11"/>
      <c r="BJ11" s="11" t="str">
        <f>IF(競技者データ入力シート!$Y17="","",競技者データ入力シート!$P17)</f>
        <v/>
      </c>
      <c r="BK11" s="1" t="str">
        <f>IF(競技者データ入力シート!$Y17="","",COUNTIF($BC$2:BC11,BC11))</f>
        <v/>
      </c>
      <c r="BL11" s="11" t="str">
        <f t="shared" si="3"/>
        <v/>
      </c>
      <c r="BM11" s="11" t="str">
        <f t="shared" si="4"/>
        <v/>
      </c>
      <c r="BN11" s="1" t="str">
        <f t="shared" si="5"/>
        <v/>
      </c>
      <c r="BO11" s="11" t="str">
        <f t="shared" si="6"/>
        <v/>
      </c>
      <c r="BP11" t="str">
        <f>IF(U11="","",(VLOOKUP(U11,データ!$P$2:$Q$50,2,FALSE)))</f>
        <v/>
      </c>
      <c r="BQ11" t="str">
        <f>IF(Y11="","",VLOOKUP(Y11,データ!$P$2:$Q$50,2,FALSE))</f>
        <v/>
      </c>
      <c r="CX11" s="298" t="s">
        <v>480</v>
      </c>
      <c r="CY11" t="e">
        <f>$BV$2*100+55</f>
        <v>#VALUE!</v>
      </c>
      <c r="DB11" t="str">
        <f t="shared" si="0"/>
        <v/>
      </c>
      <c r="DC11" t="str">
        <f t="shared" si="1"/>
        <v/>
      </c>
      <c r="DD11" t="str">
        <f t="shared" si="7"/>
        <v/>
      </c>
    </row>
    <row r="12" spans="2:110">
      <c r="B12" t="str">
        <f>IF(競技者データ入力シート!$S$2="","",競技者データ入力シート!$S$2)</f>
        <v/>
      </c>
      <c r="C12" t="str">
        <f>IF(競技者データ入力シート!$D18="","",競技者データ入力シート!$S$3)</f>
        <v/>
      </c>
      <c r="D12" t="str">
        <f>IF(競技者データ入力シート!D18="","",競技者データ入力シート!B18)</f>
        <v/>
      </c>
      <c r="E12" s="146"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2"/>
        <v/>
      </c>
      <c r="M12" t="str">
        <f>ASC(IF(競技者データ入力シート!H18="","",競技者データ入力シート!H18))</f>
        <v/>
      </c>
      <c r="N12" t="str">
        <f>ASC(IF(競技者データ入力シート!P18="","",競技者データ入力シート!P18))</f>
        <v/>
      </c>
      <c r="O12" s="1" t="str">
        <f>IF(競技者データ入力シート!J18="","",競技者データ入力シート!J18)</f>
        <v/>
      </c>
      <c r="P12" s="1"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s="146" t="str">
        <f>ASC(IF(競技者データ入力シート!Q18="","",競技者データ入力シート!R18))</f>
        <v/>
      </c>
      <c r="Y12" s="1" t="str">
        <f>IF($O12="","",IF($O12="男",IFERROR(VLOOKUP(競技者データ入力シート!T18,データ!$B$2:$C$101,2,FALSE),""),IF($O12="女",IFERROR(VLOOKUP(競技者データ入力シート!T18,データ!$F$2:$G$101,2,FALSE),""))))</f>
        <v/>
      </c>
      <c r="Z12" t="str">
        <f>ASC(IF(競技者データ入力シート!T18="","",競技者データ入力シート!U18))</f>
        <v/>
      </c>
      <c r="AC12" s="1"/>
      <c r="AG12" s="1"/>
      <c r="AQ12" s="11"/>
      <c r="AR12" s="11"/>
      <c r="AS12" s="11"/>
      <c r="AT12" s="11"/>
      <c r="AU12" s="11"/>
      <c r="AV12" s="11"/>
      <c r="AX12" s="1"/>
      <c r="AZ12" s="1"/>
      <c r="BA12" s="1"/>
      <c r="BB12" t="str">
        <f>IF(競技者データ入力シート!$Y18="","",競技者データ入力シート!$Y18)</f>
        <v/>
      </c>
      <c r="BC12" s="11" t="str">
        <f>IF(競技者データ入力シート!$Y18="","",VLOOKUP(Y12&amp;BB12,$CX$2:$CY$11,2,FALSE))</f>
        <v/>
      </c>
      <c r="BD12" s="11" t="str">
        <f>IF(競技者データ入力シート!$Y18="","",B12)</f>
        <v/>
      </c>
      <c r="BE12" s="11" t="str">
        <f>IF(競技者データ入力シート!$Y18="","",$C12&amp;$BB12)</f>
        <v/>
      </c>
      <c r="BF12" s="11"/>
      <c r="BG12" s="11" t="str">
        <f>IF(競技者データ入力シート!$Y18="","",$C12&amp;$BB12)</f>
        <v/>
      </c>
      <c r="BH12" s="11" t="str">
        <f>IF(競技者データ入力シート!$Y18="","",$C12&amp;$BB12)</f>
        <v/>
      </c>
      <c r="BI12" s="11"/>
      <c r="BJ12" s="11" t="str">
        <f>IF(競技者データ入力シート!$Y18="","",競技者データ入力シート!$P18)</f>
        <v/>
      </c>
      <c r="BK12" s="1" t="str">
        <f>IF(競技者データ入力シート!$Y18="","",COUNTIF($BC$2:BC12,BC12))</f>
        <v/>
      </c>
      <c r="BL12" s="11" t="str">
        <f t="shared" si="3"/>
        <v/>
      </c>
      <c r="BM12" s="11" t="str">
        <f t="shared" si="4"/>
        <v/>
      </c>
      <c r="BN12" s="1" t="str">
        <f t="shared" si="5"/>
        <v/>
      </c>
      <c r="BO12" s="11" t="str">
        <f t="shared" si="6"/>
        <v/>
      </c>
      <c r="BP12" t="str">
        <f>IF(U12="","",(VLOOKUP(U12,データ!$P$2:$Q$50,2,FALSE)))</f>
        <v/>
      </c>
      <c r="BQ12" t="str">
        <f>IF(Y12="","",VLOOKUP(Y12,データ!$P$2:$Q$50,2,FALSE))</f>
        <v/>
      </c>
      <c r="DB12" t="str">
        <f t="shared" si="0"/>
        <v/>
      </c>
      <c r="DC12" t="str">
        <f t="shared" si="1"/>
        <v/>
      </c>
      <c r="DD12" t="str">
        <f t="shared" si="7"/>
        <v/>
      </c>
    </row>
    <row r="13" spans="2:110">
      <c r="B13" t="str">
        <f>IF(競技者データ入力シート!$S$2="","",競技者データ入力シート!$S$2)</f>
        <v/>
      </c>
      <c r="C13" t="str">
        <f>IF(競技者データ入力シート!$D19="","",競技者データ入力シート!$S$3)</f>
        <v/>
      </c>
      <c r="D13" t="str">
        <f>IF(競技者データ入力シート!D19="","",競技者データ入力シート!B19)</f>
        <v/>
      </c>
      <c r="E13" s="146"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2"/>
        <v/>
      </c>
      <c r="M13" t="str">
        <f>ASC(IF(競技者データ入力シート!H19="","",競技者データ入力シート!H19))</f>
        <v/>
      </c>
      <c r="N13" t="str">
        <f>ASC(IF(競技者データ入力シート!P19="","",競技者データ入力シート!P19))</f>
        <v/>
      </c>
      <c r="O13" s="1" t="str">
        <f>IF(競技者データ入力シート!J19="","",競技者データ入力シート!J19)</f>
        <v/>
      </c>
      <c r="P13" s="1"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s="146" t="str">
        <f>ASC(IF(競技者データ入力シート!Q19="","",競技者データ入力シート!R19))</f>
        <v/>
      </c>
      <c r="Y13" s="1" t="str">
        <f>IF($O13="","",IF($O13="男",IFERROR(VLOOKUP(競技者データ入力シート!T19,データ!$B$2:$C$101,2,FALSE),""),IF($O13="女",IFERROR(VLOOKUP(競技者データ入力シート!T19,データ!$F$2:$G$101,2,FALSE),""))))</f>
        <v/>
      </c>
      <c r="Z13" t="str">
        <f>ASC(IF(競技者データ入力シート!T19="","",競技者データ入力シート!U19))</f>
        <v/>
      </c>
      <c r="AC13" s="1"/>
      <c r="AG13" s="1"/>
      <c r="AQ13" s="11"/>
      <c r="AR13" s="11"/>
      <c r="AS13" s="11"/>
      <c r="AT13" s="11"/>
      <c r="AU13" s="11"/>
      <c r="AV13" s="11"/>
      <c r="AX13" s="1"/>
      <c r="AZ13" s="1"/>
      <c r="BA13" s="1"/>
      <c r="BB13" t="str">
        <f>IF(競技者データ入力シート!$Y19="","",競技者データ入力シート!$Y19)</f>
        <v/>
      </c>
      <c r="BC13" s="11" t="str">
        <f>IF(競技者データ入力シート!$Y19="","",VLOOKUP(Y13&amp;BB13,$CX$2:$CY$11,2,FALSE))</f>
        <v/>
      </c>
      <c r="BD13" s="11" t="str">
        <f>IF(競技者データ入力シート!$Y19="","",B13)</f>
        <v/>
      </c>
      <c r="BE13" s="11" t="str">
        <f>IF(競技者データ入力シート!$Y19="","",$C13&amp;$BB13)</f>
        <v/>
      </c>
      <c r="BF13" s="11"/>
      <c r="BG13" s="11" t="str">
        <f>IF(競技者データ入力シート!$Y19="","",$C13&amp;$BB13)</f>
        <v/>
      </c>
      <c r="BH13" s="11" t="str">
        <f>IF(競技者データ入力シート!$Y19="","",$C13&amp;$BB13)</f>
        <v/>
      </c>
      <c r="BI13" s="11"/>
      <c r="BJ13" s="11" t="str">
        <f>IF(競技者データ入力シート!$Y19="","",競技者データ入力シート!$P19)</f>
        <v/>
      </c>
      <c r="BK13" s="1" t="str">
        <f>IF(競技者データ入力シート!$Y19="","",COUNTIF($BC$2:BC13,BC13))</f>
        <v/>
      </c>
      <c r="BL13" s="11" t="str">
        <f t="shared" si="3"/>
        <v/>
      </c>
      <c r="BM13" s="11" t="str">
        <f t="shared" si="4"/>
        <v/>
      </c>
      <c r="BN13" s="1" t="str">
        <f t="shared" si="5"/>
        <v/>
      </c>
      <c r="BO13" s="11" t="str">
        <f t="shared" si="6"/>
        <v/>
      </c>
      <c r="BP13" t="str">
        <f>IF(U13="","",(VLOOKUP(U13,データ!$P$2:$Q$50,2,FALSE)))</f>
        <v/>
      </c>
      <c r="BQ13" t="str">
        <f>IF(Y13="","",VLOOKUP(Y13,データ!$P$2:$Q$50,2,FALSE))</f>
        <v/>
      </c>
      <c r="DB13" t="str">
        <f t="shared" si="0"/>
        <v/>
      </c>
      <c r="DC13" t="str">
        <f t="shared" si="1"/>
        <v/>
      </c>
      <c r="DD13" t="str">
        <f t="shared" si="7"/>
        <v/>
      </c>
    </row>
    <row r="14" spans="2:110">
      <c r="B14" t="str">
        <f>IF(競技者データ入力シート!$S$2="","",競技者データ入力シート!$S$2)</f>
        <v/>
      </c>
      <c r="C14" t="str">
        <f>IF(競技者データ入力シート!$D20="","",競技者データ入力シート!$S$3)</f>
        <v/>
      </c>
      <c r="D14" t="str">
        <f>IF(競技者データ入力シート!D20="","",競技者データ入力シート!B20)</f>
        <v/>
      </c>
      <c r="E14" s="146"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2"/>
        <v/>
      </c>
      <c r="M14" t="str">
        <f>ASC(IF(競技者データ入力シート!H20="","",競技者データ入力シート!H20))</f>
        <v/>
      </c>
      <c r="N14" t="str">
        <f>ASC(IF(競技者データ入力シート!P20="","",競技者データ入力シート!P20))</f>
        <v/>
      </c>
      <c r="O14" s="1" t="str">
        <f>IF(競技者データ入力シート!J20="","",競技者データ入力シート!J20)</f>
        <v/>
      </c>
      <c r="P14" s="1"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s="146" t="str">
        <f>ASC(IF(競技者データ入力シート!Q20="","",競技者データ入力シート!R20))</f>
        <v/>
      </c>
      <c r="Y14" s="1" t="str">
        <f>IF($O14="","",IF($O14="男",IFERROR(VLOOKUP(競技者データ入力シート!T20,データ!$B$2:$C$101,2,FALSE),""),IF($O14="女",IFERROR(VLOOKUP(競技者データ入力シート!T20,データ!$F$2:$G$101,2,FALSE),""))))</f>
        <v/>
      </c>
      <c r="Z14" t="str">
        <f>ASC(IF(競技者データ入力シート!T20="","",競技者データ入力シート!U20))</f>
        <v/>
      </c>
      <c r="AC14" s="1"/>
      <c r="AG14" s="1"/>
      <c r="AQ14" s="11"/>
      <c r="AR14" s="11"/>
      <c r="AS14" s="11"/>
      <c r="AT14" s="11"/>
      <c r="AU14" s="11"/>
      <c r="AV14" s="11"/>
      <c r="AX14" s="1"/>
      <c r="AZ14" s="1"/>
      <c r="BA14" s="1"/>
      <c r="BB14" t="str">
        <f>IF(競技者データ入力シート!$Y20="","",競技者データ入力シート!$Y20)</f>
        <v/>
      </c>
      <c r="BC14" s="11" t="str">
        <f>IF(競技者データ入力シート!$Y20="","",VLOOKUP(Y14&amp;BB14,$CX$2:$CY$11,2,FALSE))</f>
        <v/>
      </c>
      <c r="BD14" s="11" t="str">
        <f>IF(競技者データ入力シート!$Y20="","",B14)</f>
        <v/>
      </c>
      <c r="BE14" s="11" t="str">
        <f>IF(競技者データ入力シート!$Y20="","",$C14&amp;$BB14)</f>
        <v/>
      </c>
      <c r="BF14" s="11"/>
      <c r="BG14" s="11" t="str">
        <f>IF(競技者データ入力シート!$Y20="","",$C14&amp;$BB14)</f>
        <v/>
      </c>
      <c r="BH14" s="11" t="str">
        <f>IF(競技者データ入力シート!$Y20="","",$C14&amp;$BB14)</f>
        <v/>
      </c>
      <c r="BI14" s="11"/>
      <c r="BJ14" s="11" t="str">
        <f>IF(競技者データ入力シート!$Y20="","",競技者データ入力シート!$P20)</f>
        <v/>
      </c>
      <c r="BK14" s="1" t="str">
        <f>IF(競技者データ入力シート!$Y20="","",COUNTIF($BC$2:BC14,BC14))</f>
        <v/>
      </c>
      <c r="BL14" s="11" t="str">
        <f t="shared" si="3"/>
        <v/>
      </c>
      <c r="BM14" s="11" t="str">
        <f t="shared" si="4"/>
        <v/>
      </c>
      <c r="BN14" s="1" t="str">
        <f t="shared" si="5"/>
        <v/>
      </c>
      <c r="BO14" s="11" t="str">
        <f t="shared" si="6"/>
        <v/>
      </c>
      <c r="BP14" t="str">
        <f>IF(U14="","",(VLOOKUP(U14,データ!$P$2:$Q$50,2,FALSE)))</f>
        <v/>
      </c>
      <c r="BQ14" t="str">
        <f>IF(Y14="","",VLOOKUP(Y14,データ!$P$2:$Q$50,2,FALSE))</f>
        <v/>
      </c>
      <c r="DB14" t="str">
        <f t="shared" si="0"/>
        <v/>
      </c>
      <c r="DC14" t="str">
        <f t="shared" si="1"/>
        <v/>
      </c>
      <c r="DD14" t="str">
        <f t="shared" si="7"/>
        <v/>
      </c>
    </row>
    <row r="15" spans="2:110">
      <c r="B15" t="str">
        <f>IF(競技者データ入力シート!$S$2="","",競技者データ入力シート!$S$2)</f>
        <v/>
      </c>
      <c r="C15" t="str">
        <f>IF(競技者データ入力シート!$D21="","",競技者データ入力シート!$S$3)</f>
        <v/>
      </c>
      <c r="D15" t="str">
        <f>IF(競技者データ入力シート!D21="","",競技者データ入力シート!B21)</f>
        <v/>
      </c>
      <c r="E15" s="146"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2"/>
        <v/>
      </c>
      <c r="M15" t="str">
        <f>ASC(IF(競技者データ入力シート!H21="","",競技者データ入力シート!H21))</f>
        <v/>
      </c>
      <c r="N15" t="str">
        <f>ASC(IF(競技者データ入力シート!P21="","",競技者データ入力シート!P21))</f>
        <v/>
      </c>
      <c r="O15" s="1" t="str">
        <f>IF(競技者データ入力シート!J21="","",競技者データ入力シート!J21)</f>
        <v/>
      </c>
      <c r="P15" s="1"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s="146" t="str">
        <f>ASC(IF(競技者データ入力シート!Q21="","",競技者データ入力シート!R21))</f>
        <v/>
      </c>
      <c r="Y15" s="1" t="str">
        <f>IF($O15="","",IF($O15="男",IFERROR(VLOOKUP(競技者データ入力シート!T21,データ!$B$2:$C$101,2,FALSE),""),IF($O15="女",IFERROR(VLOOKUP(競技者データ入力シート!T21,データ!$F$2:$G$101,2,FALSE),""))))</f>
        <v/>
      </c>
      <c r="Z15" t="str">
        <f>ASC(IF(競技者データ入力シート!T21="","",競技者データ入力シート!U21))</f>
        <v/>
      </c>
      <c r="AC15" s="1"/>
      <c r="AG15" s="1"/>
      <c r="AQ15" s="11"/>
      <c r="AR15" s="11"/>
      <c r="AS15" s="11"/>
      <c r="AT15" s="11"/>
      <c r="AU15" s="11"/>
      <c r="AV15" s="11"/>
      <c r="AX15" s="1"/>
      <c r="AZ15" s="1"/>
      <c r="BA15" s="1"/>
      <c r="BB15" t="str">
        <f>IF(競技者データ入力シート!$Y21="","",競技者データ入力シート!$Y21)</f>
        <v/>
      </c>
      <c r="BC15" s="11" t="str">
        <f>IF(競技者データ入力シート!$Y21="","",VLOOKUP(Y15&amp;BB15,$CX$2:$CY$11,2,FALSE))</f>
        <v/>
      </c>
      <c r="BD15" s="11" t="str">
        <f>IF(競技者データ入力シート!$Y21="","",B15)</f>
        <v/>
      </c>
      <c r="BE15" s="11" t="str">
        <f>IF(競技者データ入力シート!$Y21="","",$C15&amp;$BB15)</f>
        <v/>
      </c>
      <c r="BF15" s="11"/>
      <c r="BG15" s="11" t="str">
        <f>IF(競技者データ入力シート!$Y21="","",$C15&amp;$BB15)</f>
        <v/>
      </c>
      <c r="BH15" s="11" t="str">
        <f>IF(競技者データ入力シート!$Y21="","",$C15&amp;$BB15)</f>
        <v/>
      </c>
      <c r="BI15" s="11"/>
      <c r="BJ15" s="11" t="str">
        <f>IF(競技者データ入力シート!$Y21="","",競技者データ入力シート!$P21)</f>
        <v/>
      </c>
      <c r="BK15" s="1" t="str">
        <f>IF(競技者データ入力シート!$Y21="","",COUNTIF($BC$2:BC15,BC15))</f>
        <v/>
      </c>
      <c r="BL15" s="11" t="str">
        <f t="shared" si="3"/>
        <v/>
      </c>
      <c r="BM15" s="11" t="str">
        <f t="shared" si="4"/>
        <v/>
      </c>
      <c r="BN15" s="1" t="str">
        <f t="shared" si="5"/>
        <v/>
      </c>
      <c r="BO15" s="11" t="str">
        <f t="shared" si="6"/>
        <v/>
      </c>
      <c r="BP15" t="str">
        <f>IF(U15="","",(VLOOKUP(U15,データ!$P$2:$Q$50,2,FALSE)))</f>
        <v/>
      </c>
      <c r="BQ15" t="str">
        <f>IF(Y15="","",VLOOKUP(Y15,データ!$P$2:$Q$50,2,FALSE))</f>
        <v/>
      </c>
      <c r="DB15" t="str">
        <f t="shared" si="0"/>
        <v/>
      </c>
      <c r="DC15" t="str">
        <f t="shared" si="1"/>
        <v/>
      </c>
      <c r="DD15" t="str">
        <f t="shared" si="7"/>
        <v/>
      </c>
    </row>
    <row r="16" spans="2:110">
      <c r="B16" t="str">
        <f>IF(競技者データ入力シート!$S$2="","",競技者データ入力シート!$S$2)</f>
        <v/>
      </c>
      <c r="C16" t="str">
        <f>IF(競技者データ入力シート!$D22="","",競技者データ入力シート!$S$3)</f>
        <v/>
      </c>
      <c r="D16" t="str">
        <f>IF(競技者データ入力シート!D22="","",競技者データ入力シート!B22)</f>
        <v/>
      </c>
      <c r="E16" s="14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2"/>
        <v/>
      </c>
      <c r="M16" t="str">
        <f>ASC(IF(競技者データ入力シート!H22="","",競技者データ入力シート!H22))</f>
        <v/>
      </c>
      <c r="N16" t="str">
        <f>ASC(IF(競技者データ入力シート!P22="","",競技者データ入力シート!P22))</f>
        <v/>
      </c>
      <c r="O16" s="1" t="str">
        <f>IF(競技者データ入力シート!J22="","",競技者データ入力シート!J22)</f>
        <v/>
      </c>
      <c r="P16" s="1"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s="146" t="str">
        <f>ASC(IF(競技者データ入力シート!Q22="","",競技者データ入力シート!R22))</f>
        <v/>
      </c>
      <c r="Y16" s="1" t="str">
        <f>IF($O16="","",IF($O16="男",IFERROR(VLOOKUP(競技者データ入力シート!T22,データ!$B$2:$C$101,2,FALSE),""),IF($O16="女",IFERROR(VLOOKUP(競技者データ入力シート!T22,データ!$F$2:$G$101,2,FALSE),""))))</f>
        <v/>
      </c>
      <c r="Z16" t="str">
        <f>ASC(IF(競技者データ入力シート!T22="","",競技者データ入力シート!U22))</f>
        <v/>
      </c>
      <c r="AC16" s="1"/>
      <c r="AG16" s="1"/>
      <c r="AQ16" s="11"/>
      <c r="AR16" s="11"/>
      <c r="AS16" s="11"/>
      <c r="AT16" s="11"/>
      <c r="AU16" s="11"/>
      <c r="AV16" s="11"/>
      <c r="AX16" s="1"/>
      <c r="AZ16" s="1"/>
      <c r="BA16" s="1"/>
      <c r="BB16" t="str">
        <f>IF(競技者データ入力シート!$Y22="","",競技者データ入力シート!$Y22)</f>
        <v/>
      </c>
      <c r="BC16" s="11" t="str">
        <f>IF(競技者データ入力シート!$Y22="","",VLOOKUP(Y16&amp;BB16,$CX$2:$CY$11,2,FALSE))</f>
        <v/>
      </c>
      <c r="BD16" s="11" t="str">
        <f>IF(競技者データ入力シート!$Y22="","",B16)</f>
        <v/>
      </c>
      <c r="BE16" s="11" t="str">
        <f>IF(競技者データ入力シート!$Y22="","",$C16&amp;$BB16)</f>
        <v/>
      </c>
      <c r="BF16" s="11"/>
      <c r="BG16" s="11" t="str">
        <f>IF(競技者データ入力シート!$Y22="","",$C16&amp;$BB16)</f>
        <v/>
      </c>
      <c r="BH16" s="11" t="str">
        <f>IF(競技者データ入力シート!$Y22="","",$C16&amp;$BB16)</f>
        <v/>
      </c>
      <c r="BI16" s="11"/>
      <c r="BJ16" s="11" t="str">
        <f>IF(競技者データ入力シート!$Y22="","",競技者データ入力シート!$P22)</f>
        <v/>
      </c>
      <c r="BK16" s="1" t="str">
        <f>IF(競技者データ入力シート!$Y22="","",COUNTIF($BC$2:BC16,BC16))</f>
        <v/>
      </c>
      <c r="BL16" s="11" t="str">
        <f t="shared" si="3"/>
        <v/>
      </c>
      <c r="BM16" s="11" t="str">
        <f t="shared" si="4"/>
        <v/>
      </c>
      <c r="BN16" s="1" t="str">
        <f t="shared" si="5"/>
        <v/>
      </c>
      <c r="BO16" s="11" t="str">
        <f t="shared" si="6"/>
        <v/>
      </c>
      <c r="BP16" t="str">
        <f>IF(U16="","",(VLOOKUP(U16,データ!$P$2:$Q$50,2,FALSE)))</f>
        <v/>
      </c>
      <c r="BQ16" t="str">
        <f>IF(Y16="","",VLOOKUP(Y16,データ!$P$2:$Q$50,2,FALSE))</f>
        <v/>
      </c>
      <c r="DB16" t="str">
        <f t="shared" si="0"/>
        <v/>
      </c>
      <c r="DC16" t="str">
        <f t="shared" si="1"/>
        <v/>
      </c>
      <c r="DD16" t="str">
        <f t="shared" si="7"/>
        <v/>
      </c>
    </row>
    <row r="17" spans="2:108">
      <c r="B17" t="str">
        <f>IF(競技者データ入力シート!$S$2="","",競技者データ入力シート!$S$2)</f>
        <v/>
      </c>
      <c r="C17" t="str">
        <f>IF(競技者データ入力シート!$D23="","",競技者データ入力シート!$S$3)</f>
        <v/>
      </c>
      <c r="D17" t="str">
        <f>IF(競技者データ入力シート!D23="","",競技者データ入力シート!B23)</f>
        <v/>
      </c>
      <c r="E17" s="146"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2"/>
        <v/>
      </c>
      <c r="M17" t="str">
        <f>ASC(IF(競技者データ入力シート!H23="","",競技者データ入力シート!H23))</f>
        <v/>
      </c>
      <c r="N17" t="str">
        <f>ASC(IF(競技者データ入力シート!P23="","",競技者データ入力シート!P23))</f>
        <v/>
      </c>
      <c r="O17" s="1" t="str">
        <f>IF(競技者データ入力シート!J23="","",競技者データ入力シート!J23)</f>
        <v/>
      </c>
      <c r="P17" s="1"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s="146" t="str">
        <f>ASC(IF(競技者データ入力シート!Q23="","",競技者データ入力シート!R23))</f>
        <v/>
      </c>
      <c r="Y17" s="1" t="str">
        <f>IF($O17="","",IF($O17="男",IFERROR(VLOOKUP(競技者データ入力シート!T23,データ!$B$2:$C$101,2,FALSE),""),IF($O17="女",IFERROR(VLOOKUP(競技者データ入力シート!T23,データ!$F$2:$G$101,2,FALSE),""))))</f>
        <v/>
      </c>
      <c r="Z17" t="str">
        <f>ASC(IF(競技者データ入力シート!T23="","",競技者データ入力シート!U23))</f>
        <v/>
      </c>
      <c r="AC17" s="1"/>
      <c r="AG17" s="1"/>
      <c r="AQ17" s="11"/>
      <c r="AR17" s="11"/>
      <c r="AS17" s="11"/>
      <c r="AT17" s="11"/>
      <c r="AU17" s="11"/>
      <c r="AV17" s="11"/>
      <c r="AX17" s="1"/>
      <c r="AZ17" s="1"/>
      <c r="BA17" s="1"/>
      <c r="BB17" t="str">
        <f>IF(競技者データ入力シート!$Y23="","",競技者データ入力シート!$Y23)</f>
        <v/>
      </c>
      <c r="BC17" s="11" t="str">
        <f>IF(競技者データ入力シート!$Y23="","",VLOOKUP(Y17&amp;BB17,$CX$2:$CY$11,2,FALSE))</f>
        <v/>
      </c>
      <c r="BD17" s="11" t="str">
        <f>IF(競技者データ入力シート!$Y23="","",B17)</f>
        <v/>
      </c>
      <c r="BE17" s="11" t="str">
        <f>IF(競技者データ入力シート!$Y23="","",$C17&amp;$BB17)</f>
        <v/>
      </c>
      <c r="BF17" s="11"/>
      <c r="BG17" s="11" t="str">
        <f>IF(競技者データ入力シート!$Y23="","",$C17&amp;$BB17)</f>
        <v/>
      </c>
      <c r="BH17" s="11" t="str">
        <f>IF(競技者データ入力シート!$Y23="","",$C17&amp;$BB17)</f>
        <v/>
      </c>
      <c r="BI17" s="11"/>
      <c r="BJ17" s="11" t="str">
        <f>IF(競技者データ入力シート!$Y23="","",競技者データ入力シート!$P23)</f>
        <v/>
      </c>
      <c r="BK17" s="1" t="str">
        <f>IF(競技者データ入力シート!$Y23="","",COUNTIF($BC$2:BC17,BC17))</f>
        <v/>
      </c>
      <c r="BL17" s="11" t="str">
        <f t="shared" si="3"/>
        <v/>
      </c>
      <c r="BM17" s="11" t="str">
        <f t="shared" si="4"/>
        <v/>
      </c>
      <c r="BN17" s="1" t="str">
        <f t="shared" si="5"/>
        <v/>
      </c>
      <c r="BO17" s="11" t="str">
        <f t="shared" si="6"/>
        <v/>
      </c>
      <c r="BP17" t="str">
        <f>IF(U17="","",(VLOOKUP(U17,データ!$P$2:$Q$50,2,FALSE)))</f>
        <v/>
      </c>
      <c r="BQ17" t="str">
        <f>IF(Y17="","",VLOOKUP(Y17,データ!$P$2:$Q$50,2,FALSE))</f>
        <v/>
      </c>
      <c r="DB17" t="str">
        <f t="shared" si="0"/>
        <v/>
      </c>
      <c r="DC17" t="str">
        <f t="shared" si="1"/>
        <v/>
      </c>
      <c r="DD17" t="str">
        <f t="shared" si="7"/>
        <v/>
      </c>
    </row>
    <row r="18" spans="2:108">
      <c r="B18" t="str">
        <f>IF(競技者データ入力シート!$S$2="","",競技者データ入力シート!$S$2)</f>
        <v/>
      </c>
      <c r="C18" t="str">
        <f>IF(競技者データ入力シート!$D24="","",競技者データ入力シート!$S$3)</f>
        <v/>
      </c>
      <c r="D18" t="str">
        <f>IF(競技者データ入力シート!D24="","",競技者データ入力シート!B24)</f>
        <v/>
      </c>
      <c r="E18" s="146"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2"/>
        <v/>
      </c>
      <c r="M18" t="str">
        <f>ASC(IF(競技者データ入力シート!H24="","",競技者データ入力シート!H24))</f>
        <v/>
      </c>
      <c r="N18" t="str">
        <f>ASC(IF(競技者データ入力シート!P24="","",競技者データ入力シート!P24))</f>
        <v/>
      </c>
      <c r="O18" s="1" t="str">
        <f>IF(競技者データ入力シート!J24="","",競技者データ入力シート!J24)</f>
        <v/>
      </c>
      <c r="P18" s="1"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s="146" t="str">
        <f>ASC(IF(競技者データ入力シート!Q24="","",競技者データ入力シート!R24))</f>
        <v/>
      </c>
      <c r="Y18" s="1" t="str">
        <f>IF($O18="","",IF($O18="男",IFERROR(VLOOKUP(競技者データ入力シート!T24,データ!$B$2:$C$101,2,FALSE),""),IF($O18="女",IFERROR(VLOOKUP(競技者データ入力シート!T24,データ!$F$2:$G$101,2,FALSE),""))))</f>
        <v/>
      </c>
      <c r="Z18" t="str">
        <f>ASC(IF(競技者データ入力シート!T24="","",競技者データ入力シート!U24))</f>
        <v/>
      </c>
      <c r="AC18" s="1"/>
      <c r="AG18" s="1"/>
      <c r="AQ18" s="11"/>
      <c r="AR18" s="11"/>
      <c r="AS18" s="11"/>
      <c r="AT18" s="11"/>
      <c r="AU18" s="11"/>
      <c r="AV18" s="11"/>
      <c r="AX18" s="1"/>
      <c r="AZ18" s="1"/>
      <c r="BA18" s="1"/>
      <c r="BB18" t="str">
        <f>IF(競技者データ入力シート!$Y24="","",競技者データ入力シート!$Y24)</f>
        <v/>
      </c>
      <c r="BC18" s="11" t="str">
        <f>IF(競技者データ入力シート!$Y24="","",VLOOKUP(Y18&amp;BB18,$CX$2:$CY$11,2,FALSE))</f>
        <v/>
      </c>
      <c r="BD18" s="11" t="str">
        <f>IF(競技者データ入力シート!$Y24="","",B18)</f>
        <v/>
      </c>
      <c r="BE18" s="11" t="str">
        <f>IF(競技者データ入力シート!$Y24="","",$C18&amp;$BB18)</f>
        <v/>
      </c>
      <c r="BF18" s="11"/>
      <c r="BG18" s="11" t="str">
        <f>IF(競技者データ入力シート!$Y24="","",$C18&amp;$BB18)</f>
        <v/>
      </c>
      <c r="BH18" s="11" t="str">
        <f>IF(競技者データ入力シート!$Y24="","",$C18&amp;$BB18)</f>
        <v/>
      </c>
      <c r="BI18" s="11"/>
      <c r="BJ18" s="11" t="str">
        <f>IF(競技者データ入力シート!$Y24="","",競技者データ入力シート!$P24)</f>
        <v/>
      </c>
      <c r="BK18" s="1" t="str">
        <f>IF(競技者データ入力シート!$Y24="","",COUNTIF($BC$2:BC18,BC18))</f>
        <v/>
      </c>
      <c r="BL18" s="11" t="str">
        <f t="shared" si="3"/>
        <v/>
      </c>
      <c r="BM18" s="11" t="str">
        <f t="shared" si="4"/>
        <v/>
      </c>
      <c r="BN18" s="1" t="str">
        <f t="shared" si="5"/>
        <v/>
      </c>
      <c r="BO18" s="11" t="str">
        <f t="shared" si="6"/>
        <v/>
      </c>
      <c r="BP18" t="str">
        <f>IF(U18="","",(VLOOKUP(U18,データ!$P$2:$Q$50,2,FALSE)))</f>
        <v/>
      </c>
      <c r="BQ18" t="str">
        <f>IF(Y18="","",VLOOKUP(Y18,データ!$P$2:$Q$50,2,FALSE))</f>
        <v/>
      </c>
      <c r="DB18" t="str">
        <f t="shared" si="0"/>
        <v/>
      </c>
      <c r="DC18" t="str">
        <f t="shared" si="1"/>
        <v/>
      </c>
      <c r="DD18" t="str">
        <f t="shared" si="7"/>
        <v/>
      </c>
    </row>
    <row r="19" spans="2:108">
      <c r="B19" t="str">
        <f>IF(競技者データ入力シート!$S$2="","",競技者データ入力シート!$S$2)</f>
        <v/>
      </c>
      <c r="C19" t="str">
        <f>IF(競技者データ入力シート!$D25="","",競技者データ入力シート!$S$3)</f>
        <v/>
      </c>
      <c r="D19" t="str">
        <f>IF(競技者データ入力シート!D25="","",競技者データ入力シート!B25)</f>
        <v/>
      </c>
      <c r="E19" s="146"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2"/>
        <v/>
      </c>
      <c r="M19" t="str">
        <f>ASC(IF(競技者データ入力シート!H25="","",競技者データ入力シート!H25))</f>
        <v/>
      </c>
      <c r="N19" t="str">
        <f>ASC(IF(競技者データ入力シート!P25="","",競技者データ入力シート!P25))</f>
        <v/>
      </c>
      <c r="O19" s="1" t="str">
        <f>IF(競技者データ入力シート!J25="","",競技者データ入力シート!J25)</f>
        <v/>
      </c>
      <c r="P19" s="1"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s="146" t="str">
        <f>ASC(IF(競技者データ入力シート!Q25="","",競技者データ入力シート!R25))</f>
        <v/>
      </c>
      <c r="Y19" s="1" t="str">
        <f>IF($O19="","",IF($O19="男",IFERROR(VLOOKUP(競技者データ入力シート!T25,データ!$B$2:$C$101,2,FALSE),""),IF($O19="女",IFERROR(VLOOKUP(競技者データ入力シート!T25,データ!$F$2:$G$101,2,FALSE),""))))</f>
        <v/>
      </c>
      <c r="Z19" t="str">
        <f>ASC(IF(競技者データ入力シート!T25="","",競技者データ入力シート!U25))</f>
        <v/>
      </c>
      <c r="AC19" s="1"/>
      <c r="AG19" s="1"/>
      <c r="AQ19" s="11"/>
      <c r="AR19" s="11"/>
      <c r="AS19" s="11"/>
      <c r="AT19" s="11"/>
      <c r="AU19" s="11"/>
      <c r="AV19" s="11"/>
      <c r="AX19" s="1"/>
      <c r="AZ19" s="1"/>
      <c r="BA19" s="1"/>
      <c r="BB19" t="str">
        <f>IF(競技者データ入力シート!$Y25="","",競技者データ入力シート!$Y25)</f>
        <v/>
      </c>
      <c r="BC19" s="11" t="str">
        <f>IF(競技者データ入力シート!$Y25="","",VLOOKUP(Y19&amp;BB19,$CX$2:$CY$11,2,FALSE))</f>
        <v/>
      </c>
      <c r="BD19" s="11" t="str">
        <f>IF(競技者データ入力シート!$Y25="","",B19)</f>
        <v/>
      </c>
      <c r="BE19" s="11" t="str">
        <f>IF(競技者データ入力シート!$Y25="","",$C19&amp;$BB19)</f>
        <v/>
      </c>
      <c r="BF19" s="11"/>
      <c r="BG19" s="11" t="str">
        <f>IF(競技者データ入力シート!$Y25="","",$C19&amp;$BB19)</f>
        <v/>
      </c>
      <c r="BH19" s="11" t="str">
        <f>IF(競技者データ入力シート!$Y25="","",$C19&amp;$BB19)</f>
        <v/>
      </c>
      <c r="BI19" s="11"/>
      <c r="BJ19" s="11" t="str">
        <f>IF(競技者データ入力シート!$Y25="","",競技者データ入力シート!$P25)</f>
        <v/>
      </c>
      <c r="BK19" s="1" t="str">
        <f>IF(競技者データ入力シート!$Y25="","",COUNTIF($BC$2:BC19,BC19))</f>
        <v/>
      </c>
      <c r="BL19" s="11" t="str">
        <f t="shared" si="3"/>
        <v/>
      </c>
      <c r="BM19" s="11" t="str">
        <f t="shared" si="4"/>
        <v/>
      </c>
      <c r="BN19" s="1" t="str">
        <f t="shared" si="5"/>
        <v/>
      </c>
      <c r="BO19" s="11" t="str">
        <f t="shared" si="6"/>
        <v/>
      </c>
      <c r="BP19" t="str">
        <f>IF(U19="","",(VLOOKUP(U19,データ!$P$2:$Q$50,2,FALSE)))</f>
        <v/>
      </c>
      <c r="BQ19" t="str">
        <f>IF(Y19="","",VLOOKUP(Y19,データ!$P$2:$Q$50,2,FALSE))</f>
        <v/>
      </c>
      <c r="DB19" t="str">
        <f t="shared" si="0"/>
        <v/>
      </c>
      <c r="DC19" t="str">
        <f t="shared" si="1"/>
        <v/>
      </c>
      <c r="DD19" t="str">
        <f t="shared" si="7"/>
        <v/>
      </c>
    </row>
    <row r="20" spans="2:108">
      <c r="B20" t="str">
        <f>IF(競技者データ入力シート!$S$2="","",競技者データ入力シート!$S$2)</f>
        <v/>
      </c>
      <c r="C20" t="str">
        <f>IF(競技者データ入力シート!$D26="","",競技者データ入力シート!$S$3)</f>
        <v/>
      </c>
      <c r="D20" t="str">
        <f>IF(競技者データ入力シート!D26="","",競技者データ入力シート!B26)</f>
        <v/>
      </c>
      <c r="E20" s="146"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2"/>
        <v/>
      </c>
      <c r="M20" t="str">
        <f>ASC(IF(競技者データ入力シート!H26="","",競技者データ入力シート!H26))</f>
        <v/>
      </c>
      <c r="N20" t="str">
        <f>ASC(IF(競技者データ入力シート!P26="","",競技者データ入力シート!P26))</f>
        <v/>
      </c>
      <c r="O20" s="1" t="str">
        <f>IF(競技者データ入力シート!J26="","",競技者データ入力シート!J26)</f>
        <v/>
      </c>
      <c r="P20" s="1"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s="146" t="str">
        <f>ASC(IF(競技者データ入力シート!Q26="","",競技者データ入力シート!R26))</f>
        <v/>
      </c>
      <c r="Y20" s="1" t="str">
        <f>IF($O20="","",IF($O20="男",IFERROR(VLOOKUP(競技者データ入力シート!T26,データ!$B$2:$C$101,2,FALSE),""),IF($O20="女",IFERROR(VLOOKUP(競技者データ入力シート!T26,データ!$F$2:$G$101,2,FALSE),""))))</f>
        <v/>
      </c>
      <c r="Z20" t="str">
        <f>ASC(IF(競技者データ入力シート!T26="","",競技者データ入力シート!U26))</f>
        <v/>
      </c>
      <c r="AC20" s="1"/>
      <c r="AG20" s="1"/>
      <c r="AQ20" s="11"/>
      <c r="AR20" s="11"/>
      <c r="AS20" s="11"/>
      <c r="AT20" s="11"/>
      <c r="AU20" s="11"/>
      <c r="AV20" s="11"/>
      <c r="AX20" s="1"/>
      <c r="AZ20" s="1"/>
      <c r="BA20" s="1"/>
      <c r="BB20" t="str">
        <f>IF(競技者データ入力シート!$Y26="","",競技者データ入力シート!$Y26)</f>
        <v/>
      </c>
      <c r="BC20" s="11" t="str">
        <f>IF(競技者データ入力シート!$Y26="","",VLOOKUP(Y20&amp;BB20,$CX$2:$CY$11,2,FALSE))</f>
        <v/>
      </c>
      <c r="BD20" s="11" t="str">
        <f>IF(競技者データ入力シート!$Y26="","",B20)</f>
        <v/>
      </c>
      <c r="BE20" s="11" t="str">
        <f>IF(競技者データ入力シート!$Y26="","",$C20&amp;$BB20)</f>
        <v/>
      </c>
      <c r="BF20" s="11"/>
      <c r="BG20" s="11" t="str">
        <f>IF(競技者データ入力シート!$Y26="","",$C20&amp;$BB20)</f>
        <v/>
      </c>
      <c r="BH20" s="11" t="str">
        <f>IF(競技者データ入力シート!$Y26="","",$C20&amp;$BB20)</f>
        <v/>
      </c>
      <c r="BI20" s="11"/>
      <c r="BJ20" s="11" t="str">
        <f>IF(競技者データ入力シート!$Y26="","",競技者データ入力シート!$P26)</f>
        <v/>
      </c>
      <c r="BK20" s="1" t="str">
        <f>IF(競技者データ入力シート!$Y26="","",COUNTIF($BC$2:BC20,BC20))</f>
        <v/>
      </c>
      <c r="BL20" s="11" t="str">
        <f t="shared" si="3"/>
        <v/>
      </c>
      <c r="BM20" s="11" t="str">
        <f t="shared" si="4"/>
        <v/>
      </c>
      <c r="BN20" s="1" t="str">
        <f t="shared" si="5"/>
        <v/>
      </c>
      <c r="BO20" s="11" t="str">
        <f t="shared" si="6"/>
        <v/>
      </c>
      <c r="BP20" t="str">
        <f>IF(U20="","",(VLOOKUP(U20,データ!$P$2:$Q$50,2,FALSE)))</f>
        <v/>
      </c>
      <c r="BQ20" t="str">
        <f>IF(Y20="","",VLOOKUP(Y20,データ!$P$2:$Q$50,2,FALSE))</f>
        <v/>
      </c>
      <c r="DB20" t="str">
        <f t="shared" si="0"/>
        <v/>
      </c>
      <c r="DC20" t="str">
        <f t="shared" si="1"/>
        <v/>
      </c>
      <c r="DD20" t="str">
        <f t="shared" si="7"/>
        <v/>
      </c>
    </row>
    <row r="21" spans="2:108">
      <c r="B21" t="str">
        <f>IF(競技者データ入力シート!$S$2="","",競技者データ入力シート!$S$2)</f>
        <v/>
      </c>
      <c r="C21" t="str">
        <f>IF(競技者データ入力シート!$D27="","",競技者データ入力シート!$S$3)</f>
        <v/>
      </c>
      <c r="D21" t="str">
        <f>IF(競技者データ入力シート!D27="","",競技者データ入力シート!B27)</f>
        <v/>
      </c>
      <c r="E21" s="146"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2"/>
        <v/>
      </c>
      <c r="M21" t="str">
        <f>ASC(IF(競技者データ入力シート!H27="","",競技者データ入力シート!H27))</f>
        <v/>
      </c>
      <c r="N21" t="str">
        <f>ASC(IF(競技者データ入力シート!P27="","",競技者データ入力シート!P27))</f>
        <v/>
      </c>
      <c r="O21" s="1" t="str">
        <f>IF(競技者データ入力シート!J27="","",競技者データ入力シート!J27)</f>
        <v/>
      </c>
      <c r="P21" s="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s="146" t="str">
        <f>ASC(IF(競技者データ入力シート!Q27="","",競技者データ入力シート!R27))</f>
        <v/>
      </c>
      <c r="Y21" s="1" t="str">
        <f>IF($O21="","",IF($O21="男",IFERROR(VLOOKUP(競技者データ入力シート!T27,データ!$B$2:$C$101,2,FALSE),""),IF($O21="女",IFERROR(VLOOKUP(競技者データ入力シート!T27,データ!$F$2:$G$101,2,FALSE),""))))</f>
        <v/>
      </c>
      <c r="Z21" t="str">
        <f>ASC(IF(競技者データ入力シート!T27="","",競技者データ入力シート!U27))</f>
        <v/>
      </c>
      <c r="AC21" s="1"/>
      <c r="AG21" s="1"/>
      <c r="AQ21" s="11"/>
      <c r="AR21" s="11"/>
      <c r="AS21" s="11"/>
      <c r="AT21" s="11"/>
      <c r="AU21" s="11"/>
      <c r="AV21" s="11"/>
      <c r="AX21" s="1"/>
      <c r="AZ21" s="1"/>
      <c r="BA21" s="1"/>
      <c r="BB21" t="str">
        <f>IF(競技者データ入力シート!$Y27="","",競技者データ入力シート!$Y27)</f>
        <v/>
      </c>
      <c r="BC21" s="11" t="str">
        <f>IF(競技者データ入力シート!$Y27="","",VLOOKUP(Y21&amp;BB21,$CX$2:$CY$11,2,FALSE))</f>
        <v/>
      </c>
      <c r="BD21" s="11" t="str">
        <f>IF(競技者データ入力シート!$Y27="","",B21)</f>
        <v/>
      </c>
      <c r="BE21" s="11" t="str">
        <f>IF(競技者データ入力シート!$Y27="","",$C21&amp;$BB21)</f>
        <v/>
      </c>
      <c r="BF21" s="11"/>
      <c r="BG21" s="11" t="str">
        <f>IF(競技者データ入力シート!$Y27="","",$C21&amp;$BB21)</f>
        <v/>
      </c>
      <c r="BH21" s="11" t="str">
        <f>IF(競技者データ入力シート!$Y27="","",$C21&amp;$BB21)</f>
        <v/>
      </c>
      <c r="BI21" s="11"/>
      <c r="BJ21" s="11" t="str">
        <f>IF(競技者データ入力シート!$Y27="","",競技者データ入力シート!$P27)</f>
        <v/>
      </c>
      <c r="BK21" s="1" t="str">
        <f>IF(競技者データ入力シート!$Y27="","",COUNTIF($BC$2:BC21,BC21))</f>
        <v/>
      </c>
      <c r="BL21" s="11" t="str">
        <f t="shared" si="3"/>
        <v/>
      </c>
      <c r="BM21" s="11" t="str">
        <f t="shared" si="4"/>
        <v/>
      </c>
      <c r="BN21" s="1" t="str">
        <f t="shared" si="5"/>
        <v/>
      </c>
      <c r="BO21" s="11" t="str">
        <f t="shared" si="6"/>
        <v/>
      </c>
      <c r="BP21" t="str">
        <f>IF(U21="","",(VLOOKUP(U21,データ!$P$2:$Q$50,2,FALSE)))</f>
        <v/>
      </c>
      <c r="BQ21" t="str">
        <f>IF(Y21="","",VLOOKUP(Y21,データ!$P$2:$Q$50,2,FALSE))</f>
        <v/>
      </c>
      <c r="DB21" t="str">
        <f t="shared" si="0"/>
        <v/>
      </c>
      <c r="DC21" t="str">
        <f t="shared" si="1"/>
        <v/>
      </c>
      <c r="DD21" t="str">
        <f t="shared" si="7"/>
        <v/>
      </c>
    </row>
    <row r="22" spans="2:108">
      <c r="B22" t="str">
        <f>IF(競技者データ入力シート!$S$2="","",競技者データ入力シート!$S$2)</f>
        <v/>
      </c>
      <c r="C22" t="str">
        <f>IF(競技者データ入力シート!$D28="","",競技者データ入力シート!$S$3)</f>
        <v/>
      </c>
      <c r="D22" t="str">
        <f>IF(競技者データ入力シート!D28="","",競技者データ入力シート!B28)</f>
        <v/>
      </c>
      <c r="E22" s="146"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2"/>
        <v/>
      </c>
      <c r="M22" t="str">
        <f>ASC(IF(競技者データ入力シート!H28="","",競技者データ入力シート!H28))</f>
        <v/>
      </c>
      <c r="N22" t="str">
        <f>ASC(IF(競技者データ入力シート!P28="","",競技者データ入力シート!P28))</f>
        <v/>
      </c>
      <c r="O22" s="1" t="str">
        <f>IF(競技者データ入力シート!J28="","",競技者データ入力シート!J28)</f>
        <v/>
      </c>
      <c r="P22" s="1"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s="146" t="str">
        <f>ASC(IF(競技者データ入力シート!Q28="","",競技者データ入力シート!R28))</f>
        <v/>
      </c>
      <c r="Y22" s="1" t="str">
        <f>IF($O22="","",IF($O22="男",IFERROR(VLOOKUP(競技者データ入力シート!T28,データ!$B$2:$C$101,2,FALSE),""),IF($O22="女",IFERROR(VLOOKUP(競技者データ入力シート!T28,データ!$F$2:$G$101,2,FALSE),""))))</f>
        <v/>
      </c>
      <c r="Z22" t="str">
        <f>ASC(IF(競技者データ入力シート!T28="","",競技者データ入力シート!U28))</f>
        <v/>
      </c>
      <c r="AC22" s="1"/>
      <c r="AG22" s="1"/>
      <c r="AQ22" s="11"/>
      <c r="AR22" s="11"/>
      <c r="AS22" s="11"/>
      <c r="AT22" s="11"/>
      <c r="AU22" s="11"/>
      <c r="AV22" s="11"/>
      <c r="AX22" s="1"/>
      <c r="AZ22" s="1"/>
      <c r="BA22" s="1"/>
      <c r="BB22" t="str">
        <f>IF(競技者データ入力シート!$Y28="","",競技者データ入力シート!$Y28)</f>
        <v/>
      </c>
      <c r="BC22" s="11" t="str">
        <f>IF(競技者データ入力シート!$Y28="","",VLOOKUP(Y22&amp;BB22,$CX$2:$CY$11,2,FALSE))</f>
        <v/>
      </c>
      <c r="BD22" s="11" t="str">
        <f>IF(競技者データ入力シート!$Y28="","",B22)</f>
        <v/>
      </c>
      <c r="BE22" s="11" t="str">
        <f>IF(競技者データ入力シート!$Y28="","",$C22&amp;$BB22)</f>
        <v/>
      </c>
      <c r="BF22" s="11"/>
      <c r="BG22" s="11" t="str">
        <f>IF(競技者データ入力シート!$Y28="","",$C22&amp;$BB22)</f>
        <v/>
      </c>
      <c r="BH22" s="11" t="str">
        <f>IF(競技者データ入力シート!$Y28="","",$C22&amp;$BB22)</f>
        <v/>
      </c>
      <c r="BI22" s="11"/>
      <c r="BJ22" s="11" t="str">
        <f>IF(競技者データ入力シート!$Y28="","",競技者データ入力シート!$P28)</f>
        <v/>
      </c>
      <c r="BK22" s="1" t="str">
        <f>IF(競技者データ入力シート!$Y28="","",COUNTIF($BC$2:BC22,BC22))</f>
        <v/>
      </c>
      <c r="BL22" s="11" t="str">
        <f t="shared" si="3"/>
        <v/>
      </c>
      <c r="BM22" s="11" t="str">
        <f t="shared" si="4"/>
        <v/>
      </c>
      <c r="BN22" s="1" t="str">
        <f t="shared" si="5"/>
        <v/>
      </c>
      <c r="BO22" s="11" t="str">
        <f t="shared" si="6"/>
        <v/>
      </c>
      <c r="BP22" t="str">
        <f>IF(U22="","",(VLOOKUP(U22,データ!$P$2:$Q$50,2,FALSE)))</f>
        <v/>
      </c>
      <c r="BQ22" t="str">
        <f>IF(Y22="","",VLOOKUP(Y22,データ!$P$2:$Q$50,2,FALSE))</f>
        <v/>
      </c>
      <c r="DB22" t="str">
        <f t="shared" si="0"/>
        <v/>
      </c>
      <c r="DC22" t="str">
        <f t="shared" si="1"/>
        <v/>
      </c>
      <c r="DD22" t="str">
        <f t="shared" si="7"/>
        <v/>
      </c>
    </row>
    <row r="23" spans="2:108">
      <c r="B23" t="str">
        <f>IF(競技者データ入力シート!$S$2="","",競技者データ入力シート!$S$2)</f>
        <v/>
      </c>
      <c r="C23" t="str">
        <f>IF(競技者データ入力シート!$D29="","",競技者データ入力シート!$S$3)</f>
        <v/>
      </c>
      <c r="D23" t="str">
        <f>IF(競技者データ入力シート!D29="","",競技者データ入力シート!B29)</f>
        <v/>
      </c>
      <c r="E23" s="146"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2"/>
        <v/>
      </c>
      <c r="M23" t="str">
        <f>ASC(IF(競技者データ入力シート!H29="","",競技者データ入力シート!H29))</f>
        <v/>
      </c>
      <c r="N23" t="str">
        <f>ASC(IF(競技者データ入力シート!P29="","",競技者データ入力シート!P29))</f>
        <v/>
      </c>
      <c r="O23" s="1" t="str">
        <f>IF(競技者データ入力シート!J29="","",競技者データ入力シート!J29)</f>
        <v/>
      </c>
      <c r="P23" s="1"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s="146" t="str">
        <f>ASC(IF(競技者データ入力シート!Q29="","",競技者データ入力シート!R29))</f>
        <v/>
      </c>
      <c r="Y23" s="1" t="str">
        <f>IF($O23="","",IF($O23="男",IFERROR(VLOOKUP(競技者データ入力シート!T29,データ!$B$2:$C$101,2,FALSE),""),IF($O23="女",IFERROR(VLOOKUP(競技者データ入力シート!T29,データ!$F$2:$G$101,2,FALSE),""))))</f>
        <v/>
      </c>
      <c r="Z23" t="str">
        <f>ASC(IF(競技者データ入力シート!T29="","",競技者データ入力シート!U29))</f>
        <v/>
      </c>
      <c r="AC23" s="1"/>
      <c r="AG23" s="1"/>
      <c r="AQ23" s="11"/>
      <c r="AR23" s="11"/>
      <c r="AS23" s="11"/>
      <c r="AT23" s="11"/>
      <c r="AU23" s="11"/>
      <c r="AV23" s="11"/>
      <c r="AX23" s="1"/>
      <c r="AZ23" s="1"/>
      <c r="BA23" s="1"/>
      <c r="BB23" t="str">
        <f>IF(競技者データ入力シート!$Y29="","",競技者データ入力シート!$Y29)</f>
        <v/>
      </c>
      <c r="BC23" s="11" t="str">
        <f>IF(競技者データ入力シート!$Y29="","",VLOOKUP(Y23&amp;BB23,$CX$2:$CY$11,2,FALSE))</f>
        <v/>
      </c>
      <c r="BD23" s="11" t="str">
        <f>IF(競技者データ入力シート!$Y29="","",B23)</f>
        <v/>
      </c>
      <c r="BE23" s="11" t="str">
        <f>IF(競技者データ入力シート!$Y29="","",$C23&amp;$BB23)</f>
        <v/>
      </c>
      <c r="BF23" s="11"/>
      <c r="BG23" s="11" t="str">
        <f>IF(競技者データ入力シート!$Y29="","",$C23&amp;$BB23)</f>
        <v/>
      </c>
      <c r="BH23" s="11" t="str">
        <f>IF(競技者データ入力シート!$Y29="","",$C23&amp;$BB23)</f>
        <v/>
      </c>
      <c r="BI23" s="11"/>
      <c r="BJ23" s="11" t="str">
        <f>IF(競技者データ入力シート!$Y29="","",競技者データ入力シート!$P29)</f>
        <v/>
      </c>
      <c r="BK23" s="1" t="str">
        <f>IF(競技者データ入力シート!$Y29="","",COUNTIF($BC$2:BC23,BC23))</f>
        <v/>
      </c>
      <c r="BL23" s="11" t="str">
        <f t="shared" si="3"/>
        <v/>
      </c>
      <c r="BM23" s="11" t="str">
        <f t="shared" si="4"/>
        <v/>
      </c>
      <c r="BN23" s="1" t="str">
        <f t="shared" si="5"/>
        <v/>
      </c>
      <c r="BO23" s="11" t="str">
        <f t="shared" si="6"/>
        <v/>
      </c>
      <c r="BP23" t="str">
        <f>IF(U23="","",(VLOOKUP(U23,データ!$P$2:$Q$50,2,FALSE)))</f>
        <v/>
      </c>
      <c r="BQ23" t="str">
        <f>IF(Y23="","",VLOOKUP(Y23,データ!$P$2:$Q$50,2,FALSE))</f>
        <v/>
      </c>
      <c r="DB23" t="str">
        <f t="shared" si="0"/>
        <v/>
      </c>
      <c r="DC23" t="str">
        <f t="shared" si="1"/>
        <v/>
      </c>
      <c r="DD23" t="str">
        <f t="shared" si="7"/>
        <v/>
      </c>
    </row>
    <row r="24" spans="2:108">
      <c r="B24" t="str">
        <f>IF(競技者データ入力シート!$S$2="","",競技者データ入力シート!$S$2)</f>
        <v/>
      </c>
      <c r="C24" t="str">
        <f>IF(競技者データ入力シート!$D30="","",競技者データ入力シート!$S$3)</f>
        <v/>
      </c>
      <c r="D24" t="str">
        <f>IF(競技者データ入力シート!D30="","",競技者データ入力シート!B30)</f>
        <v/>
      </c>
      <c r="E24" s="146"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2"/>
        <v/>
      </c>
      <c r="M24" t="str">
        <f>ASC(IF(競技者データ入力シート!H30="","",競技者データ入力シート!H30))</f>
        <v/>
      </c>
      <c r="N24" t="str">
        <f>ASC(IF(競技者データ入力シート!P30="","",競技者データ入力シート!P30))</f>
        <v/>
      </c>
      <c r="O24" s="1" t="str">
        <f>IF(競技者データ入力シート!J30="","",競技者データ入力シート!J30)</f>
        <v/>
      </c>
      <c r="P24" s="1"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s="146" t="str">
        <f>ASC(IF(競技者データ入力シート!Q30="","",競技者データ入力シート!R30))</f>
        <v/>
      </c>
      <c r="Y24" s="1" t="str">
        <f>IF($O24="","",IF($O24="男",IFERROR(VLOOKUP(競技者データ入力シート!T30,データ!$B$2:$C$101,2,FALSE),""),IF($O24="女",IFERROR(VLOOKUP(競技者データ入力シート!T30,データ!$F$2:$G$101,2,FALSE),""))))</f>
        <v/>
      </c>
      <c r="Z24" t="str">
        <f>ASC(IF(競技者データ入力シート!T30="","",競技者データ入力シート!U30))</f>
        <v/>
      </c>
      <c r="AC24" s="1"/>
      <c r="AG24" s="1"/>
      <c r="AQ24" s="11"/>
      <c r="AR24" s="11"/>
      <c r="AS24" s="11"/>
      <c r="AT24" s="11"/>
      <c r="AU24" s="11"/>
      <c r="AV24" s="11"/>
      <c r="AX24" s="1"/>
      <c r="AZ24" s="1"/>
      <c r="BA24" s="1"/>
      <c r="BB24" t="str">
        <f>IF(競技者データ入力シート!$Y30="","",競技者データ入力シート!$Y30)</f>
        <v/>
      </c>
      <c r="BC24" s="11" t="str">
        <f>IF(競技者データ入力シート!$Y30="","",VLOOKUP(Y24&amp;BB24,$CX$2:$CY$11,2,FALSE))</f>
        <v/>
      </c>
      <c r="BD24" s="11" t="str">
        <f>IF(競技者データ入力シート!$Y30="","",B24)</f>
        <v/>
      </c>
      <c r="BE24" s="11" t="str">
        <f>IF(競技者データ入力シート!$Y30="","",$C24&amp;$BB24)</f>
        <v/>
      </c>
      <c r="BF24" s="11"/>
      <c r="BG24" s="11" t="str">
        <f>IF(競技者データ入力シート!$Y30="","",$C24&amp;$BB24)</f>
        <v/>
      </c>
      <c r="BH24" s="11" t="str">
        <f>IF(競技者データ入力シート!$Y30="","",$C24&amp;$BB24)</f>
        <v/>
      </c>
      <c r="BI24" s="11"/>
      <c r="BJ24" s="11" t="str">
        <f>IF(競技者データ入力シート!$Y30="","",競技者データ入力シート!$P30)</f>
        <v/>
      </c>
      <c r="BK24" s="1" t="str">
        <f>IF(競技者データ入力シート!$Y30="","",COUNTIF($BC$2:BC24,BC24))</f>
        <v/>
      </c>
      <c r="BL24" s="11" t="str">
        <f t="shared" si="3"/>
        <v/>
      </c>
      <c r="BM24" s="11" t="str">
        <f t="shared" si="4"/>
        <v/>
      </c>
      <c r="BN24" s="1" t="str">
        <f t="shared" si="5"/>
        <v/>
      </c>
      <c r="BO24" s="11" t="str">
        <f t="shared" si="6"/>
        <v/>
      </c>
      <c r="BP24" t="str">
        <f>IF(U24="","",(VLOOKUP(U24,データ!$P$2:$Q$50,2,FALSE)))</f>
        <v/>
      </c>
      <c r="BQ24" t="str">
        <f>IF(Y24="","",VLOOKUP(Y24,データ!$P$2:$Q$50,2,FALSE))</f>
        <v/>
      </c>
      <c r="DB24" t="str">
        <f t="shared" si="0"/>
        <v/>
      </c>
      <c r="DC24" t="str">
        <f t="shared" si="1"/>
        <v/>
      </c>
      <c r="DD24" t="str">
        <f t="shared" si="7"/>
        <v/>
      </c>
    </row>
    <row r="25" spans="2:108">
      <c r="B25" t="str">
        <f>IF(競技者データ入力シート!$S$2="","",競技者データ入力シート!$S$2)</f>
        <v/>
      </c>
      <c r="C25" t="str">
        <f>IF(競技者データ入力シート!$D31="","",競技者データ入力シート!$S$3)</f>
        <v/>
      </c>
      <c r="D25" t="str">
        <f>IF(競技者データ入力シート!D31="","",競技者データ入力シート!B31)</f>
        <v/>
      </c>
      <c r="E25" s="146"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2"/>
        <v/>
      </c>
      <c r="M25" t="str">
        <f>ASC(IF(競技者データ入力シート!H31="","",競技者データ入力シート!H31))</f>
        <v/>
      </c>
      <c r="N25" t="str">
        <f>ASC(IF(競技者データ入力シート!P31="","",競技者データ入力シート!P31))</f>
        <v/>
      </c>
      <c r="O25" s="1" t="str">
        <f>IF(競技者データ入力シート!J31="","",競技者データ入力シート!J31)</f>
        <v/>
      </c>
      <c r="P25" s="1"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s="146" t="str">
        <f>ASC(IF(競技者データ入力シート!Q31="","",競技者データ入力シート!R31))</f>
        <v/>
      </c>
      <c r="Y25" s="1" t="str">
        <f>IF($O25="","",IF($O25="男",IFERROR(VLOOKUP(競技者データ入力シート!T31,データ!$B$2:$C$101,2,FALSE),""),IF($O25="女",IFERROR(VLOOKUP(競技者データ入力シート!T31,データ!$F$2:$G$101,2,FALSE),""))))</f>
        <v/>
      </c>
      <c r="Z25" t="str">
        <f>ASC(IF(競技者データ入力シート!T31="","",競技者データ入力シート!U31))</f>
        <v/>
      </c>
      <c r="AC25" s="1"/>
      <c r="AG25" s="1"/>
      <c r="AQ25" s="11"/>
      <c r="AR25" s="11"/>
      <c r="AS25" s="11"/>
      <c r="AT25" s="11"/>
      <c r="AU25" s="11"/>
      <c r="AV25" s="11"/>
      <c r="AX25" s="1"/>
      <c r="AZ25" s="1"/>
      <c r="BA25" s="1"/>
      <c r="BB25" t="str">
        <f>IF(競技者データ入力シート!$Y31="","",競技者データ入力シート!$Y31)</f>
        <v/>
      </c>
      <c r="BC25" s="11" t="str">
        <f>IF(競技者データ入力シート!$Y31="","",VLOOKUP(Y25&amp;BB25,$CX$2:$CY$11,2,FALSE))</f>
        <v/>
      </c>
      <c r="BD25" s="11" t="str">
        <f>IF(競技者データ入力シート!$Y31="","",B25)</f>
        <v/>
      </c>
      <c r="BE25" s="11" t="str">
        <f>IF(競技者データ入力シート!$Y31="","",$C25&amp;$BB25)</f>
        <v/>
      </c>
      <c r="BF25" s="11"/>
      <c r="BG25" s="11" t="str">
        <f>IF(競技者データ入力シート!$Y31="","",$C25&amp;$BB25)</f>
        <v/>
      </c>
      <c r="BH25" s="11" t="str">
        <f>IF(競技者データ入力シート!$Y31="","",$C25&amp;$BB25)</f>
        <v/>
      </c>
      <c r="BI25" s="11"/>
      <c r="BJ25" s="11" t="str">
        <f>IF(競技者データ入力シート!$Y31="","",競技者データ入力シート!$P31)</f>
        <v/>
      </c>
      <c r="BK25" s="1" t="str">
        <f>IF(競技者データ入力シート!$Y31="","",COUNTIF($BC$2:BC25,BC25))</f>
        <v/>
      </c>
      <c r="BL25" s="11" t="str">
        <f t="shared" si="3"/>
        <v/>
      </c>
      <c r="BM25" s="11" t="str">
        <f t="shared" si="4"/>
        <v/>
      </c>
      <c r="BN25" s="1" t="str">
        <f t="shared" si="5"/>
        <v/>
      </c>
      <c r="BO25" s="11" t="str">
        <f t="shared" si="6"/>
        <v/>
      </c>
      <c r="BP25" t="str">
        <f>IF(U25="","",(VLOOKUP(U25,データ!$P$2:$Q$50,2,FALSE)))</f>
        <v/>
      </c>
      <c r="BQ25" t="str">
        <f>IF(Y25="","",VLOOKUP(Y25,データ!$P$2:$Q$50,2,FALSE))</f>
        <v/>
      </c>
      <c r="DB25" t="str">
        <f t="shared" si="0"/>
        <v/>
      </c>
      <c r="DC25" t="str">
        <f t="shared" si="1"/>
        <v/>
      </c>
      <c r="DD25" t="str">
        <f t="shared" si="7"/>
        <v/>
      </c>
    </row>
    <row r="26" spans="2:108">
      <c r="B26" t="str">
        <f>IF(競技者データ入力シート!$S$2="","",競技者データ入力シート!$S$2)</f>
        <v/>
      </c>
      <c r="C26" t="str">
        <f>IF(競技者データ入力シート!$D32="","",競技者データ入力シート!$S$3)</f>
        <v/>
      </c>
      <c r="D26" t="str">
        <f>IF(競技者データ入力シート!D32="","",競技者データ入力シート!B32)</f>
        <v/>
      </c>
      <c r="E26" s="14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2"/>
        <v/>
      </c>
      <c r="M26" t="str">
        <f>ASC(IF(競技者データ入力シート!H32="","",競技者データ入力シート!H32))</f>
        <v/>
      </c>
      <c r="N26" t="str">
        <f>ASC(IF(競技者データ入力シート!P32="","",競技者データ入力シート!P32))</f>
        <v/>
      </c>
      <c r="O26" s="1" t="str">
        <f>IF(競技者データ入力シート!J32="","",競技者データ入力シート!J32)</f>
        <v/>
      </c>
      <c r="P26" s="1"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s="146" t="str">
        <f>ASC(IF(競技者データ入力シート!Q32="","",競技者データ入力シート!R32))</f>
        <v/>
      </c>
      <c r="Y26" s="1" t="str">
        <f>IF($O26="","",IF($O26="男",IFERROR(VLOOKUP(競技者データ入力シート!T32,データ!$B$2:$C$101,2,FALSE),""),IF($O26="女",IFERROR(VLOOKUP(競技者データ入力シート!T32,データ!$F$2:$G$101,2,FALSE),""))))</f>
        <v/>
      </c>
      <c r="Z26" t="str">
        <f>ASC(IF(競技者データ入力シート!T32="","",競技者データ入力シート!U32))</f>
        <v/>
      </c>
      <c r="AC26" s="1"/>
      <c r="AG26" s="1"/>
      <c r="AQ26" s="11"/>
      <c r="AR26" s="11"/>
      <c r="AS26" s="11"/>
      <c r="AT26" s="11"/>
      <c r="AU26" s="11"/>
      <c r="AV26" s="11"/>
      <c r="AX26" s="1"/>
      <c r="AZ26" s="1"/>
      <c r="BA26" s="1"/>
      <c r="BB26" t="str">
        <f>IF(競技者データ入力シート!$Y32="","",競技者データ入力シート!$Y32)</f>
        <v/>
      </c>
      <c r="BC26" s="11" t="str">
        <f>IF(競技者データ入力シート!$Y32="","",VLOOKUP(Y26&amp;BB26,$CX$2:$CY$11,2,FALSE))</f>
        <v/>
      </c>
      <c r="BD26" s="11" t="str">
        <f>IF(競技者データ入力シート!$Y32="","",B26)</f>
        <v/>
      </c>
      <c r="BE26" s="11" t="str">
        <f>IF(競技者データ入力シート!$Y32="","",$C26&amp;$BB26)</f>
        <v/>
      </c>
      <c r="BF26" s="11"/>
      <c r="BG26" s="11" t="str">
        <f>IF(競技者データ入力シート!$Y32="","",$C26&amp;$BB26)</f>
        <v/>
      </c>
      <c r="BH26" s="11" t="str">
        <f>IF(競技者データ入力シート!$Y32="","",$C26&amp;$BB26)</f>
        <v/>
      </c>
      <c r="BI26" s="11"/>
      <c r="BJ26" s="11" t="str">
        <f>IF(競技者データ入力シート!$Y32="","",競技者データ入力シート!$P32)</f>
        <v/>
      </c>
      <c r="BK26" s="1" t="str">
        <f>IF(競技者データ入力シート!$Y32="","",COUNTIF($BC$2:BC26,BC26))</f>
        <v/>
      </c>
      <c r="BL26" s="11" t="str">
        <f t="shared" si="3"/>
        <v/>
      </c>
      <c r="BM26" s="11" t="str">
        <f t="shared" si="4"/>
        <v/>
      </c>
      <c r="BN26" s="1" t="str">
        <f t="shared" si="5"/>
        <v/>
      </c>
      <c r="BO26" s="11" t="str">
        <f t="shared" si="6"/>
        <v/>
      </c>
      <c r="BP26" t="str">
        <f>IF(U26="","",(VLOOKUP(U26,データ!$P$2:$Q$50,2,FALSE)))</f>
        <v/>
      </c>
      <c r="BQ26" t="str">
        <f>IF(Y26="","",VLOOKUP(Y26,データ!$P$2:$Q$50,2,FALSE))</f>
        <v/>
      </c>
      <c r="DB26" t="str">
        <f t="shared" si="0"/>
        <v/>
      </c>
      <c r="DC26" t="str">
        <f t="shared" si="1"/>
        <v/>
      </c>
      <c r="DD26" t="str">
        <f t="shared" si="7"/>
        <v/>
      </c>
    </row>
    <row r="27" spans="2:108">
      <c r="B27" t="str">
        <f>IF(競技者データ入力シート!$S$2="","",競技者データ入力シート!$S$2)</f>
        <v/>
      </c>
      <c r="C27" t="str">
        <f>IF(競技者データ入力シート!$D33="","",競技者データ入力シート!$S$3)</f>
        <v/>
      </c>
      <c r="D27" t="str">
        <f>IF(競技者データ入力シート!D33="","",競技者データ入力シート!B33)</f>
        <v/>
      </c>
      <c r="E27" s="146"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2"/>
        <v/>
      </c>
      <c r="M27" t="str">
        <f>ASC(IF(競技者データ入力シート!H33="","",競技者データ入力シート!H33))</f>
        <v/>
      </c>
      <c r="N27" t="str">
        <f>ASC(IF(競技者データ入力シート!P33="","",競技者データ入力シート!P33))</f>
        <v/>
      </c>
      <c r="O27" s="1" t="str">
        <f>IF(競技者データ入力シート!J33="","",競技者データ入力シート!J33)</f>
        <v/>
      </c>
      <c r="P27" s="1"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s="146" t="str">
        <f>ASC(IF(競技者データ入力シート!Q33="","",競技者データ入力シート!R33))</f>
        <v/>
      </c>
      <c r="Y27" s="1" t="str">
        <f>IF($O27="","",IF($O27="男",IFERROR(VLOOKUP(競技者データ入力シート!T33,データ!$B$2:$C$101,2,FALSE),""),IF($O27="女",IFERROR(VLOOKUP(競技者データ入力シート!T33,データ!$F$2:$G$101,2,FALSE),""))))</f>
        <v/>
      </c>
      <c r="Z27" t="str">
        <f>ASC(IF(競技者データ入力シート!T33="","",競技者データ入力シート!U33))</f>
        <v/>
      </c>
      <c r="AC27" s="1"/>
      <c r="AG27" s="1"/>
      <c r="AQ27" s="11"/>
      <c r="AR27" s="11"/>
      <c r="AS27" s="11"/>
      <c r="AT27" s="11"/>
      <c r="AU27" s="11"/>
      <c r="AV27" s="11"/>
      <c r="AX27" s="1"/>
      <c r="AZ27" s="1"/>
      <c r="BA27" s="1"/>
      <c r="BB27" t="str">
        <f>IF(競技者データ入力シート!$Y33="","",競技者データ入力シート!$Y33)</f>
        <v/>
      </c>
      <c r="BC27" s="11" t="str">
        <f>IF(競技者データ入力シート!$Y33="","",VLOOKUP(Y27&amp;BB27,$CX$2:$CY$11,2,FALSE))</f>
        <v/>
      </c>
      <c r="BD27" s="11" t="str">
        <f>IF(競技者データ入力シート!$Y33="","",B27)</f>
        <v/>
      </c>
      <c r="BE27" s="11" t="str">
        <f>IF(競技者データ入力シート!$Y33="","",$C27&amp;$BB27)</f>
        <v/>
      </c>
      <c r="BF27" s="11"/>
      <c r="BG27" s="11" t="str">
        <f>IF(競技者データ入力シート!$Y33="","",$C27&amp;$BB27)</f>
        <v/>
      </c>
      <c r="BH27" s="11" t="str">
        <f>IF(競技者データ入力シート!$Y33="","",$C27&amp;$BB27)</f>
        <v/>
      </c>
      <c r="BI27" s="11"/>
      <c r="BJ27" s="11" t="str">
        <f>IF(競技者データ入力シート!$Y33="","",競技者データ入力シート!$P33)</f>
        <v/>
      </c>
      <c r="BK27" s="1" t="str">
        <f>IF(競技者データ入力シート!$Y33="","",COUNTIF($BC$2:BC27,BC27))</f>
        <v/>
      </c>
      <c r="BL27" s="11" t="str">
        <f t="shared" si="3"/>
        <v/>
      </c>
      <c r="BM27" s="11" t="str">
        <f t="shared" si="4"/>
        <v/>
      </c>
      <c r="BN27" s="1" t="str">
        <f t="shared" si="5"/>
        <v/>
      </c>
      <c r="BO27" s="11" t="str">
        <f t="shared" si="6"/>
        <v/>
      </c>
      <c r="BP27" t="str">
        <f>IF(U27="","",(VLOOKUP(U27,データ!$P$2:$Q$50,2,FALSE)))</f>
        <v/>
      </c>
      <c r="BQ27" t="str">
        <f>IF(Y27="","",VLOOKUP(Y27,データ!$P$2:$Q$50,2,FALSE))</f>
        <v/>
      </c>
      <c r="DB27" t="str">
        <f t="shared" si="0"/>
        <v/>
      </c>
      <c r="DC27" t="str">
        <f t="shared" si="1"/>
        <v/>
      </c>
      <c r="DD27" t="str">
        <f t="shared" si="7"/>
        <v/>
      </c>
    </row>
    <row r="28" spans="2:108">
      <c r="B28" t="str">
        <f>IF(競技者データ入力シート!$S$2="","",競技者データ入力シート!$S$2)</f>
        <v/>
      </c>
      <c r="C28" t="str">
        <f>IF(競技者データ入力シート!$D34="","",競技者データ入力シート!$S$3)</f>
        <v/>
      </c>
      <c r="D28" t="str">
        <f>IF(競技者データ入力シート!D34="","",競技者データ入力シート!B34)</f>
        <v/>
      </c>
      <c r="E28" s="146"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2"/>
        <v/>
      </c>
      <c r="M28" t="str">
        <f>ASC(IF(競技者データ入力シート!H34="","",競技者データ入力シート!H34))</f>
        <v/>
      </c>
      <c r="N28" t="str">
        <f>ASC(IF(競技者データ入力シート!P34="","",競技者データ入力シート!P34))</f>
        <v/>
      </c>
      <c r="O28" s="1" t="str">
        <f>IF(競技者データ入力シート!J34="","",競技者データ入力シート!J34)</f>
        <v/>
      </c>
      <c r="P28" s="1"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s="146" t="str">
        <f>ASC(IF(競技者データ入力シート!Q34="","",競技者データ入力シート!R34))</f>
        <v/>
      </c>
      <c r="Y28" s="1" t="str">
        <f>IF($O28="","",IF($O28="男",IFERROR(VLOOKUP(競技者データ入力シート!T34,データ!$B$2:$C$101,2,FALSE),""),IF($O28="女",IFERROR(VLOOKUP(競技者データ入力シート!T34,データ!$F$2:$G$101,2,FALSE),""))))</f>
        <v/>
      </c>
      <c r="Z28" t="str">
        <f>ASC(IF(競技者データ入力シート!T34="","",競技者データ入力シート!U34))</f>
        <v/>
      </c>
      <c r="AC28" s="1"/>
      <c r="AG28" s="1"/>
      <c r="AQ28" s="11"/>
      <c r="AR28" s="11"/>
      <c r="AS28" s="11"/>
      <c r="AT28" s="11"/>
      <c r="AU28" s="11"/>
      <c r="AV28" s="11"/>
      <c r="AX28" s="1"/>
      <c r="AZ28" s="1"/>
      <c r="BA28" s="1"/>
      <c r="BB28" t="str">
        <f>IF(競技者データ入力シート!$Y34="","",競技者データ入力シート!$Y34)</f>
        <v/>
      </c>
      <c r="BC28" s="11" t="str">
        <f>IF(競技者データ入力シート!$Y34="","",VLOOKUP(Y28&amp;BB28,$CX$2:$CY$11,2,FALSE))</f>
        <v/>
      </c>
      <c r="BD28" s="11" t="str">
        <f>IF(競技者データ入力シート!$Y34="","",B28)</f>
        <v/>
      </c>
      <c r="BE28" s="11" t="str">
        <f>IF(競技者データ入力シート!$Y34="","",$C28&amp;$BB28)</f>
        <v/>
      </c>
      <c r="BF28" s="11"/>
      <c r="BG28" s="11" t="str">
        <f>IF(競技者データ入力シート!$Y34="","",$C28&amp;$BB28)</f>
        <v/>
      </c>
      <c r="BH28" s="11" t="str">
        <f>IF(競技者データ入力シート!$Y34="","",$C28&amp;$BB28)</f>
        <v/>
      </c>
      <c r="BI28" s="11"/>
      <c r="BJ28" s="11" t="str">
        <f>IF(競技者データ入力シート!$Y34="","",競技者データ入力シート!$P34)</f>
        <v/>
      </c>
      <c r="BK28" s="1" t="str">
        <f>IF(競技者データ入力シート!$Y34="","",COUNTIF($BC$2:BC28,BC28))</f>
        <v/>
      </c>
      <c r="BL28" s="11" t="str">
        <f t="shared" si="3"/>
        <v/>
      </c>
      <c r="BM28" s="11" t="str">
        <f t="shared" si="4"/>
        <v/>
      </c>
      <c r="BN28" s="1" t="str">
        <f t="shared" si="5"/>
        <v/>
      </c>
      <c r="BO28" s="11" t="str">
        <f t="shared" si="6"/>
        <v/>
      </c>
      <c r="BP28" t="str">
        <f>IF(U28="","",(VLOOKUP(U28,データ!$P$2:$Q$50,2,FALSE)))</f>
        <v/>
      </c>
      <c r="BQ28" t="str">
        <f>IF(Y28="","",VLOOKUP(Y28,データ!$P$2:$Q$50,2,FALSE))</f>
        <v/>
      </c>
      <c r="DB28" t="str">
        <f t="shared" si="0"/>
        <v/>
      </c>
      <c r="DC28" t="str">
        <f t="shared" si="1"/>
        <v/>
      </c>
      <c r="DD28" t="str">
        <f t="shared" si="7"/>
        <v/>
      </c>
    </row>
    <row r="29" spans="2:108">
      <c r="B29" t="str">
        <f>IF(競技者データ入力シート!$S$2="","",競技者データ入力シート!$S$2)</f>
        <v/>
      </c>
      <c r="C29" t="str">
        <f>IF(競技者データ入力シート!$D35="","",競技者データ入力シート!$S$3)</f>
        <v/>
      </c>
      <c r="D29" t="str">
        <f>IF(競技者データ入力シート!D35="","",競技者データ入力シート!B35)</f>
        <v/>
      </c>
      <c r="E29" s="146"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2"/>
        <v/>
      </c>
      <c r="M29" t="str">
        <f>ASC(IF(競技者データ入力シート!H35="","",競技者データ入力シート!H35))</f>
        <v/>
      </c>
      <c r="N29" t="str">
        <f>ASC(IF(競技者データ入力シート!P35="","",競技者データ入力シート!P35))</f>
        <v/>
      </c>
      <c r="O29" s="1" t="str">
        <f>IF(競技者データ入力シート!J35="","",競技者データ入力シート!J35)</f>
        <v/>
      </c>
      <c r="P29" s="1"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s="146" t="str">
        <f>ASC(IF(競技者データ入力シート!Q35="","",競技者データ入力シート!R35))</f>
        <v/>
      </c>
      <c r="Y29" s="1" t="str">
        <f>IF($O29="","",IF($O29="男",IFERROR(VLOOKUP(競技者データ入力シート!T35,データ!$B$2:$C$101,2,FALSE),""),IF($O29="女",IFERROR(VLOOKUP(競技者データ入力シート!T35,データ!$F$2:$G$101,2,FALSE),""))))</f>
        <v/>
      </c>
      <c r="Z29" t="str">
        <f>ASC(IF(競技者データ入力シート!T35="","",競技者データ入力シート!U35))</f>
        <v/>
      </c>
      <c r="AC29" s="1"/>
      <c r="AG29" s="1"/>
      <c r="AQ29" s="11"/>
      <c r="AR29" s="11"/>
      <c r="AS29" s="11"/>
      <c r="AT29" s="11"/>
      <c r="AU29" s="11"/>
      <c r="AV29" s="11"/>
      <c r="AX29" s="1"/>
      <c r="AZ29" s="1"/>
      <c r="BA29" s="1"/>
      <c r="BB29" t="str">
        <f>IF(競技者データ入力シート!$Y35="","",競技者データ入力シート!$Y35)</f>
        <v/>
      </c>
      <c r="BC29" s="11" t="str">
        <f>IF(競技者データ入力シート!$Y35="","",VLOOKUP(Y29&amp;BB29,$CX$2:$CY$11,2,FALSE))</f>
        <v/>
      </c>
      <c r="BD29" s="11" t="str">
        <f>IF(競技者データ入力シート!$Y35="","",B29)</f>
        <v/>
      </c>
      <c r="BE29" s="11" t="str">
        <f>IF(競技者データ入力シート!$Y35="","",$C29&amp;$BB29)</f>
        <v/>
      </c>
      <c r="BF29" s="11"/>
      <c r="BG29" s="11" t="str">
        <f>IF(競技者データ入力シート!$Y35="","",$C29&amp;$BB29)</f>
        <v/>
      </c>
      <c r="BH29" s="11" t="str">
        <f>IF(競技者データ入力シート!$Y35="","",$C29&amp;$BB29)</f>
        <v/>
      </c>
      <c r="BI29" s="11"/>
      <c r="BJ29" s="11" t="str">
        <f>IF(競技者データ入力シート!$Y35="","",競技者データ入力シート!$P35)</f>
        <v/>
      </c>
      <c r="BK29" s="1" t="str">
        <f>IF(競技者データ入力シート!$Y35="","",COUNTIF($BC$2:BC29,BC29))</f>
        <v/>
      </c>
      <c r="BL29" s="11" t="str">
        <f t="shared" si="3"/>
        <v/>
      </c>
      <c r="BM29" s="11" t="str">
        <f t="shared" si="4"/>
        <v/>
      </c>
      <c r="BN29" s="1" t="str">
        <f t="shared" si="5"/>
        <v/>
      </c>
      <c r="BO29" s="11" t="str">
        <f t="shared" si="6"/>
        <v/>
      </c>
      <c r="BP29" t="str">
        <f>IF(U29="","",(VLOOKUP(U29,データ!$P$2:$Q$50,2,FALSE)))</f>
        <v/>
      </c>
      <c r="BQ29" t="str">
        <f>IF(Y29="","",VLOOKUP(Y29,データ!$P$2:$Q$50,2,FALSE))</f>
        <v/>
      </c>
      <c r="DB29" t="str">
        <f t="shared" si="0"/>
        <v/>
      </c>
      <c r="DC29" t="str">
        <f t="shared" si="1"/>
        <v/>
      </c>
      <c r="DD29" t="str">
        <f t="shared" si="7"/>
        <v/>
      </c>
    </row>
    <row r="30" spans="2:108">
      <c r="B30" t="str">
        <f>IF(競技者データ入力シート!$S$2="","",競技者データ入力シート!$S$2)</f>
        <v/>
      </c>
      <c r="C30" t="str">
        <f>IF(競技者データ入力シート!$D36="","",競技者データ入力シート!$S$3)</f>
        <v/>
      </c>
      <c r="D30" t="str">
        <f>IF(競技者データ入力シート!D36="","",競技者データ入力シート!B36)</f>
        <v/>
      </c>
      <c r="E30" s="146"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2"/>
        <v/>
      </c>
      <c r="M30" t="str">
        <f>ASC(IF(競技者データ入力シート!H36="","",競技者データ入力シート!H36))</f>
        <v/>
      </c>
      <c r="N30" t="str">
        <f>ASC(IF(競技者データ入力シート!P36="","",競技者データ入力シート!P36))</f>
        <v/>
      </c>
      <c r="O30" s="1" t="str">
        <f>IF(競技者データ入力シート!J36="","",競技者データ入力シート!J36)</f>
        <v/>
      </c>
      <c r="P30" s="1"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s="146" t="str">
        <f>ASC(IF(競技者データ入力シート!Q36="","",競技者データ入力シート!R36))</f>
        <v/>
      </c>
      <c r="Y30" s="1" t="str">
        <f>IF($O30="","",IF($O30="男",IFERROR(VLOOKUP(競技者データ入力シート!T36,データ!$B$2:$C$101,2,FALSE),""),IF($O30="女",IFERROR(VLOOKUP(競技者データ入力シート!T36,データ!$F$2:$G$101,2,FALSE),""))))</f>
        <v/>
      </c>
      <c r="Z30" t="str">
        <f>ASC(IF(競技者データ入力シート!T36="","",競技者データ入力シート!U36))</f>
        <v/>
      </c>
      <c r="AC30" s="1"/>
      <c r="AG30" s="1"/>
      <c r="AQ30" s="11"/>
      <c r="AR30" s="11"/>
      <c r="AS30" s="11"/>
      <c r="AT30" s="11"/>
      <c r="AU30" s="11"/>
      <c r="AV30" s="11"/>
      <c r="AX30" s="1"/>
      <c r="AZ30" s="1"/>
      <c r="BA30" s="1"/>
      <c r="BB30" t="str">
        <f>IF(競技者データ入力シート!$Y36="","",競技者データ入力シート!$Y36)</f>
        <v/>
      </c>
      <c r="BC30" s="11" t="str">
        <f>IF(競技者データ入力シート!$Y36="","",VLOOKUP(Y30&amp;BB30,$CX$2:$CY$11,2,FALSE))</f>
        <v/>
      </c>
      <c r="BD30" s="11" t="str">
        <f>IF(競技者データ入力シート!$Y36="","",B30)</f>
        <v/>
      </c>
      <c r="BE30" s="11" t="str">
        <f>IF(競技者データ入力シート!$Y36="","",$C30&amp;$BB30)</f>
        <v/>
      </c>
      <c r="BF30" s="11"/>
      <c r="BG30" s="11" t="str">
        <f>IF(競技者データ入力シート!$Y36="","",$C30&amp;$BB30)</f>
        <v/>
      </c>
      <c r="BH30" s="11" t="str">
        <f>IF(競技者データ入力シート!$Y36="","",$C30&amp;$BB30)</f>
        <v/>
      </c>
      <c r="BI30" s="11"/>
      <c r="BJ30" s="11" t="str">
        <f>IF(競技者データ入力シート!$Y36="","",競技者データ入力シート!$P36)</f>
        <v/>
      </c>
      <c r="BK30" s="1" t="str">
        <f>IF(競技者データ入力シート!$Y36="","",COUNTIF($BC$2:BC30,BC30))</f>
        <v/>
      </c>
      <c r="BL30" s="11" t="str">
        <f t="shared" si="3"/>
        <v/>
      </c>
      <c r="BM30" s="11" t="str">
        <f t="shared" si="4"/>
        <v/>
      </c>
      <c r="BN30" s="1" t="str">
        <f t="shared" si="5"/>
        <v/>
      </c>
      <c r="BO30" s="11" t="str">
        <f t="shared" si="6"/>
        <v/>
      </c>
      <c r="BP30" t="str">
        <f>IF(U30="","",(VLOOKUP(U30,データ!$P$2:$Q$50,2,FALSE)))</f>
        <v/>
      </c>
      <c r="BQ30" t="str">
        <f>IF(Y30="","",VLOOKUP(Y30,データ!$P$2:$Q$50,2,FALSE))</f>
        <v/>
      </c>
      <c r="DB30" t="str">
        <f t="shared" si="0"/>
        <v/>
      </c>
      <c r="DC30" t="str">
        <f t="shared" si="1"/>
        <v/>
      </c>
      <c r="DD30" t="str">
        <f t="shared" si="7"/>
        <v/>
      </c>
    </row>
    <row r="31" spans="2:108">
      <c r="B31" t="str">
        <f>IF(競技者データ入力シート!$S$2="","",競技者データ入力シート!$S$2)</f>
        <v/>
      </c>
      <c r="C31" t="str">
        <f>IF(競技者データ入力シート!$D37="","",競技者データ入力シート!$S$3)</f>
        <v/>
      </c>
      <c r="D31" t="str">
        <f>IF(競技者データ入力シート!D37="","",競技者データ入力シート!B37)</f>
        <v/>
      </c>
      <c r="E31" s="146"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2"/>
        <v/>
      </c>
      <c r="M31" t="str">
        <f>ASC(IF(競技者データ入力シート!H37="","",競技者データ入力シート!H37))</f>
        <v/>
      </c>
      <c r="N31" t="str">
        <f>ASC(IF(競技者データ入力シート!P37="","",競技者データ入力シート!P37))</f>
        <v/>
      </c>
      <c r="O31" s="1" t="str">
        <f>IF(競技者データ入力シート!J37="","",競技者データ入力シート!J37)</f>
        <v/>
      </c>
      <c r="P31" s="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s="146" t="str">
        <f>ASC(IF(競技者データ入力シート!Q37="","",競技者データ入力シート!R37))</f>
        <v/>
      </c>
      <c r="Y31" s="1" t="str">
        <f>IF($O31="","",IF($O31="男",IFERROR(VLOOKUP(競技者データ入力シート!T37,データ!$B$2:$C$101,2,FALSE),""),IF($O31="女",IFERROR(VLOOKUP(競技者データ入力シート!T37,データ!$F$2:$G$101,2,FALSE),""))))</f>
        <v/>
      </c>
      <c r="Z31" t="str">
        <f>ASC(IF(競技者データ入力シート!T37="","",競技者データ入力シート!U37))</f>
        <v/>
      </c>
      <c r="AC31" s="1"/>
      <c r="AG31" s="1"/>
      <c r="AQ31" s="11"/>
      <c r="AR31" s="11"/>
      <c r="AS31" s="11"/>
      <c r="AT31" s="11"/>
      <c r="AU31" s="11"/>
      <c r="AV31" s="11"/>
      <c r="AX31" s="1"/>
      <c r="AZ31" s="1"/>
      <c r="BA31" s="1"/>
      <c r="BB31" t="str">
        <f>IF(競技者データ入力シート!$Y37="","",競技者データ入力シート!$Y37)</f>
        <v/>
      </c>
      <c r="BC31" s="11" t="str">
        <f>IF(競技者データ入力シート!$Y37="","",VLOOKUP(Y31&amp;BB31,$CX$2:$CY$11,2,FALSE))</f>
        <v/>
      </c>
      <c r="BD31" s="11" t="str">
        <f>IF(競技者データ入力シート!$Y37="","",B31)</f>
        <v/>
      </c>
      <c r="BE31" s="11" t="str">
        <f>IF(競技者データ入力シート!$Y37="","",$C31&amp;$BB31)</f>
        <v/>
      </c>
      <c r="BF31" s="11"/>
      <c r="BG31" s="11" t="str">
        <f>IF(競技者データ入力シート!$Y37="","",$C31&amp;$BB31)</f>
        <v/>
      </c>
      <c r="BH31" s="11" t="str">
        <f>IF(競技者データ入力シート!$Y37="","",$C31&amp;$BB31)</f>
        <v/>
      </c>
      <c r="BI31" s="11"/>
      <c r="BJ31" s="11" t="str">
        <f>IF(競技者データ入力シート!$Y37="","",競技者データ入力シート!$P37)</f>
        <v/>
      </c>
      <c r="BK31" s="1" t="str">
        <f>IF(競技者データ入力シート!$Y37="","",COUNTIF($BC$2:BC31,BC31))</f>
        <v/>
      </c>
      <c r="BL31" s="11" t="str">
        <f t="shared" si="3"/>
        <v/>
      </c>
      <c r="BM31" s="11" t="str">
        <f t="shared" si="4"/>
        <v/>
      </c>
      <c r="BN31" s="1" t="str">
        <f t="shared" si="5"/>
        <v/>
      </c>
      <c r="BO31" s="11" t="str">
        <f t="shared" si="6"/>
        <v/>
      </c>
      <c r="BP31" t="str">
        <f>IF(U31="","",(VLOOKUP(U31,データ!$P$2:$Q$50,2,FALSE)))</f>
        <v/>
      </c>
      <c r="BQ31" t="str">
        <f>IF(Y31="","",VLOOKUP(Y31,データ!$P$2:$Q$50,2,FALSE))</f>
        <v/>
      </c>
      <c r="DB31" t="str">
        <f t="shared" si="0"/>
        <v/>
      </c>
      <c r="DC31" t="str">
        <f t="shared" si="1"/>
        <v/>
      </c>
      <c r="DD31" t="str">
        <f t="shared" si="7"/>
        <v/>
      </c>
    </row>
    <row r="32" spans="2:108">
      <c r="B32" t="str">
        <f>IF(競技者データ入力シート!$S$2="","",競技者データ入力シート!$S$2)</f>
        <v/>
      </c>
      <c r="C32" t="str">
        <f>IF(競技者データ入力シート!$D38="","",競技者データ入力シート!$S$3)</f>
        <v/>
      </c>
      <c r="D32" t="str">
        <f>IF(競技者データ入力シート!D38="","",競技者データ入力シート!B38)</f>
        <v/>
      </c>
      <c r="E32" s="146"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2"/>
        <v/>
      </c>
      <c r="M32" t="str">
        <f>ASC(IF(競技者データ入力シート!H38="","",競技者データ入力シート!H38))</f>
        <v/>
      </c>
      <c r="N32" t="str">
        <f>ASC(IF(競技者データ入力シート!P38="","",競技者データ入力シート!P38))</f>
        <v/>
      </c>
      <c r="O32" s="1" t="str">
        <f>IF(競技者データ入力シート!J38="","",競技者データ入力シート!J38)</f>
        <v/>
      </c>
      <c r="P32" s="1"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s="146" t="str">
        <f>ASC(IF(競技者データ入力シート!Q38="","",競技者データ入力シート!R38))</f>
        <v/>
      </c>
      <c r="Y32" s="1" t="str">
        <f>IF($O32="","",IF($O32="男",IFERROR(VLOOKUP(競技者データ入力シート!T38,データ!$B$2:$C$101,2,FALSE),""),IF($O32="女",IFERROR(VLOOKUP(競技者データ入力シート!T38,データ!$F$2:$G$101,2,FALSE),""))))</f>
        <v/>
      </c>
      <c r="Z32" t="str">
        <f>ASC(IF(競技者データ入力シート!T38="","",競技者データ入力シート!U38))</f>
        <v/>
      </c>
      <c r="AC32" s="1"/>
      <c r="AG32" s="1"/>
      <c r="AQ32" s="11"/>
      <c r="AR32" s="11"/>
      <c r="AS32" s="11"/>
      <c r="AT32" s="11"/>
      <c r="AU32" s="11"/>
      <c r="AV32" s="11"/>
      <c r="AX32" s="1"/>
      <c r="AZ32" s="1"/>
      <c r="BA32" s="1"/>
      <c r="BB32" t="str">
        <f>IF(競技者データ入力シート!$Y38="","",競技者データ入力シート!$Y38)</f>
        <v/>
      </c>
      <c r="BC32" s="11" t="str">
        <f>IF(競技者データ入力シート!$Y38="","",VLOOKUP(Y32&amp;BB32,$CX$2:$CY$11,2,FALSE))</f>
        <v/>
      </c>
      <c r="BD32" s="11" t="str">
        <f>IF(競技者データ入力シート!$Y38="","",B32)</f>
        <v/>
      </c>
      <c r="BE32" s="11" t="str">
        <f>IF(競技者データ入力シート!$Y38="","",$C32&amp;$BB32)</f>
        <v/>
      </c>
      <c r="BF32" s="11"/>
      <c r="BG32" s="11" t="str">
        <f>IF(競技者データ入力シート!$Y38="","",$C32&amp;$BB32)</f>
        <v/>
      </c>
      <c r="BH32" s="11" t="str">
        <f>IF(競技者データ入力シート!$Y38="","",$C32&amp;$BB32)</f>
        <v/>
      </c>
      <c r="BI32" s="11"/>
      <c r="BJ32" s="11" t="str">
        <f>IF(競技者データ入力シート!$Y38="","",競技者データ入力シート!$P38)</f>
        <v/>
      </c>
      <c r="BK32" s="1" t="str">
        <f>IF(競技者データ入力シート!$Y38="","",COUNTIF($BC$2:BC32,BC32))</f>
        <v/>
      </c>
      <c r="BL32" s="11" t="str">
        <f t="shared" si="3"/>
        <v/>
      </c>
      <c r="BM32" s="11" t="str">
        <f t="shared" si="4"/>
        <v/>
      </c>
      <c r="BN32" s="1" t="str">
        <f t="shared" si="5"/>
        <v/>
      </c>
      <c r="BO32" s="11" t="str">
        <f t="shared" si="6"/>
        <v/>
      </c>
      <c r="BP32" t="str">
        <f>IF(U32="","",(VLOOKUP(U32,データ!$P$2:$Q$50,2,FALSE)))</f>
        <v/>
      </c>
      <c r="BQ32" t="str">
        <f>IF(Y32="","",VLOOKUP(Y32,データ!$P$2:$Q$50,2,FALSE))</f>
        <v/>
      </c>
      <c r="DB32" t="str">
        <f t="shared" si="0"/>
        <v/>
      </c>
      <c r="DC32" t="str">
        <f t="shared" si="1"/>
        <v/>
      </c>
      <c r="DD32" t="str">
        <f t="shared" si="7"/>
        <v/>
      </c>
    </row>
    <row r="33" spans="2:108">
      <c r="B33" t="str">
        <f>IF(競技者データ入力シート!$S$2="","",競技者データ入力シート!$S$2)</f>
        <v/>
      </c>
      <c r="C33" t="str">
        <f>IF(競技者データ入力シート!$D39="","",競技者データ入力シート!$S$3)</f>
        <v/>
      </c>
      <c r="D33" t="str">
        <f>IF(競技者データ入力シート!D39="","",競技者データ入力シート!B39)</f>
        <v/>
      </c>
      <c r="E33" s="146"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2"/>
        <v/>
      </c>
      <c r="M33" t="str">
        <f>ASC(IF(競技者データ入力シート!H39="","",競技者データ入力シート!H39))</f>
        <v/>
      </c>
      <c r="N33" t="str">
        <f>ASC(IF(競技者データ入力シート!P39="","",競技者データ入力シート!P39))</f>
        <v/>
      </c>
      <c r="O33" s="1" t="str">
        <f>IF(競技者データ入力シート!J39="","",競技者データ入力シート!J39)</f>
        <v/>
      </c>
      <c r="P33" s="1"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s="146" t="str">
        <f>ASC(IF(競技者データ入力シート!Q39="","",競技者データ入力シート!R39))</f>
        <v/>
      </c>
      <c r="Y33" s="1" t="str">
        <f>IF($O33="","",IF($O33="男",IFERROR(VLOOKUP(競技者データ入力シート!T39,データ!$B$2:$C$101,2,FALSE),""),IF($O33="女",IFERROR(VLOOKUP(競技者データ入力シート!T39,データ!$F$2:$G$101,2,FALSE),""))))</f>
        <v/>
      </c>
      <c r="Z33" t="str">
        <f>ASC(IF(競技者データ入力シート!T39="","",競技者データ入力シート!U39))</f>
        <v/>
      </c>
      <c r="AC33" s="1"/>
      <c r="AG33" s="1"/>
      <c r="AQ33" s="11"/>
      <c r="AR33" s="11"/>
      <c r="AS33" s="11"/>
      <c r="AT33" s="11"/>
      <c r="AU33" s="11"/>
      <c r="AV33" s="11"/>
      <c r="AX33" s="1"/>
      <c r="AZ33" s="1"/>
      <c r="BA33" s="1"/>
      <c r="BB33" t="str">
        <f>IF(競技者データ入力シート!$Y39="","",競技者データ入力シート!$Y39)</f>
        <v/>
      </c>
      <c r="BC33" s="11" t="str">
        <f>IF(競技者データ入力シート!$Y39="","",VLOOKUP(Y33&amp;BB33,$CX$2:$CY$11,2,FALSE))</f>
        <v/>
      </c>
      <c r="BD33" s="11" t="str">
        <f>IF(競技者データ入力シート!$Y39="","",B33)</f>
        <v/>
      </c>
      <c r="BE33" s="11" t="str">
        <f>IF(競技者データ入力シート!$Y39="","",$C33&amp;$BB33)</f>
        <v/>
      </c>
      <c r="BF33" s="11"/>
      <c r="BG33" s="11" t="str">
        <f>IF(競技者データ入力シート!$Y39="","",$C33&amp;$BB33)</f>
        <v/>
      </c>
      <c r="BH33" s="11" t="str">
        <f>IF(競技者データ入力シート!$Y39="","",$C33&amp;$BB33)</f>
        <v/>
      </c>
      <c r="BI33" s="11"/>
      <c r="BJ33" s="11" t="str">
        <f>IF(競技者データ入力シート!$Y39="","",競技者データ入力シート!$P39)</f>
        <v/>
      </c>
      <c r="BK33" s="1" t="str">
        <f>IF(競技者データ入力シート!$Y39="","",COUNTIF($BC$2:BC33,BC33))</f>
        <v/>
      </c>
      <c r="BL33" s="11" t="str">
        <f t="shared" si="3"/>
        <v/>
      </c>
      <c r="BM33" s="11" t="str">
        <f t="shared" si="4"/>
        <v/>
      </c>
      <c r="BN33" s="1" t="str">
        <f t="shared" si="5"/>
        <v/>
      </c>
      <c r="BO33" s="11" t="str">
        <f t="shared" si="6"/>
        <v/>
      </c>
      <c r="BP33" t="str">
        <f>IF(U33="","",(VLOOKUP(U33,データ!$P$2:$Q$50,2,FALSE)))</f>
        <v/>
      </c>
      <c r="BQ33" t="str">
        <f>IF(Y33="","",VLOOKUP(Y33,データ!$P$2:$Q$50,2,FALSE))</f>
        <v/>
      </c>
      <c r="DB33" t="str">
        <f t="shared" si="0"/>
        <v/>
      </c>
      <c r="DC33" t="str">
        <f t="shared" si="1"/>
        <v/>
      </c>
      <c r="DD33" t="str">
        <f t="shared" si="7"/>
        <v/>
      </c>
    </row>
    <row r="34" spans="2:108">
      <c r="B34" t="str">
        <f>IF(競技者データ入力シート!$S$2="","",競技者データ入力シート!$S$2)</f>
        <v/>
      </c>
      <c r="C34" t="str">
        <f>IF(競技者データ入力シート!$D40="","",競技者データ入力シート!$S$3)</f>
        <v/>
      </c>
      <c r="D34" t="str">
        <f>IF(競技者データ入力シート!D40="","",競技者データ入力シート!B40)</f>
        <v/>
      </c>
      <c r="E34" s="146"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2"/>
        <v/>
      </c>
      <c r="M34" t="str">
        <f>ASC(IF(競技者データ入力シート!H40="","",競技者データ入力シート!H40))</f>
        <v/>
      </c>
      <c r="N34" t="str">
        <f>ASC(IF(競技者データ入力シート!P40="","",競技者データ入力シート!P40))</f>
        <v/>
      </c>
      <c r="O34" s="1" t="str">
        <f>IF(競技者データ入力シート!J40="","",競技者データ入力シート!J40)</f>
        <v/>
      </c>
      <c r="P34" s="1"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s="146" t="str">
        <f>ASC(IF(競技者データ入力シート!Q40="","",競技者データ入力シート!R40))</f>
        <v/>
      </c>
      <c r="Y34" s="1" t="str">
        <f>IF($O34="","",IF($O34="男",IFERROR(VLOOKUP(競技者データ入力シート!T40,データ!$B$2:$C$101,2,FALSE),""),IF($O34="女",IFERROR(VLOOKUP(競技者データ入力シート!T40,データ!$F$2:$G$101,2,FALSE),""))))</f>
        <v/>
      </c>
      <c r="Z34" t="str">
        <f>ASC(IF(競技者データ入力シート!T40="","",競技者データ入力シート!U40))</f>
        <v/>
      </c>
      <c r="AC34" s="1"/>
      <c r="AG34" s="1"/>
      <c r="AQ34" s="11"/>
      <c r="AR34" s="11"/>
      <c r="AS34" s="11"/>
      <c r="AT34" s="11"/>
      <c r="AU34" s="11"/>
      <c r="AV34" s="11"/>
      <c r="AX34" s="1"/>
      <c r="AZ34" s="1"/>
      <c r="BA34" s="1"/>
      <c r="BB34" t="str">
        <f>IF(競技者データ入力シート!$Y40="","",競技者データ入力シート!$Y40)</f>
        <v/>
      </c>
      <c r="BC34" s="11" t="str">
        <f>IF(競技者データ入力シート!$Y40="","",VLOOKUP(Y34&amp;BB34,$CX$2:$CY$11,2,FALSE))</f>
        <v/>
      </c>
      <c r="BD34" s="11" t="str">
        <f>IF(競技者データ入力シート!$Y40="","",B34)</f>
        <v/>
      </c>
      <c r="BE34" s="11" t="str">
        <f>IF(競技者データ入力シート!$Y40="","",$C34&amp;$BB34)</f>
        <v/>
      </c>
      <c r="BF34" s="11"/>
      <c r="BG34" s="11" t="str">
        <f>IF(競技者データ入力シート!$Y40="","",$C34&amp;$BB34)</f>
        <v/>
      </c>
      <c r="BH34" s="11" t="str">
        <f>IF(競技者データ入力シート!$Y40="","",$C34&amp;$BB34)</f>
        <v/>
      </c>
      <c r="BI34" s="11"/>
      <c r="BJ34" s="11" t="str">
        <f>IF(競技者データ入力シート!$Y40="","",競技者データ入力シート!$P40)</f>
        <v/>
      </c>
      <c r="BK34" s="1" t="str">
        <f>IF(競技者データ入力シート!$Y40="","",COUNTIF($BC$2:BC34,BC34))</f>
        <v/>
      </c>
      <c r="BL34" s="11" t="str">
        <f t="shared" si="3"/>
        <v/>
      </c>
      <c r="BM34" s="11" t="str">
        <f t="shared" si="4"/>
        <v/>
      </c>
      <c r="BN34" s="1" t="str">
        <f t="shared" si="5"/>
        <v/>
      </c>
      <c r="BO34" s="11" t="str">
        <f t="shared" si="6"/>
        <v/>
      </c>
      <c r="BP34" t="str">
        <f>IF(U34="","",(VLOOKUP(U34,データ!$P$2:$Q$50,2,FALSE)))</f>
        <v/>
      </c>
      <c r="BQ34" t="str">
        <f>IF(Y34="","",VLOOKUP(Y34,データ!$P$2:$Q$50,2,FALSE))</f>
        <v/>
      </c>
      <c r="DB34" t="str">
        <f t="shared" ref="DB34:DB53" si="8">IF(U34="","",1)</f>
        <v/>
      </c>
      <c r="DC34" t="str">
        <f t="shared" ref="DC34:DC53" si="9">IF(Y34="","",1)</f>
        <v/>
      </c>
      <c r="DD34" t="str">
        <f t="shared" si="7"/>
        <v/>
      </c>
    </row>
    <row r="35" spans="2:108">
      <c r="B35" t="str">
        <f>IF(競技者データ入力シート!$S$2="","",競技者データ入力シート!$S$2)</f>
        <v/>
      </c>
      <c r="C35" t="str">
        <f>IF(競技者データ入力シート!$D41="","",競技者データ入力シート!$S$3)</f>
        <v/>
      </c>
      <c r="D35" t="str">
        <f>IF(競技者データ入力シート!D41="","",競技者データ入力シート!B41)</f>
        <v/>
      </c>
      <c r="E35" s="146"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2"/>
        <v/>
      </c>
      <c r="M35" t="str">
        <f>ASC(IF(競技者データ入力シート!H41="","",競技者データ入力シート!H41))</f>
        <v/>
      </c>
      <c r="N35" t="str">
        <f>ASC(IF(競技者データ入力シート!P41="","",競技者データ入力シート!P41))</f>
        <v/>
      </c>
      <c r="O35" s="1" t="str">
        <f>IF(競技者データ入力シート!J41="","",競技者データ入力シート!J41)</f>
        <v/>
      </c>
      <c r="P35" s="1"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s="146" t="str">
        <f>ASC(IF(競技者データ入力シート!Q41="","",競技者データ入力シート!R41))</f>
        <v/>
      </c>
      <c r="Y35" s="1" t="str">
        <f>IF($O35="","",IF($O35="男",IFERROR(VLOOKUP(競技者データ入力シート!T41,データ!$B$2:$C$101,2,FALSE),""),IF($O35="女",IFERROR(VLOOKUP(競技者データ入力シート!T41,データ!$F$2:$G$101,2,FALSE),""))))</f>
        <v/>
      </c>
      <c r="Z35" t="str">
        <f>ASC(IF(競技者データ入力シート!T41="","",競技者データ入力シート!U41))</f>
        <v/>
      </c>
      <c r="AC35" s="1"/>
      <c r="AG35" s="1"/>
      <c r="AQ35" s="11"/>
      <c r="AR35" s="11"/>
      <c r="AS35" s="11"/>
      <c r="AT35" s="11"/>
      <c r="AU35" s="11"/>
      <c r="AV35" s="11"/>
      <c r="AX35" s="1"/>
      <c r="AZ35" s="1"/>
      <c r="BA35" s="1"/>
      <c r="BB35" t="str">
        <f>IF(競技者データ入力シート!$Y41="","",競技者データ入力シート!$Y41)</f>
        <v/>
      </c>
      <c r="BC35" s="11" t="str">
        <f>IF(競技者データ入力シート!$Y41="","",VLOOKUP(Y35&amp;BB35,$CX$2:$CY$11,2,FALSE))</f>
        <v/>
      </c>
      <c r="BD35" s="11" t="str">
        <f>IF(競技者データ入力シート!$Y41="","",B35)</f>
        <v/>
      </c>
      <c r="BE35" s="11" t="str">
        <f>IF(競技者データ入力シート!$Y41="","",$C35&amp;$BB35)</f>
        <v/>
      </c>
      <c r="BF35" s="11"/>
      <c r="BG35" s="11" t="str">
        <f>IF(競技者データ入力シート!$Y41="","",$C35&amp;$BB35)</f>
        <v/>
      </c>
      <c r="BH35" s="11" t="str">
        <f>IF(競技者データ入力シート!$Y41="","",$C35&amp;$BB35)</f>
        <v/>
      </c>
      <c r="BI35" s="11"/>
      <c r="BJ35" s="11" t="str">
        <f>IF(競技者データ入力シート!$Y41="","",競技者データ入力シート!$P41)</f>
        <v/>
      </c>
      <c r="BK35" s="1" t="str">
        <f>IF(競技者データ入力シート!$Y41="","",COUNTIF($BC$2:BC35,BC35))</f>
        <v/>
      </c>
      <c r="BL35" s="11" t="str">
        <f t="shared" si="3"/>
        <v/>
      </c>
      <c r="BM35" s="11" t="str">
        <f t="shared" si="4"/>
        <v/>
      </c>
      <c r="BN35" s="1" t="str">
        <f t="shared" si="5"/>
        <v/>
      </c>
      <c r="BO35" s="11" t="str">
        <f t="shared" si="6"/>
        <v/>
      </c>
      <c r="BP35" t="str">
        <f>IF(U35="","",(VLOOKUP(U35,データ!$P$2:$Q$50,2,FALSE)))</f>
        <v/>
      </c>
      <c r="BQ35" t="str">
        <f>IF(Y35="","",VLOOKUP(Y35,データ!$P$2:$Q$50,2,FALSE))</f>
        <v/>
      </c>
      <c r="DB35" t="str">
        <f t="shared" si="8"/>
        <v/>
      </c>
      <c r="DC35" t="str">
        <f t="shared" si="9"/>
        <v/>
      </c>
      <c r="DD35" t="str">
        <f t="shared" si="7"/>
        <v/>
      </c>
    </row>
    <row r="36" spans="2:108">
      <c r="B36" t="str">
        <f>IF(競技者データ入力シート!$S$2="","",競技者データ入力シート!$S$2)</f>
        <v/>
      </c>
      <c r="C36" t="str">
        <f>IF(競技者データ入力シート!$D42="","",競技者データ入力シート!$S$3)</f>
        <v/>
      </c>
      <c r="D36" t="str">
        <f>IF(競技者データ入力シート!D42="","",競技者データ入力シート!B42)</f>
        <v/>
      </c>
      <c r="E36" s="14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2"/>
        <v/>
      </c>
      <c r="M36" t="str">
        <f>ASC(IF(競技者データ入力シート!H42="","",競技者データ入力シート!H42))</f>
        <v/>
      </c>
      <c r="N36" t="str">
        <f>ASC(IF(競技者データ入力シート!P42="","",競技者データ入力シート!P42))</f>
        <v/>
      </c>
      <c r="O36" s="1" t="str">
        <f>IF(競技者データ入力シート!J42="","",競技者データ入力シート!J42)</f>
        <v/>
      </c>
      <c r="P36" s="1"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s="146" t="str">
        <f>ASC(IF(競技者データ入力シート!Q42="","",競技者データ入力シート!R42))</f>
        <v/>
      </c>
      <c r="Y36" s="1" t="str">
        <f>IF($O36="","",IF($O36="男",IFERROR(VLOOKUP(競技者データ入力シート!T42,データ!$B$2:$C$101,2,FALSE),""),IF($O36="女",IFERROR(VLOOKUP(競技者データ入力シート!T42,データ!$F$2:$G$101,2,FALSE),""))))</f>
        <v/>
      </c>
      <c r="Z36" t="str">
        <f>ASC(IF(競技者データ入力シート!T42="","",競技者データ入力シート!U42))</f>
        <v/>
      </c>
      <c r="AC36" s="1"/>
      <c r="AG36" s="1"/>
      <c r="AQ36" s="11"/>
      <c r="AR36" s="11"/>
      <c r="AS36" s="11"/>
      <c r="AT36" s="11"/>
      <c r="AU36" s="11"/>
      <c r="AV36" s="11"/>
      <c r="AX36" s="1"/>
      <c r="AZ36" s="1"/>
      <c r="BA36" s="1"/>
      <c r="BB36" t="str">
        <f>IF(競技者データ入力シート!$Y42="","",競技者データ入力シート!$Y42)</f>
        <v/>
      </c>
      <c r="BC36" s="11" t="str">
        <f>IF(競技者データ入力シート!$Y42="","",VLOOKUP(Y36&amp;BB36,$CX$2:$CY$11,2,FALSE))</f>
        <v/>
      </c>
      <c r="BD36" s="11" t="str">
        <f>IF(競技者データ入力シート!$Y42="","",B36)</f>
        <v/>
      </c>
      <c r="BE36" s="11" t="str">
        <f>IF(競技者データ入力シート!$Y42="","",$C36&amp;$BB36)</f>
        <v/>
      </c>
      <c r="BF36" s="11"/>
      <c r="BG36" s="11" t="str">
        <f>IF(競技者データ入力シート!$Y42="","",$C36&amp;$BB36)</f>
        <v/>
      </c>
      <c r="BH36" s="11" t="str">
        <f>IF(競技者データ入力シート!$Y42="","",$C36&amp;$BB36)</f>
        <v/>
      </c>
      <c r="BI36" s="11"/>
      <c r="BJ36" s="11" t="str">
        <f>IF(競技者データ入力シート!$Y42="","",競技者データ入力シート!$P42)</f>
        <v/>
      </c>
      <c r="BK36" s="1" t="str">
        <f>IF(競技者データ入力シート!$Y42="","",COUNTIF($BC$2:BC36,BC36))</f>
        <v/>
      </c>
      <c r="BL36" s="11" t="str">
        <f t="shared" si="3"/>
        <v/>
      </c>
      <c r="BM36" s="11" t="str">
        <f t="shared" si="4"/>
        <v/>
      </c>
      <c r="BN36" s="1" t="str">
        <f t="shared" si="5"/>
        <v/>
      </c>
      <c r="BO36" s="11" t="str">
        <f t="shared" si="6"/>
        <v/>
      </c>
      <c r="BP36" t="str">
        <f>IF(U36="","",(VLOOKUP(U36,データ!$P$2:$Q$50,2,FALSE)))</f>
        <v/>
      </c>
      <c r="BQ36" t="str">
        <f>IF(Y36="","",VLOOKUP(Y36,データ!$P$2:$Q$50,2,FALSE))</f>
        <v/>
      </c>
      <c r="DB36" t="str">
        <f t="shared" si="8"/>
        <v/>
      </c>
      <c r="DC36" t="str">
        <f t="shared" si="9"/>
        <v/>
      </c>
      <c r="DD36" t="str">
        <f t="shared" si="7"/>
        <v/>
      </c>
    </row>
    <row r="37" spans="2:108">
      <c r="B37" t="str">
        <f>IF(競技者データ入力シート!$S$2="","",競技者データ入力シート!$S$2)</f>
        <v/>
      </c>
      <c r="C37" t="str">
        <f>IF(競技者データ入力シート!$D43="","",競技者データ入力シート!$S$3)</f>
        <v/>
      </c>
      <c r="D37" t="str">
        <f>IF(競技者データ入力シート!D43="","",競技者データ入力シート!B43)</f>
        <v/>
      </c>
      <c r="E37" s="146"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2"/>
        <v/>
      </c>
      <c r="M37" t="str">
        <f>ASC(IF(競技者データ入力シート!H43="","",競技者データ入力シート!H43))</f>
        <v/>
      </c>
      <c r="N37" t="str">
        <f>ASC(IF(競技者データ入力シート!P43="","",競技者データ入力シート!P43))</f>
        <v/>
      </c>
      <c r="O37" s="1" t="str">
        <f>IF(競技者データ入力シート!J43="","",競技者データ入力シート!J43)</f>
        <v/>
      </c>
      <c r="P37" s="1"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s="146" t="str">
        <f>ASC(IF(競技者データ入力シート!Q43="","",競技者データ入力シート!R43))</f>
        <v/>
      </c>
      <c r="Y37" s="1" t="str">
        <f>IF($O37="","",IF($O37="男",IFERROR(VLOOKUP(競技者データ入力シート!T43,データ!$B$2:$C$101,2,FALSE),""),IF($O37="女",IFERROR(VLOOKUP(競技者データ入力シート!T43,データ!$F$2:$G$101,2,FALSE),""))))</f>
        <v/>
      </c>
      <c r="Z37" t="str">
        <f>ASC(IF(競技者データ入力シート!T43="","",競技者データ入力シート!U43))</f>
        <v/>
      </c>
      <c r="AC37" s="1"/>
      <c r="AG37" s="1"/>
      <c r="AQ37" s="11"/>
      <c r="AR37" s="11"/>
      <c r="AS37" s="11"/>
      <c r="AT37" s="11"/>
      <c r="AU37" s="11"/>
      <c r="AV37" s="11"/>
      <c r="AX37" s="1"/>
      <c r="AZ37" s="1"/>
      <c r="BA37" s="1"/>
      <c r="BB37" t="str">
        <f>IF(競技者データ入力シート!$Y43="","",競技者データ入力シート!$Y43)</f>
        <v/>
      </c>
      <c r="BC37" s="11" t="str">
        <f>IF(競技者データ入力シート!$Y43="","",VLOOKUP(Y37&amp;BB37,$CX$2:$CY$11,2,FALSE))</f>
        <v/>
      </c>
      <c r="BD37" s="11" t="str">
        <f>IF(競技者データ入力シート!$Y43="","",B37)</f>
        <v/>
      </c>
      <c r="BE37" s="11" t="str">
        <f>IF(競技者データ入力シート!$Y43="","",$C37&amp;$BB37)</f>
        <v/>
      </c>
      <c r="BF37" s="11"/>
      <c r="BG37" s="11" t="str">
        <f>IF(競技者データ入力シート!$Y43="","",$C37&amp;$BB37)</f>
        <v/>
      </c>
      <c r="BH37" s="11" t="str">
        <f>IF(競技者データ入力シート!$Y43="","",$C37&amp;$BB37)</f>
        <v/>
      </c>
      <c r="BI37" s="11"/>
      <c r="BJ37" s="11" t="str">
        <f>IF(競技者データ入力シート!$Y43="","",競技者データ入力シート!$P43)</f>
        <v/>
      </c>
      <c r="BK37" s="1" t="str">
        <f>IF(競技者データ入力シート!$Y43="","",COUNTIF($BC$2:BC37,BC37))</f>
        <v/>
      </c>
      <c r="BL37" s="11" t="str">
        <f t="shared" si="3"/>
        <v/>
      </c>
      <c r="BM37" s="11" t="str">
        <f t="shared" si="4"/>
        <v/>
      </c>
      <c r="BN37" s="1" t="str">
        <f t="shared" si="5"/>
        <v/>
      </c>
      <c r="BO37" s="11" t="str">
        <f t="shared" si="6"/>
        <v/>
      </c>
      <c r="BP37" t="str">
        <f>IF(U37="","",(VLOOKUP(U37,データ!$P$2:$Q$50,2,FALSE)))</f>
        <v/>
      </c>
      <c r="BQ37" t="str">
        <f>IF(Y37="","",VLOOKUP(Y37,データ!$P$2:$Q$50,2,FALSE))</f>
        <v/>
      </c>
      <c r="DB37" t="str">
        <f t="shared" si="8"/>
        <v/>
      </c>
      <c r="DC37" t="str">
        <f t="shared" si="9"/>
        <v/>
      </c>
      <c r="DD37" t="str">
        <f t="shared" si="7"/>
        <v/>
      </c>
    </row>
    <row r="38" spans="2:108">
      <c r="B38" t="str">
        <f>IF(競技者データ入力シート!$S$2="","",競技者データ入力シート!$S$2)</f>
        <v/>
      </c>
      <c r="C38" t="str">
        <f>IF(競技者データ入力シート!$D44="","",競技者データ入力シート!$S$3)</f>
        <v/>
      </c>
      <c r="D38" t="str">
        <f>IF(競技者データ入力シート!D44="","",競技者データ入力シート!B44)</f>
        <v/>
      </c>
      <c r="E38" s="146"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2"/>
        <v/>
      </c>
      <c r="M38" t="str">
        <f>ASC(IF(競技者データ入力シート!H44="","",競技者データ入力シート!H44))</f>
        <v/>
      </c>
      <c r="N38" t="str">
        <f>ASC(IF(競技者データ入力シート!P44="","",競技者データ入力シート!P44))</f>
        <v/>
      </c>
      <c r="O38" s="1" t="str">
        <f>IF(競技者データ入力シート!J44="","",競技者データ入力シート!J44)</f>
        <v/>
      </c>
      <c r="P38" s="1"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s="146" t="str">
        <f>ASC(IF(競技者データ入力シート!Q44="","",競技者データ入力シート!R44))</f>
        <v/>
      </c>
      <c r="Y38" s="1" t="str">
        <f>IF($O38="","",IF($O38="男",IFERROR(VLOOKUP(競技者データ入力シート!T44,データ!$B$2:$C$101,2,FALSE),""),IF($O38="女",IFERROR(VLOOKUP(競技者データ入力シート!T44,データ!$F$2:$G$101,2,FALSE),""))))</f>
        <v/>
      </c>
      <c r="Z38" t="str">
        <f>ASC(IF(競技者データ入力シート!T44="","",競技者データ入力シート!U44))</f>
        <v/>
      </c>
      <c r="AC38" s="1"/>
      <c r="AG38" s="1"/>
      <c r="AQ38" s="11"/>
      <c r="AR38" s="11"/>
      <c r="AS38" s="11"/>
      <c r="AT38" s="11"/>
      <c r="AU38" s="11"/>
      <c r="AV38" s="11"/>
      <c r="AX38" s="1"/>
      <c r="AZ38" s="1"/>
      <c r="BA38" s="1"/>
      <c r="BB38" t="str">
        <f>IF(競技者データ入力シート!$Y44="","",競技者データ入力シート!$Y44)</f>
        <v/>
      </c>
      <c r="BC38" s="11" t="str">
        <f>IF(競技者データ入力シート!$Y44="","",VLOOKUP(Y38&amp;BB38,$CX$2:$CY$11,2,FALSE))</f>
        <v/>
      </c>
      <c r="BD38" s="11" t="str">
        <f>IF(競技者データ入力シート!$Y44="","",B38)</f>
        <v/>
      </c>
      <c r="BE38" s="11" t="str">
        <f>IF(競技者データ入力シート!$Y44="","",$C38&amp;$BB38)</f>
        <v/>
      </c>
      <c r="BF38" s="11"/>
      <c r="BG38" s="11" t="str">
        <f>IF(競技者データ入力シート!$Y44="","",$C38&amp;$BB38)</f>
        <v/>
      </c>
      <c r="BH38" s="11" t="str">
        <f>IF(競技者データ入力シート!$Y44="","",$C38&amp;$BB38)</f>
        <v/>
      </c>
      <c r="BI38" s="11"/>
      <c r="BJ38" s="11" t="str">
        <f>IF(競技者データ入力シート!$Y44="","",競技者データ入力シート!$P44)</f>
        <v/>
      </c>
      <c r="BK38" s="1" t="str">
        <f>IF(競技者データ入力シート!$Y44="","",COUNTIF($BC$2:BC38,BC38))</f>
        <v/>
      </c>
      <c r="BL38" s="11" t="str">
        <f t="shared" si="3"/>
        <v/>
      </c>
      <c r="BM38" s="11" t="str">
        <f t="shared" si="4"/>
        <v/>
      </c>
      <c r="BN38" s="1" t="str">
        <f t="shared" si="5"/>
        <v/>
      </c>
      <c r="BO38" s="11" t="str">
        <f t="shared" si="6"/>
        <v/>
      </c>
      <c r="BP38" t="str">
        <f>IF(U38="","",(VLOOKUP(U38,データ!$P$2:$Q$50,2,FALSE)))</f>
        <v/>
      </c>
      <c r="BQ38" t="str">
        <f>IF(Y38="","",VLOOKUP(Y38,データ!$P$2:$Q$50,2,FALSE))</f>
        <v/>
      </c>
      <c r="DB38" t="str">
        <f t="shared" si="8"/>
        <v/>
      </c>
      <c r="DC38" t="str">
        <f t="shared" si="9"/>
        <v/>
      </c>
      <c r="DD38" t="str">
        <f t="shared" si="7"/>
        <v/>
      </c>
    </row>
    <row r="39" spans="2:108">
      <c r="B39" t="str">
        <f>IF(競技者データ入力シート!$S$2="","",競技者データ入力シート!$S$2)</f>
        <v/>
      </c>
      <c r="C39" t="str">
        <f>IF(競技者データ入力シート!$D45="","",競技者データ入力シート!$S$3)</f>
        <v/>
      </c>
      <c r="D39" t="str">
        <f>IF(競技者データ入力シート!D45="","",競技者データ入力シート!B45)</f>
        <v/>
      </c>
      <c r="E39" s="146"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2"/>
        <v/>
      </c>
      <c r="M39" t="str">
        <f>ASC(IF(競技者データ入力シート!H45="","",競技者データ入力シート!H45))</f>
        <v/>
      </c>
      <c r="N39" t="str">
        <f>ASC(IF(競技者データ入力シート!P45="","",競技者データ入力シート!P45))</f>
        <v/>
      </c>
      <c r="O39" s="1" t="str">
        <f>IF(競技者データ入力シート!J45="","",競技者データ入力シート!J45)</f>
        <v/>
      </c>
      <c r="P39" s="1"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s="146" t="str">
        <f>ASC(IF(競技者データ入力シート!Q45="","",競技者データ入力シート!R45))</f>
        <v/>
      </c>
      <c r="Y39" s="1" t="str">
        <f>IF($O39="","",IF($O39="男",IFERROR(VLOOKUP(競技者データ入力シート!T45,データ!$B$2:$C$101,2,FALSE),""),IF($O39="女",IFERROR(VLOOKUP(競技者データ入力シート!T45,データ!$F$2:$G$101,2,FALSE),""))))</f>
        <v/>
      </c>
      <c r="Z39" t="str">
        <f>ASC(IF(競技者データ入力シート!T45="","",競技者データ入力シート!U45))</f>
        <v/>
      </c>
      <c r="AC39" s="1"/>
      <c r="AG39" s="1"/>
      <c r="AQ39" s="11"/>
      <c r="AR39" s="11"/>
      <c r="AS39" s="11"/>
      <c r="AT39" s="11"/>
      <c r="AU39" s="11"/>
      <c r="AV39" s="11"/>
      <c r="AX39" s="1"/>
      <c r="AZ39" s="1"/>
      <c r="BA39" s="1"/>
      <c r="BB39" t="str">
        <f>IF(競技者データ入力シート!$Y45="","",競技者データ入力シート!$Y45)</f>
        <v/>
      </c>
      <c r="BC39" s="11" t="str">
        <f>IF(競技者データ入力シート!$Y45="","",VLOOKUP(Y39&amp;BB39,$CX$2:$CY$11,2,FALSE))</f>
        <v/>
      </c>
      <c r="BD39" s="11" t="str">
        <f>IF(競技者データ入力シート!$Y45="","",B39)</f>
        <v/>
      </c>
      <c r="BE39" s="11" t="str">
        <f>IF(競技者データ入力シート!$Y45="","",$C39&amp;$BB39)</f>
        <v/>
      </c>
      <c r="BF39" s="11"/>
      <c r="BG39" s="11" t="str">
        <f>IF(競技者データ入力シート!$Y45="","",$C39&amp;$BB39)</f>
        <v/>
      </c>
      <c r="BH39" s="11" t="str">
        <f>IF(競技者データ入力シート!$Y45="","",$C39&amp;$BB39)</f>
        <v/>
      </c>
      <c r="BI39" s="11"/>
      <c r="BJ39" s="11" t="str">
        <f>IF(競技者データ入力シート!$Y45="","",競技者データ入力シート!$P45)</f>
        <v/>
      </c>
      <c r="BK39" s="1" t="str">
        <f>IF(競技者データ入力シート!$Y45="","",COUNTIF($BC$2:BC39,BC39))</f>
        <v/>
      </c>
      <c r="BL39" s="11" t="str">
        <f t="shared" si="3"/>
        <v/>
      </c>
      <c r="BM39" s="11" t="str">
        <f t="shared" si="4"/>
        <v/>
      </c>
      <c r="BN39" s="1" t="str">
        <f t="shared" si="5"/>
        <v/>
      </c>
      <c r="BO39" s="11" t="str">
        <f t="shared" si="6"/>
        <v/>
      </c>
      <c r="BP39" t="str">
        <f>IF(U39="","",(VLOOKUP(U39,データ!$P$2:$Q$50,2,FALSE)))</f>
        <v/>
      </c>
      <c r="BQ39" t="str">
        <f>IF(Y39="","",VLOOKUP(Y39,データ!$P$2:$Q$50,2,FALSE))</f>
        <v/>
      </c>
      <c r="DB39" t="str">
        <f t="shared" si="8"/>
        <v/>
      </c>
      <c r="DC39" t="str">
        <f t="shared" si="9"/>
        <v/>
      </c>
      <c r="DD39" t="str">
        <f t="shared" si="7"/>
        <v/>
      </c>
    </row>
    <row r="40" spans="2:108">
      <c r="B40" t="str">
        <f>IF(競技者データ入力シート!$S$2="","",競技者データ入力シート!$S$2)</f>
        <v/>
      </c>
      <c r="C40" t="str">
        <f>IF(競技者データ入力シート!$D46="","",競技者データ入力シート!$S$3)</f>
        <v/>
      </c>
      <c r="D40" t="str">
        <f>IF(競技者データ入力シート!D46="","",競技者データ入力シート!B46)</f>
        <v/>
      </c>
      <c r="E40" s="146"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2"/>
        <v/>
      </c>
      <c r="M40" t="str">
        <f>ASC(IF(競技者データ入力シート!H46="","",競技者データ入力シート!H46))</f>
        <v/>
      </c>
      <c r="N40" t="str">
        <f>ASC(IF(競技者データ入力シート!P46="","",競技者データ入力シート!P46))</f>
        <v/>
      </c>
      <c r="O40" s="1" t="str">
        <f>IF(競技者データ入力シート!J46="","",競技者データ入力シート!J46)</f>
        <v/>
      </c>
      <c r="P40" s="1"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s="146" t="str">
        <f>ASC(IF(競技者データ入力シート!Q46="","",競技者データ入力シート!R46))</f>
        <v/>
      </c>
      <c r="Y40" s="1" t="str">
        <f>IF($O40="","",IF($O40="男",IFERROR(VLOOKUP(競技者データ入力シート!T46,データ!$B$2:$C$101,2,FALSE),""),IF($O40="女",IFERROR(VLOOKUP(競技者データ入力シート!T46,データ!$F$2:$G$101,2,FALSE),""))))</f>
        <v/>
      </c>
      <c r="Z40" t="str">
        <f>ASC(IF(競技者データ入力シート!T46="","",競技者データ入力シート!U46))</f>
        <v/>
      </c>
      <c r="AC40" s="1"/>
      <c r="AG40" s="1"/>
      <c r="AQ40" s="11"/>
      <c r="AR40" s="11"/>
      <c r="AS40" s="11"/>
      <c r="AT40" s="11"/>
      <c r="AU40" s="11"/>
      <c r="AV40" s="11"/>
      <c r="AX40" s="1"/>
      <c r="AZ40" s="1"/>
      <c r="BA40" s="1"/>
      <c r="BB40" t="str">
        <f>IF(競技者データ入力シート!$Y46="","",競技者データ入力シート!$Y46)</f>
        <v/>
      </c>
      <c r="BC40" s="11" t="str">
        <f>IF(競技者データ入力シート!$Y46="","",VLOOKUP(Y40&amp;BB40,$CX$2:$CY$11,2,FALSE))</f>
        <v/>
      </c>
      <c r="BD40" s="11" t="str">
        <f>IF(競技者データ入力シート!$Y46="","",B40)</f>
        <v/>
      </c>
      <c r="BE40" s="11" t="str">
        <f>IF(競技者データ入力シート!$Y46="","",$C40&amp;$BB40)</f>
        <v/>
      </c>
      <c r="BF40" s="11"/>
      <c r="BG40" s="11" t="str">
        <f>IF(競技者データ入力シート!$Y46="","",$C40&amp;$BB40)</f>
        <v/>
      </c>
      <c r="BH40" s="11" t="str">
        <f>IF(競技者データ入力シート!$Y46="","",$C40&amp;$BB40)</f>
        <v/>
      </c>
      <c r="BI40" s="11"/>
      <c r="BJ40" s="11" t="str">
        <f>IF(競技者データ入力シート!$Y46="","",競技者データ入力シート!$P46)</f>
        <v/>
      </c>
      <c r="BK40" s="1" t="str">
        <f>IF(競技者データ入力シート!$Y46="","",COUNTIF($BC$2:BC40,BC40))</f>
        <v/>
      </c>
      <c r="BL40" s="11" t="str">
        <f t="shared" si="3"/>
        <v/>
      </c>
      <c r="BM40" s="11" t="str">
        <f t="shared" si="4"/>
        <v/>
      </c>
      <c r="BN40" s="1" t="str">
        <f t="shared" si="5"/>
        <v/>
      </c>
      <c r="BO40" s="11" t="str">
        <f t="shared" si="6"/>
        <v/>
      </c>
      <c r="BP40" t="str">
        <f>IF(U40="","",(VLOOKUP(U40,データ!$P$2:$Q$50,2,FALSE)))</f>
        <v/>
      </c>
      <c r="BQ40" t="str">
        <f>IF(Y40="","",VLOOKUP(Y40,データ!$P$2:$Q$50,2,FALSE))</f>
        <v/>
      </c>
      <c r="DB40" t="str">
        <f t="shared" si="8"/>
        <v/>
      </c>
      <c r="DC40" t="str">
        <f t="shared" si="9"/>
        <v/>
      </c>
      <c r="DD40" t="str">
        <f t="shared" si="7"/>
        <v/>
      </c>
    </row>
    <row r="41" spans="2:108">
      <c r="B41" t="str">
        <f>IF(競技者データ入力シート!$S$2="","",競技者データ入力シート!$S$2)</f>
        <v/>
      </c>
      <c r="C41" t="str">
        <f>IF(競技者データ入力シート!$D47="","",競技者データ入力シート!$S$3)</f>
        <v/>
      </c>
      <c r="D41" t="str">
        <f>IF(競技者データ入力シート!D47="","",競技者データ入力シート!B47)</f>
        <v/>
      </c>
      <c r="E41" s="146"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2"/>
        <v/>
      </c>
      <c r="M41" t="str">
        <f>ASC(IF(競技者データ入力シート!H47="","",競技者データ入力シート!H47))</f>
        <v/>
      </c>
      <c r="N41" t="str">
        <f>ASC(IF(競技者データ入力シート!P47="","",競技者データ入力シート!P47))</f>
        <v/>
      </c>
      <c r="O41" s="1" t="str">
        <f>IF(競技者データ入力シート!J47="","",競技者データ入力シート!J47)</f>
        <v/>
      </c>
      <c r="P41" s="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s="146" t="str">
        <f>ASC(IF(競技者データ入力シート!Q47="","",競技者データ入力シート!R47))</f>
        <v/>
      </c>
      <c r="Y41" s="1" t="str">
        <f>IF($O41="","",IF($O41="男",IFERROR(VLOOKUP(競技者データ入力シート!T47,データ!$B$2:$C$101,2,FALSE),""),IF($O41="女",IFERROR(VLOOKUP(競技者データ入力シート!T47,データ!$F$2:$G$101,2,FALSE),""))))</f>
        <v/>
      </c>
      <c r="Z41" t="str">
        <f>ASC(IF(競技者データ入力シート!T47="","",競技者データ入力シート!U47))</f>
        <v/>
      </c>
      <c r="AC41" s="1"/>
      <c r="AG41" s="1"/>
      <c r="AQ41" s="11"/>
      <c r="AR41" s="11"/>
      <c r="AS41" s="11"/>
      <c r="AT41" s="11"/>
      <c r="AU41" s="11"/>
      <c r="AV41" s="11"/>
      <c r="AX41" s="1"/>
      <c r="AZ41" s="1"/>
      <c r="BA41" s="1"/>
      <c r="BB41" t="str">
        <f>IF(競技者データ入力シート!$Y47="","",競技者データ入力シート!$Y47)</f>
        <v/>
      </c>
      <c r="BC41" s="11" t="str">
        <f>IF(競技者データ入力シート!$Y47="","",VLOOKUP(Y41&amp;BB41,$CX$2:$CY$11,2,FALSE))</f>
        <v/>
      </c>
      <c r="BD41" s="11" t="str">
        <f>IF(競技者データ入力シート!$Y47="","",B41)</f>
        <v/>
      </c>
      <c r="BE41" s="11" t="str">
        <f>IF(競技者データ入力シート!$Y47="","",$C41&amp;$BB41)</f>
        <v/>
      </c>
      <c r="BF41" s="11"/>
      <c r="BG41" s="11" t="str">
        <f>IF(競技者データ入力シート!$Y47="","",$C41&amp;$BB41)</f>
        <v/>
      </c>
      <c r="BH41" s="11" t="str">
        <f>IF(競技者データ入力シート!$Y47="","",$C41&amp;$BB41)</f>
        <v/>
      </c>
      <c r="BI41" s="11"/>
      <c r="BJ41" s="11" t="str">
        <f>IF(競技者データ入力シート!$Y47="","",競技者データ入力シート!$P47)</f>
        <v/>
      </c>
      <c r="BK41" s="1" t="str">
        <f>IF(競技者データ入力シート!$Y47="","",COUNTIF($BC$2:BC41,BC41))</f>
        <v/>
      </c>
      <c r="BL41" s="11" t="str">
        <f t="shared" si="3"/>
        <v/>
      </c>
      <c r="BM41" s="11" t="str">
        <f t="shared" si="4"/>
        <v/>
      </c>
      <c r="BN41" s="1" t="str">
        <f t="shared" si="5"/>
        <v/>
      </c>
      <c r="BO41" s="11" t="str">
        <f t="shared" si="6"/>
        <v/>
      </c>
      <c r="BP41" t="str">
        <f>IF(U41="","",(VLOOKUP(U41,データ!$P$2:$Q$50,2,FALSE)))</f>
        <v/>
      </c>
      <c r="BQ41" t="str">
        <f>IF(Y41="","",VLOOKUP(Y41,データ!$P$2:$Q$50,2,FALSE))</f>
        <v/>
      </c>
      <c r="DB41" t="str">
        <f t="shared" si="8"/>
        <v/>
      </c>
      <c r="DC41" t="str">
        <f t="shared" si="9"/>
        <v/>
      </c>
      <c r="DD41" t="str">
        <f t="shared" si="7"/>
        <v/>
      </c>
    </row>
    <row r="42" spans="2:108">
      <c r="B42" t="str">
        <f>IF(競技者データ入力シート!$S$2="","",競技者データ入力シート!$S$2)</f>
        <v/>
      </c>
      <c r="C42" t="str">
        <f>IF(競技者データ入力シート!$D48="","",競技者データ入力シート!$S$3)</f>
        <v/>
      </c>
      <c r="D42" t="str">
        <f>IF(競技者データ入力シート!D48="","",競技者データ入力シート!B48)</f>
        <v/>
      </c>
      <c r="E42" s="146"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2"/>
        <v/>
      </c>
      <c r="M42" t="str">
        <f>ASC(IF(競技者データ入力シート!H48="","",競技者データ入力シート!H48))</f>
        <v/>
      </c>
      <c r="N42" t="str">
        <f>ASC(IF(競技者データ入力シート!P48="","",競技者データ入力シート!P48))</f>
        <v/>
      </c>
      <c r="O42" s="1" t="str">
        <f>IF(競技者データ入力シート!J48="","",競技者データ入力シート!J48)</f>
        <v/>
      </c>
      <c r="P42" s="1"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s="146" t="str">
        <f>ASC(IF(競技者データ入力シート!Q48="","",競技者データ入力シート!R48))</f>
        <v/>
      </c>
      <c r="Y42" s="1" t="str">
        <f>IF($O42="","",IF($O42="男",IFERROR(VLOOKUP(競技者データ入力シート!T48,データ!$B$2:$C$101,2,FALSE),""),IF($O42="女",IFERROR(VLOOKUP(競技者データ入力シート!T48,データ!$F$2:$G$101,2,FALSE),""))))</f>
        <v/>
      </c>
      <c r="Z42" t="str">
        <f>ASC(IF(競技者データ入力シート!T48="","",競技者データ入力シート!U48))</f>
        <v/>
      </c>
      <c r="AC42" s="1"/>
      <c r="AG42" s="1"/>
      <c r="AQ42" s="11"/>
      <c r="AR42" s="11"/>
      <c r="AS42" s="11"/>
      <c r="AT42" s="11"/>
      <c r="AU42" s="11"/>
      <c r="AV42" s="11"/>
      <c r="AX42" s="1"/>
      <c r="AZ42" s="1"/>
      <c r="BA42" s="1"/>
      <c r="BB42" t="str">
        <f>IF(競技者データ入力シート!$Y48="","",競技者データ入力シート!$Y48)</f>
        <v/>
      </c>
      <c r="BC42" s="11" t="str">
        <f>IF(競技者データ入力シート!$Y48="","",VLOOKUP(Y42&amp;BB42,$CX$2:$CY$11,2,FALSE))</f>
        <v/>
      </c>
      <c r="BD42" s="11" t="str">
        <f>IF(競技者データ入力シート!$Y48="","",B42)</f>
        <v/>
      </c>
      <c r="BE42" s="11" t="str">
        <f>IF(競技者データ入力シート!$Y48="","",$C42&amp;$BB42)</f>
        <v/>
      </c>
      <c r="BF42" s="11"/>
      <c r="BG42" s="11" t="str">
        <f>IF(競技者データ入力シート!$Y48="","",$C42&amp;$BB42)</f>
        <v/>
      </c>
      <c r="BH42" s="11" t="str">
        <f>IF(競技者データ入力シート!$Y48="","",$C42&amp;$BB42)</f>
        <v/>
      </c>
      <c r="BI42" s="11"/>
      <c r="BJ42" s="11" t="str">
        <f>IF(競技者データ入力シート!$Y48="","",競技者データ入力シート!$P48)</f>
        <v/>
      </c>
      <c r="BK42" s="1" t="str">
        <f>IF(競技者データ入力シート!$Y48="","",COUNTIF($BC$2:BC42,BC42))</f>
        <v/>
      </c>
      <c r="BL42" s="11" t="str">
        <f t="shared" si="3"/>
        <v/>
      </c>
      <c r="BM42" s="11" t="str">
        <f t="shared" si="4"/>
        <v/>
      </c>
      <c r="BN42" s="1" t="str">
        <f t="shared" si="5"/>
        <v/>
      </c>
      <c r="BO42" s="11" t="str">
        <f t="shared" si="6"/>
        <v/>
      </c>
      <c r="BP42" t="str">
        <f>IF(U42="","",(VLOOKUP(U42,データ!$P$2:$Q$50,2,FALSE)))</f>
        <v/>
      </c>
      <c r="BQ42" t="str">
        <f>IF(Y42="","",VLOOKUP(Y42,データ!$P$2:$Q$50,2,FALSE))</f>
        <v/>
      </c>
      <c r="DB42" t="str">
        <f t="shared" si="8"/>
        <v/>
      </c>
      <c r="DC42" t="str">
        <f t="shared" si="9"/>
        <v/>
      </c>
      <c r="DD42" t="str">
        <f t="shared" si="7"/>
        <v/>
      </c>
    </row>
    <row r="43" spans="2:108">
      <c r="B43" t="str">
        <f>IF(競技者データ入力シート!$S$2="","",競技者データ入力シート!$S$2)</f>
        <v/>
      </c>
      <c r="C43" t="str">
        <f>IF(競技者データ入力シート!$D49="","",競技者データ入力シート!$S$3)</f>
        <v/>
      </c>
      <c r="D43" t="str">
        <f>IF(競技者データ入力シート!D49="","",競技者データ入力シート!B49)</f>
        <v/>
      </c>
      <c r="E43" s="146"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2"/>
        <v/>
      </c>
      <c r="M43" t="str">
        <f>ASC(IF(競技者データ入力シート!H49="","",競技者データ入力シート!H49))</f>
        <v/>
      </c>
      <c r="N43" t="str">
        <f>ASC(IF(競技者データ入力シート!P49="","",競技者データ入力シート!P49))</f>
        <v/>
      </c>
      <c r="O43" s="1" t="str">
        <f>IF(競技者データ入力シート!J49="","",競技者データ入力シート!J49)</f>
        <v/>
      </c>
      <c r="P43" s="1"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s="146" t="str">
        <f>ASC(IF(競技者データ入力シート!Q49="","",競技者データ入力シート!R49))</f>
        <v/>
      </c>
      <c r="Y43" s="1" t="str">
        <f>IF($O43="","",IF($O43="男",IFERROR(VLOOKUP(競技者データ入力シート!T49,データ!$B$2:$C$101,2,FALSE),""),IF($O43="女",IFERROR(VLOOKUP(競技者データ入力シート!T49,データ!$F$2:$G$101,2,FALSE),""))))</f>
        <v/>
      </c>
      <c r="Z43" t="str">
        <f>ASC(IF(競技者データ入力シート!T49="","",競技者データ入力シート!U49))</f>
        <v/>
      </c>
      <c r="AC43" s="1"/>
      <c r="AG43" s="1"/>
      <c r="AQ43" s="11"/>
      <c r="AR43" s="11"/>
      <c r="AS43" s="11"/>
      <c r="AT43" s="11"/>
      <c r="AU43" s="11"/>
      <c r="AV43" s="11"/>
      <c r="AX43" s="1"/>
      <c r="AZ43" s="1"/>
      <c r="BA43" s="1"/>
      <c r="BB43" t="str">
        <f>IF(競技者データ入力シート!$Y49="","",競技者データ入力シート!$Y49)</f>
        <v/>
      </c>
      <c r="BC43" s="11" t="str">
        <f>IF(競技者データ入力シート!$Y49="","",VLOOKUP(Y43&amp;BB43,$CX$2:$CY$11,2,FALSE))</f>
        <v/>
      </c>
      <c r="BD43" s="11" t="str">
        <f>IF(競技者データ入力シート!$Y49="","",B43)</f>
        <v/>
      </c>
      <c r="BE43" s="11" t="str">
        <f>IF(競技者データ入力シート!$Y49="","",$C43&amp;$BB43)</f>
        <v/>
      </c>
      <c r="BF43" s="11"/>
      <c r="BG43" s="11" t="str">
        <f>IF(競技者データ入力シート!$Y49="","",$C43&amp;$BB43)</f>
        <v/>
      </c>
      <c r="BH43" s="11" t="str">
        <f>IF(競技者データ入力シート!$Y49="","",$C43&amp;$BB43)</f>
        <v/>
      </c>
      <c r="BI43" s="11"/>
      <c r="BJ43" s="11" t="str">
        <f>IF(競技者データ入力シート!$Y49="","",競技者データ入力シート!$P49)</f>
        <v/>
      </c>
      <c r="BK43" s="1" t="str">
        <f>IF(競技者データ入力シート!$Y49="","",COUNTIF($BC$2:BC43,BC43))</f>
        <v/>
      </c>
      <c r="BL43" s="11" t="str">
        <f t="shared" si="3"/>
        <v/>
      </c>
      <c r="BM43" s="11" t="str">
        <f t="shared" si="4"/>
        <v/>
      </c>
      <c r="BN43" s="1" t="str">
        <f t="shared" si="5"/>
        <v/>
      </c>
      <c r="BO43" s="11" t="str">
        <f t="shared" si="6"/>
        <v/>
      </c>
      <c r="BP43" t="str">
        <f>IF(U43="","",(VLOOKUP(U43,データ!$P$2:$Q$50,2,FALSE)))</f>
        <v/>
      </c>
      <c r="BQ43" t="str">
        <f>IF(Y43="","",VLOOKUP(Y43,データ!$P$2:$Q$50,2,FALSE))</f>
        <v/>
      </c>
      <c r="DB43" t="str">
        <f t="shared" si="8"/>
        <v/>
      </c>
      <c r="DC43" t="str">
        <f t="shared" si="9"/>
        <v/>
      </c>
      <c r="DD43" t="str">
        <f t="shared" si="7"/>
        <v/>
      </c>
    </row>
    <row r="44" spans="2:108">
      <c r="B44" t="str">
        <f>IF(競技者データ入力シート!$S$2="","",競技者データ入力シート!$S$2)</f>
        <v/>
      </c>
      <c r="C44" t="str">
        <f>IF(競技者データ入力シート!$D50="","",競技者データ入力シート!$S$3)</f>
        <v/>
      </c>
      <c r="D44" t="str">
        <f>IF(競技者データ入力シート!D50="","",競技者データ入力シート!B50)</f>
        <v/>
      </c>
      <c r="E44" s="146"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2"/>
        <v/>
      </c>
      <c r="M44" t="str">
        <f>ASC(IF(競技者データ入力シート!H50="","",競技者データ入力シート!H50))</f>
        <v/>
      </c>
      <c r="N44" t="str">
        <f>ASC(IF(競技者データ入力シート!P50="","",競技者データ入力シート!P50))</f>
        <v/>
      </c>
      <c r="O44" s="1" t="str">
        <f>IF(競技者データ入力シート!J50="","",競技者データ入力シート!J50)</f>
        <v/>
      </c>
      <c r="P44" s="1"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s="146" t="str">
        <f>ASC(IF(競技者データ入力シート!Q50="","",競技者データ入力シート!R50))</f>
        <v/>
      </c>
      <c r="Y44" s="1" t="str">
        <f>IF($O44="","",IF($O44="男",IFERROR(VLOOKUP(競技者データ入力シート!T50,データ!$B$2:$C$101,2,FALSE),""),IF($O44="女",IFERROR(VLOOKUP(競技者データ入力シート!T50,データ!$F$2:$G$101,2,FALSE),""))))</f>
        <v/>
      </c>
      <c r="Z44" t="str">
        <f>ASC(IF(競技者データ入力シート!T50="","",競技者データ入力シート!U50))</f>
        <v/>
      </c>
      <c r="AC44" s="1"/>
      <c r="AG44" s="1"/>
      <c r="AQ44" s="11"/>
      <c r="AR44" s="11"/>
      <c r="AS44" s="11"/>
      <c r="AT44" s="11"/>
      <c r="AU44" s="11"/>
      <c r="AV44" s="11"/>
      <c r="AX44" s="1"/>
      <c r="AZ44" s="1"/>
      <c r="BA44" s="1"/>
      <c r="BB44" t="str">
        <f>IF(競技者データ入力シート!$Y50="","",競技者データ入力シート!$Y50)</f>
        <v/>
      </c>
      <c r="BC44" s="11" t="str">
        <f>IF(競技者データ入力シート!$Y50="","",VLOOKUP(Y44&amp;BB44,$CX$2:$CY$11,2,FALSE))</f>
        <v/>
      </c>
      <c r="BD44" s="11" t="str">
        <f>IF(競技者データ入力シート!$Y50="","",B44)</f>
        <v/>
      </c>
      <c r="BE44" s="11" t="str">
        <f>IF(競技者データ入力シート!$Y50="","",$C44&amp;$BB44)</f>
        <v/>
      </c>
      <c r="BF44" s="11"/>
      <c r="BG44" s="11" t="str">
        <f>IF(競技者データ入力シート!$Y50="","",$C44&amp;$BB44)</f>
        <v/>
      </c>
      <c r="BH44" s="11" t="str">
        <f>IF(競技者データ入力シート!$Y50="","",$C44&amp;$BB44)</f>
        <v/>
      </c>
      <c r="BI44" s="11"/>
      <c r="BJ44" s="11" t="str">
        <f>IF(競技者データ入力シート!$Y50="","",競技者データ入力シート!$P50)</f>
        <v/>
      </c>
      <c r="BK44" s="1" t="str">
        <f>IF(競技者データ入力シート!$Y50="","",COUNTIF($BC$2:BC44,BC44))</f>
        <v/>
      </c>
      <c r="BL44" s="11" t="str">
        <f t="shared" si="3"/>
        <v/>
      </c>
      <c r="BM44" s="11" t="str">
        <f t="shared" si="4"/>
        <v/>
      </c>
      <c r="BN44" s="1" t="str">
        <f t="shared" si="5"/>
        <v/>
      </c>
      <c r="BO44" s="11" t="str">
        <f t="shared" si="6"/>
        <v/>
      </c>
      <c r="BP44" t="str">
        <f>IF(U44="","",(VLOOKUP(U44,データ!$P$2:$Q$50,2,FALSE)))</f>
        <v/>
      </c>
      <c r="BQ44" t="str">
        <f>IF(Y44="","",VLOOKUP(Y44,データ!$P$2:$Q$50,2,FALSE))</f>
        <v/>
      </c>
      <c r="DB44" t="str">
        <f t="shared" si="8"/>
        <v/>
      </c>
      <c r="DC44" t="str">
        <f t="shared" si="9"/>
        <v/>
      </c>
      <c r="DD44" t="str">
        <f t="shared" si="7"/>
        <v/>
      </c>
    </row>
    <row r="45" spans="2:108">
      <c r="B45" t="str">
        <f>IF(競技者データ入力シート!$S$2="","",競技者データ入力シート!$S$2)</f>
        <v/>
      </c>
      <c r="C45" t="str">
        <f>IF(競技者データ入力シート!$D51="","",競技者データ入力シート!$S$3)</f>
        <v/>
      </c>
      <c r="D45" t="str">
        <f>IF(競技者データ入力シート!D51="","",競技者データ入力シート!B51)</f>
        <v/>
      </c>
      <c r="E45" s="146"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2"/>
        <v/>
      </c>
      <c r="M45" t="str">
        <f>ASC(IF(競技者データ入力シート!H51="","",競技者データ入力シート!H51))</f>
        <v/>
      </c>
      <c r="N45" t="str">
        <f>ASC(IF(競技者データ入力シート!P51="","",競技者データ入力シート!P51))</f>
        <v/>
      </c>
      <c r="O45" s="1" t="str">
        <f>IF(競技者データ入力シート!J51="","",競技者データ入力シート!J51)</f>
        <v/>
      </c>
      <c r="P45" s="1"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s="146" t="str">
        <f>ASC(IF(競技者データ入力シート!Q51="","",競技者データ入力シート!R51))</f>
        <v/>
      </c>
      <c r="Y45" s="1" t="str">
        <f>IF($O45="","",IF($O45="男",IFERROR(VLOOKUP(競技者データ入力シート!T51,データ!$B$2:$C$101,2,FALSE),""),IF($O45="女",IFERROR(VLOOKUP(競技者データ入力シート!T51,データ!$F$2:$G$101,2,FALSE),""))))</f>
        <v/>
      </c>
      <c r="Z45" t="str">
        <f>ASC(IF(競技者データ入力シート!T51="","",競技者データ入力シート!U51))</f>
        <v/>
      </c>
      <c r="AC45" s="1"/>
      <c r="AG45" s="1"/>
      <c r="AQ45" s="11"/>
      <c r="AR45" s="11"/>
      <c r="AS45" s="11"/>
      <c r="AT45" s="11"/>
      <c r="AU45" s="11"/>
      <c r="AV45" s="11"/>
      <c r="AX45" s="1"/>
      <c r="AZ45" s="1"/>
      <c r="BA45" s="1"/>
      <c r="BB45" t="str">
        <f>IF(競技者データ入力シート!$Y51="","",競技者データ入力シート!$Y51)</f>
        <v/>
      </c>
      <c r="BC45" s="11" t="str">
        <f>IF(競技者データ入力シート!$Y51="","",VLOOKUP(Y45&amp;BB45,$CX$2:$CY$11,2,FALSE))</f>
        <v/>
      </c>
      <c r="BD45" s="11" t="str">
        <f>IF(競技者データ入力シート!$Y51="","",B45)</f>
        <v/>
      </c>
      <c r="BE45" s="11" t="str">
        <f>IF(競技者データ入力シート!$Y51="","",$C45&amp;$BB45)</f>
        <v/>
      </c>
      <c r="BF45" s="11"/>
      <c r="BG45" s="11" t="str">
        <f>IF(競技者データ入力シート!$Y51="","",$C45&amp;$BB45)</f>
        <v/>
      </c>
      <c r="BH45" s="11" t="str">
        <f>IF(競技者データ入力シート!$Y51="","",$C45&amp;$BB45)</f>
        <v/>
      </c>
      <c r="BI45" s="11"/>
      <c r="BJ45" s="11" t="str">
        <f>IF(競技者データ入力シート!$Y51="","",競技者データ入力シート!$P51)</f>
        <v/>
      </c>
      <c r="BK45" s="1" t="str">
        <f>IF(競技者データ入力シート!$Y51="","",COUNTIF($BC$2:BC45,BC45))</f>
        <v/>
      </c>
      <c r="BL45" s="11" t="str">
        <f t="shared" si="3"/>
        <v/>
      </c>
      <c r="BM45" s="11" t="str">
        <f t="shared" si="4"/>
        <v/>
      </c>
      <c r="BN45" s="1" t="str">
        <f t="shared" si="5"/>
        <v/>
      </c>
      <c r="BO45" s="11" t="str">
        <f t="shared" si="6"/>
        <v/>
      </c>
      <c r="BP45" t="str">
        <f>IF(U45="","",(VLOOKUP(U45,データ!$P$2:$Q$50,2,FALSE)))</f>
        <v/>
      </c>
      <c r="BQ45" t="str">
        <f>IF(Y45="","",VLOOKUP(Y45,データ!$P$2:$Q$50,2,FALSE))</f>
        <v/>
      </c>
      <c r="DB45" t="str">
        <f t="shared" si="8"/>
        <v/>
      </c>
      <c r="DC45" t="str">
        <f t="shared" si="9"/>
        <v/>
      </c>
      <c r="DD45" t="str">
        <f t="shared" si="7"/>
        <v/>
      </c>
    </row>
    <row r="46" spans="2:108">
      <c r="B46" t="str">
        <f>IF(競技者データ入力シート!$S$2="","",競技者データ入力シート!$S$2)</f>
        <v/>
      </c>
      <c r="C46" t="str">
        <f>IF(競技者データ入力シート!$D52="","",競技者データ入力シート!$S$3)</f>
        <v/>
      </c>
      <c r="D46" t="str">
        <f>IF(競技者データ入力シート!D52="","",競技者データ入力シート!B52)</f>
        <v/>
      </c>
      <c r="E46" s="1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2"/>
        <v/>
      </c>
      <c r="M46" t="str">
        <f>ASC(IF(競技者データ入力シート!H52="","",競技者データ入力シート!H52))</f>
        <v/>
      </c>
      <c r="N46" t="str">
        <f>ASC(IF(競技者データ入力シート!P52="","",競技者データ入力シート!P52))</f>
        <v/>
      </c>
      <c r="O46" s="1" t="str">
        <f>IF(競技者データ入力シート!J52="","",競技者データ入力シート!J52)</f>
        <v/>
      </c>
      <c r="P46" s="1"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s="146" t="str">
        <f>ASC(IF(競技者データ入力シート!Q52="","",競技者データ入力シート!R52))</f>
        <v/>
      </c>
      <c r="Y46" s="1" t="str">
        <f>IF($O46="","",IF($O46="男",IFERROR(VLOOKUP(競技者データ入力シート!T52,データ!$B$2:$C$101,2,FALSE),""),IF($O46="女",IFERROR(VLOOKUP(競技者データ入力シート!T52,データ!$F$2:$G$101,2,FALSE),""))))</f>
        <v/>
      </c>
      <c r="Z46" t="str">
        <f>ASC(IF(競技者データ入力シート!T52="","",競技者データ入力シート!U52))</f>
        <v/>
      </c>
      <c r="AC46" s="1"/>
      <c r="AG46" s="1"/>
      <c r="AQ46" s="11"/>
      <c r="AR46" s="11"/>
      <c r="AS46" s="11"/>
      <c r="AT46" s="11"/>
      <c r="AU46" s="11"/>
      <c r="AV46" s="11"/>
      <c r="AX46" s="1"/>
      <c r="AZ46" s="1"/>
      <c r="BA46" s="1"/>
      <c r="BB46" t="str">
        <f>IF(競技者データ入力シート!$Y52="","",競技者データ入力シート!$Y52)</f>
        <v/>
      </c>
      <c r="BC46" s="11" t="str">
        <f>IF(競技者データ入力シート!$Y52="","",VLOOKUP(Y46&amp;BB46,$CX$2:$CY$11,2,FALSE))</f>
        <v/>
      </c>
      <c r="BD46" s="11" t="str">
        <f>IF(競技者データ入力シート!$Y52="","",B46)</f>
        <v/>
      </c>
      <c r="BE46" s="11" t="str">
        <f>IF(競技者データ入力シート!$Y52="","",$C46&amp;$BB46)</f>
        <v/>
      </c>
      <c r="BF46" s="11"/>
      <c r="BG46" s="11" t="str">
        <f>IF(競技者データ入力シート!$Y52="","",$C46&amp;$BB46)</f>
        <v/>
      </c>
      <c r="BH46" s="11" t="str">
        <f>IF(競技者データ入力シート!$Y52="","",$C46&amp;$BB46)</f>
        <v/>
      </c>
      <c r="BI46" s="11"/>
      <c r="BJ46" s="11" t="str">
        <f>IF(競技者データ入力シート!$Y52="","",競技者データ入力シート!$P52)</f>
        <v/>
      </c>
      <c r="BK46" s="1" t="str">
        <f>IF(競技者データ入力シート!$Y52="","",COUNTIF($BC$2:BC46,BC46))</f>
        <v/>
      </c>
      <c r="BL46" s="11" t="str">
        <f t="shared" si="3"/>
        <v/>
      </c>
      <c r="BM46" s="11" t="str">
        <f t="shared" si="4"/>
        <v/>
      </c>
      <c r="BN46" s="1" t="str">
        <f t="shared" si="5"/>
        <v/>
      </c>
      <c r="BO46" s="11" t="str">
        <f t="shared" si="6"/>
        <v/>
      </c>
      <c r="BP46" t="str">
        <f>IF(U46="","",(VLOOKUP(U46,データ!$P$2:$Q$50,2,FALSE)))</f>
        <v/>
      </c>
      <c r="BQ46" t="str">
        <f>IF(Y46="","",VLOOKUP(Y46,データ!$P$2:$Q$50,2,FALSE))</f>
        <v/>
      </c>
      <c r="DB46" t="str">
        <f t="shared" si="8"/>
        <v/>
      </c>
      <c r="DC46" t="str">
        <f t="shared" si="9"/>
        <v/>
      </c>
      <c r="DD46" t="str">
        <f t="shared" si="7"/>
        <v/>
      </c>
    </row>
    <row r="47" spans="2:108">
      <c r="B47" t="str">
        <f>IF(競技者データ入力シート!$S$2="","",競技者データ入力シート!$S$2)</f>
        <v/>
      </c>
      <c r="C47" t="str">
        <f>IF(競技者データ入力シート!$D53="","",競技者データ入力シート!$S$3)</f>
        <v/>
      </c>
      <c r="D47" t="str">
        <f>IF(競技者データ入力シート!D53="","",競技者データ入力シート!B53)</f>
        <v/>
      </c>
      <c r="E47" s="146"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2"/>
        <v/>
      </c>
      <c r="M47" t="str">
        <f>ASC(IF(競技者データ入力シート!H53="","",競技者データ入力シート!H53))</f>
        <v/>
      </c>
      <c r="N47" t="str">
        <f>ASC(IF(競技者データ入力シート!P53="","",競技者データ入力シート!P53))</f>
        <v/>
      </c>
      <c r="O47" s="1" t="str">
        <f>IF(競技者データ入力シート!J53="","",競技者データ入力シート!J53)</f>
        <v/>
      </c>
      <c r="P47" s="1"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s="146" t="str">
        <f>ASC(IF(競技者データ入力シート!Q53="","",競技者データ入力シート!R53))</f>
        <v/>
      </c>
      <c r="Y47" s="1" t="str">
        <f>IF($O47="","",IF($O47="男",IFERROR(VLOOKUP(競技者データ入力シート!T53,データ!$B$2:$C$101,2,FALSE),""),IF($O47="女",IFERROR(VLOOKUP(競技者データ入力シート!T53,データ!$F$2:$G$101,2,FALSE),""))))</f>
        <v/>
      </c>
      <c r="Z47" t="str">
        <f>ASC(IF(競技者データ入力シート!T53="","",競技者データ入力シート!U53))</f>
        <v/>
      </c>
      <c r="AC47" s="1"/>
      <c r="AG47" s="1"/>
      <c r="AQ47" s="11"/>
      <c r="AR47" s="11"/>
      <c r="AS47" s="11"/>
      <c r="AT47" s="11"/>
      <c r="AU47" s="11"/>
      <c r="AV47" s="11"/>
      <c r="AX47" s="1"/>
      <c r="AZ47" s="1"/>
      <c r="BA47" s="1"/>
      <c r="BB47" t="str">
        <f>IF(競技者データ入力シート!$Y53="","",競技者データ入力シート!$Y53)</f>
        <v/>
      </c>
      <c r="BC47" s="11" t="str">
        <f>IF(競技者データ入力シート!$Y53="","",VLOOKUP(Y47&amp;BB47,$CX$2:$CY$11,2,FALSE))</f>
        <v/>
      </c>
      <c r="BD47" s="11" t="str">
        <f>IF(競技者データ入力シート!$Y53="","",B47)</f>
        <v/>
      </c>
      <c r="BE47" s="11" t="str">
        <f>IF(競技者データ入力シート!$Y53="","",$C47&amp;$BB47)</f>
        <v/>
      </c>
      <c r="BF47" s="11"/>
      <c r="BG47" s="11" t="str">
        <f>IF(競技者データ入力シート!$Y53="","",$C47&amp;$BB47)</f>
        <v/>
      </c>
      <c r="BH47" s="11" t="str">
        <f>IF(競技者データ入力シート!$Y53="","",$C47&amp;$BB47)</f>
        <v/>
      </c>
      <c r="BI47" s="11"/>
      <c r="BJ47" s="11" t="str">
        <f>IF(競技者データ入力シート!$Y53="","",競技者データ入力シート!$P53)</f>
        <v/>
      </c>
      <c r="BK47" s="1" t="str">
        <f>IF(競技者データ入力シート!$Y53="","",COUNTIF($BC$2:BC47,BC47))</f>
        <v/>
      </c>
      <c r="BL47" s="11" t="str">
        <f t="shared" si="3"/>
        <v/>
      </c>
      <c r="BM47" s="11" t="str">
        <f t="shared" si="4"/>
        <v/>
      </c>
      <c r="BN47" s="1" t="str">
        <f t="shared" si="5"/>
        <v/>
      </c>
      <c r="BO47" s="11" t="str">
        <f t="shared" si="6"/>
        <v/>
      </c>
      <c r="BP47" t="str">
        <f>IF(U47="","",(VLOOKUP(U47,データ!$P$2:$Q$50,2,FALSE)))</f>
        <v/>
      </c>
      <c r="BQ47" t="str">
        <f>IF(Y47="","",VLOOKUP(Y47,データ!$P$2:$Q$50,2,FALSE))</f>
        <v/>
      </c>
      <c r="DB47" t="str">
        <f t="shared" si="8"/>
        <v/>
      </c>
      <c r="DC47" t="str">
        <f t="shared" si="9"/>
        <v/>
      </c>
      <c r="DD47" t="str">
        <f t="shared" si="7"/>
        <v/>
      </c>
    </row>
    <row r="48" spans="2:108">
      <c r="B48" t="str">
        <f>IF(競技者データ入力シート!$S$2="","",競技者データ入力シート!$S$2)</f>
        <v/>
      </c>
      <c r="C48" t="str">
        <f>IF(競技者データ入力シート!$D54="","",競技者データ入力シート!$S$3)</f>
        <v/>
      </c>
      <c r="D48" t="str">
        <f>IF(競技者データ入力シート!D54="","",競技者データ入力シート!B54)</f>
        <v/>
      </c>
      <c r="E48" s="146"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2"/>
        <v/>
      </c>
      <c r="M48" t="str">
        <f>ASC(IF(競技者データ入力シート!H54="","",競技者データ入力シート!H54))</f>
        <v/>
      </c>
      <c r="N48" t="str">
        <f>ASC(IF(競技者データ入力シート!P54="","",競技者データ入力シート!P54))</f>
        <v/>
      </c>
      <c r="O48" s="1" t="str">
        <f>IF(競技者データ入力シート!J54="","",競技者データ入力シート!J54)</f>
        <v/>
      </c>
      <c r="P48" s="1"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s="146" t="str">
        <f>ASC(IF(競技者データ入力シート!Q54="","",競技者データ入力シート!R54))</f>
        <v/>
      </c>
      <c r="Y48" s="1" t="str">
        <f>IF($O48="","",IF($O48="男",IFERROR(VLOOKUP(競技者データ入力シート!T54,データ!$B$2:$C$101,2,FALSE),""),IF($O48="女",IFERROR(VLOOKUP(競技者データ入力シート!T54,データ!$F$2:$G$101,2,FALSE),""))))</f>
        <v/>
      </c>
      <c r="Z48" t="str">
        <f>ASC(IF(競技者データ入力シート!T54="","",競技者データ入力シート!U54))</f>
        <v/>
      </c>
      <c r="AC48" s="1"/>
      <c r="AG48" s="1"/>
      <c r="AQ48" s="11"/>
      <c r="AR48" s="11"/>
      <c r="AS48" s="11"/>
      <c r="AT48" s="11"/>
      <c r="AU48" s="11"/>
      <c r="AV48" s="11"/>
      <c r="AX48" s="1"/>
      <c r="AZ48" s="1"/>
      <c r="BA48" s="1"/>
      <c r="BB48" t="str">
        <f>IF(競技者データ入力シート!$Y54="","",競技者データ入力シート!$Y54)</f>
        <v/>
      </c>
      <c r="BC48" s="11" t="str">
        <f>IF(競技者データ入力シート!$Y54="","",VLOOKUP(Y48&amp;BB48,$CX$2:$CY$11,2,FALSE))</f>
        <v/>
      </c>
      <c r="BD48" s="11" t="str">
        <f>IF(競技者データ入力シート!$Y54="","",B48)</f>
        <v/>
      </c>
      <c r="BE48" s="11" t="str">
        <f>IF(競技者データ入力シート!$Y54="","",$C48&amp;$BB48)</f>
        <v/>
      </c>
      <c r="BF48" s="11"/>
      <c r="BG48" s="11" t="str">
        <f>IF(競技者データ入力シート!$Y54="","",$C48&amp;$BB48)</f>
        <v/>
      </c>
      <c r="BH48" s="11" t="str">
        <f>IF(競技者データ入力シート!$Y54="","",$C48&amp;$BB48)</f>
        <v/>
      </c>
      <c r="BI48" s="11"/>
      <c r="BJ48" s="11" t="str">
        <f>IF(競技者データ入力シート!$Y54="","",競技者データ入力シート!$P54)</f>
        <v/>
      </c>
      <c r="BK48" s="1" t="str">
        <f>IF(競技者データ入力シート!$Y54="","",COUNTIF($BC$2:BC48,BC48))</f>
        <v/>
      </c>
      <c r="BL48" s="11" t="str">
        <f t="shared" si="3"/>
        <v/>
      </c>
      <c r="BM48" s="11" t="str">
        <f t="shared" si="4"/>
        <v/>
      </c>
      <c r="BN48" s="1" t="str">
        <f t="shared" si="5"/>
        <v/>
      </c>
      <c r="BO48" s="11" t="str">
        <f t="shared" si="6"/>
        <v/>
      </c>
      <c r="BP48" t="str">
        <f>IF(U48="","",(VLOOKUP(U48,データ!$P$2:$Q$50,2,FALSE)))</f>
        <v/>
      </c>
      <c r="BQ48" t="str">
        <f>IF(Y48="","",VLOOKUP(Y48,データ!$P$2:$Q$50,2,FALSE))</f>
        <v/>
      </c>
      <c r="DB48" t="str">
        <f t="shared" si="8"/>
        <v/>
      </c>
      <c r="DC48" t="str">
        <f t="shared" si="9"/>
        <v/>
      </c>
      <c r="DD48" t="str">
        <f t="shared" si="7"/>
        <v/>
      </c>
    </row>
    <row r="49" spans="2:108">
      <c r="B49" t="str">
        <f>IF(競技者データ入力シート!$S$2="","",競技者データ入力シート!$S$2)</f>
        <v/>
      </c>
      <c r="C49" t="str">
        <f>IF(競技者データ入力シート!$D55="","",競技者データ入力シート!$S$3)</f>
        <v/>
      </c>
      <c r="D49" t="str">
        <f>IF(競技者データ入力シート!D55="","",競技者データ入力シート!B55)</f>
        <v/>
      </c>
      <c r="E49" s="146"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2"/>
        <v/>
      </c>
      <c r="M49" t="str">
        <f>ASC(IF(競技者データ入力シート!H55="","",競技者データ入力シート!H55))</f>
        <v/>
      </c>
      <c r="N49" t="str">
        <f>ASC(IF(競技者データ入力シート!P55="","",競技者データ入力シート!P55))</f>
        <v/>
      </c>
      <c r="O49" s="1" t="str">
        <f>IF(競技者データ入力シート!J55="","",競技者データ入力シート!J55)</f>
        <v/>
      </c>
      <c r="P49" s="1"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s="146" t="str">
        <f>ASC(IF(競技者データ入力シート!Q55="","",競技者データ入力シート!R55))</f>
        <v/>
      </c>
      <c r="Y49" s="1" t="str">
        <f>IF($O49="","",IF($O49="男",IFERROR(VLOOKUP(競技者データ入力シート!T55,データ!$B$2:$C$101,2,FALSE),""),IF($O49="女",IFERROR(VLOOKUP(競技者データ入力シート!T55,データ!$F$2:$G$101,2,FALSE),""))))</f>
        <v/>
      </c>
      <c r="Z49" t="str">
        <f>ASC(IF(競技者データ入力シート!T55="","",競技者データ入力シート!U55))</f>
        <v/>
      </c>
      <c r="AC49" s="1"/>
      <c r="AG49" s="1"/>
      <c r="AQ49" s="11"/>
      <c r="AR49" s="11"/>
      <c r="AS49" s="11"/>
      <c r="AT49" s="11"/>
      <c r="AU49" s="11"/>
      <c r="AV49" s="11"/>
      <c r="AX49" s="1"/>
      <c r="AZ49" s="1"/>
      <c r="BA49" s="1"/>
      <c r="BB49" t="str">
        <f>IF(競技者データ入力シート!$Y55="","",競技者データ入力シート!$Y55)</f>
        <v/>
      </c>
      <c r="BC49" s="11" t="str">
        <f>IF(競技者データ入力シート!$Y55="","",VLOOKUP(Y49&amp;BB49,$CX$2:$CY$11,2,FALSE))</f>
        <v/>
      </c>
      <c r="BD49" s="11" t="str">
        <f>IF(競技者データ入力シート!$Y55="","",B49)</f>
        <v/>
      </c>
      <c r="BE49" s="11" t="str">
        <f>IF(競技者データ入力シート!$Y55="","",$C49&amp;$BB49)</f>
        <v/>
      </c>
      <c r="BF49" s="11"/>
      <c r="BG49" s="11" t="str">
        <f>IF(競技者データ入力シート!$Y55="","",$C49&amp;$BB49)</f>
        <v/>
      </c>
      <c r="BH49" s="11" t="str">
        <f>IF(競技者データ入力シート!$Y55="","",$C49&amp;$BB49)</f>
        <v/>
      </c>
      <c r="BI49" s="11"/>
      <c r="BJ49" s="11" t="str">
        <f>IF(競技者データ入力シート!$Y55="","",競技者データ入力シート!$P55)</f>
        <v/>
      </c>
      <c r="BK49" s="1" t="str">
        <f>IF(競技者データ入力シート!$Y55="","",COUNTIF($BC$2:BC49,BC49))</f>
        <v/>
      </c>
      <c r="BL49" s="11" t="str">
        <f t="shared" si="3"/>
        <v/>
      </c>
      <c r="BM49" s="11" t="str">
        <f t="shared" si="4"/>
        <v/>
      </c>
      <c r="BN49" s="1" t="str">
        <f t="shared" si="5"/>
        <v/>
      </c>
      <c r="BO49" s="11" t="str">
        <f t="shared" si="6"/>
        <v/>
      </c>
      <c r="BP49" t="str">
        <f>IF(U49="","",(VLOOKUP(U49,データ!$P$2:$Q$50,2,FALSE)))</f>
        <v/>
      </c>
      <c r="BQ49" t="str">
        <f>IF(Y49="","",VLOOKUP(Y49,データ!$P$2:$Q$50,2,FALSE))</f>
        <v/>
      </c>
      <c r="DB49" t="str">
        <f t="shared" si="8"/>
        <v/>
      </c>
      <c r="DC49" t="str">
        <f t="shared" si="9"/>
        <v/>
      </c>
      <c r="DD49" t="str">
        <f t="shared" si="7"/>
        <v/>
      </c>
    </row>
    <row r="50" spans="2:108">
      <c r="B50" t="str">
        <f>IF(競技者データ入力シート!$S$2="","",競技者データ入力シート!$S$2)</f>
        <v/>
      </c>
      <c r="C50" t="str">
        <f>IF(競技者データ入力シート!$D56="","",競技者データ入力シート!$S$3)</f>
        <v/>
      </c>
      <c r="D50" t="str">
        <f>IF(競技者データ入力シート!D56="","",競技者データ入力シート!B56)</f>
        <v/>
      </c>
      <c r="E50" s="146"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2"/>
        <v/>
      </c>
      <c r="M50" t="str">
        <f>ASC(IF(競技者データ入力シート!H56="","",競技者データ入力シート!H56))</f>
        <v/>
      </c>
      <c r="N50" t="str">
        <f>ASC(IF(競技者データ入力シート!P56="","",競技者データ入力シート!P56))</f>
        <v/>
      </c>
      <c r="O50" s="1" t="str">
        <f>IF(競技者データ入力シート!J56="","",競技者データ入力シート!J56)</f>
        <v/>
      </c>
      <c r="P50" s="1"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s="146" t="str">
        <f>ASC(IF(競技者データ入力シート!Q56="","",競技者データ入力シート!R56))</f>
        <v/>
      </c>
      <c r="Y50" s="1" t="str">
        <f>IF($O50="","",IF($O50="男",IFERROR(VLOOKUP(競技者データ入力シート!T56,データ!$B$2:$C$101,2,FALSE),""),IF($O50="女",IFERROR(VLOOKUP(競技者データ入力シート!T56,データ!$F$2:$G$101,2,FALSE),""))))</f>
        <v/>
      </c>
      <c r="Z50" t="str">
        <f>ASC(IF(競技者データ入力シート!T56="","",競技者データ入力シート!U56))</f>
        <v/>
      </c>
      <c r="AC50" s="1"/>
      <c r="AG50" s="1"/>
      <c r="AQ50" s="11"/>
      <c r="AR50" s="11"/>
      <c r="AS50" s="11"/>
      <c r="AT50" s="11"/>
      <c r="AU50" s="11"/>
      <c r="AV50" s="11"/>
      <c r="AX50" s="1"/>
      <c r="AZ50" s="1"/>
      <c r="BA50" s="1"/>
      <c r="BB50" t="str">
        <f>IF(競技者データ入力シート!$Y56="","",競技者データ入力シート!$Y56)</f>
        <v/>
      </c>
      <c r="BC50" s="11" t="str">
        <f>IF(競技者データ入力シート!$Y56="","",VLOOKUP(Y50&amp;BB50,$CX$2:$CY$11,2,FALSE))</f>
        <v/>
      </c>
      <c r="BD50" s="11" t="str">
        <f>IF(競技者データ入力シート!$Y56="","",B50)</f>
        <v/>
      </c>
      <c r="BE50" s="11" t="str">
        <f>IF(競技者データ入力シート!$Y56="","",$C50&amp;$BB50)</f>
        <v/>
      </c>
      <c r="BF50" s="11"/>
      <c r="BG50" s="11" t="str">
        <f>IF(競技者データ入力シート!$Y56="","",$C50&amp;$BB50)</f>
        <v/>
      </c>
      <c r="BH50" s="11" t="str">
        <f>IF(競技者データ入力シート!$Y56="","",$C50&amp;$BB50)</f>
        <v/>
      </c>
      <c r="BI50" s="11"/>
      <c r="BJ50" s="11" t="str">
        <f>IF(競技者データ入力シート!$Y56="","",競技者データ入力シート!$P56)</f>
        <v/>
      </c>
      <c r="BK50" s="1" t="str">
        <f>IF(競技者データ入力シート!$Y56="","",COUNTIF($BC$2:BC50,BC50))</f>
        <v/>
      </c>
      <c r="BL50" s="11" t="str">
        <f t="shared" si="3"/>
        <v/>
      </c>
      <c r="BM50" s="11" t="str">
        <f t="shared" si="4"/>
        <v/>
      </c>
      <c r="BN50" s="1" t="str">
        <f t="shared" si="5"/>
        <v/>
      </c>
      <c r="BO50" s="11" t="str">
        <f t="shared" si="6"/>
        <v/>
      </c>
      <c r="BP50" t="str">
        <f>IF(U50="","",(VLOOKUP(U50,データ!$P$2:$Q$50,2,FALSE)))</f>
        <v/>
      </c>
      <c r="BQ50" t="str">
        <f>IF(Y50="","",VLOOKUP(Y50,データ!$P$2:$Q$50,2,FALSE))</f>
        <v/>
      </c>
      <c r="DB50" t="str">
        <f t="shared" si="8"/>
        <v/>
      </c>
      <c r="DC50" t="str">
        <f t="shared" si="9"/>
        <v/>
      </c>
      <c r="DD50" t="str">
        <f t="shared" si="7"/>
        <v/>
      </c>
    </row>
    <row r="51" spans="2:108">
      <c r="B51" t="str">
        <f>IF(競技者データ入力シート!$S$2="","",競技者データ入力シート!$S$2)</f>
        <v/>
      </c>
      <c r="C51" t="str">
        <f>IF(競技者データ入力シート!$D57="","",競技者データ入力シート!$S$3)</f>
        <v/>
      </c>
      <c r="D51" t="str">
        <f>IF(競技者データ入力シート!D57="","",競技者データ入力シート!B57)</f>
        <v/>
      </c>
      <c r="E51" s="146"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2"/>
        <v/>
      </c>
      <c r="M51" t="str">
        <f>ASC(IF(競技者データ入力シート!H57="","",競技者データ入力シート!H57))</f>
        <v/>
      </c>
      <c r="N51" t="str">
        <f>ASC(IF(競技者データ入力シート!P57="","",競技者データ入力シート!P57))</f>
        <v/>
      </c>
      <c r="O51" s="1" t="str">
        <f>IF(競技者データ入力シート!J57="","",競技者データ入力シート!J57)</f>
        <v/>
      </c>
      <c r="P51" s="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s="146" t="str">
        <f>ASC(IF(競技者データ入力シート!Q57="","",競技者データ入力シート!R57))</f>
        <v/>
      </c>
      <c r="Y51" s="1" t="str">
        <f>IF($O51="","",IF($O51="男",IFERROR(VLOOKUP(競技者データ入力シート!T57,データ!$B$2:$C$101,2,FALSE),""),IF($O51="女",IFERROR(VLOOKUP(競技者データ入力シート!T57,データ!$F$2:$G$101,2,FALSE),""))))</f>
        <v/>
      </c>
      <c r="Z51" t="str">
        <f>ASC(IF(競技者データ入力シート!T57="","",競技者データ入力シート!U57))</f>
        <v/>
      </c>
      <c r="AC51" s="1"/>
      <c r="AG51" s="1"/>
      <c r="AQ51" s="11"/>
      <c r="AR51" s="11"/>
      <c r="AS51" s="11"/>
      <c r="AT51" s="11"/>
      <c r="AU51" s="11"/>
      <c r="AV51" s="11"/>
      <c r="AX51" s="1"/>
      <c r="AZ51" s="1"/>
      <c r="BA51" s="1"/>
      <c r="BB51" t="str">
        <f>IF(競技者データ入力シート!$Y57="","",競技者データ入力シート!$Y57)</f>
        <v/>
      </c>
      <c r="BC51" s="11" t="str">
        <f>IF(競技者データ入力シート!$Y57="","",VLOOKUP(Y51&amp;BB51,$CX$2:$CY$11,2,FALSE))</f>
        <v/>
      </c>
      <c r="BD51" s="11" t="str">
        <f>IF(競技者データ入力シート!$Y57="","",B51)</f>
        <v/>
      </c>
      <c r="BE51" s="11" t="str">
        <f>IF(競技者データ入力シート!$Y57="","",$C51&amp;$BB51)</f>
        <v/>
      </c>
      <c r="BF51" s="11"/>
      <c r="BG51" s="11" t="str">
        <f>IF(競技者データ入力シート!$Y57="","",$C51&amp;$BB51)</f>
        <v/>
      </c>
      <c r="BH51" s="11" t="str">
        <f>IF(競技者データ入力シート!$Y57="","",$C51&amp;$BB51)</f>
        <v/>
      </c>
      <c r="BI51" s="11"/>
      <c r="BJ51" s="11" t="str">
        <f>IF(競技者データ入力シート!$Y57="","",競技者データ入力シート!$P57)</f>
        <v/>
      </c>
      <c r="BK51" s="1" t="str">
        <f>IF(競技者データ入力シート!$Y57="","",COUNTIF($BC$2:BC51,BC51))</f>
        <v/>
      </c>
      <c r="BL51" s="11" t="str">
        <f t="shared" si="3"/>
        <v/>
      </c>
      <c r="BM51" s="11" t="str">
        <f t="shared" si="4"/>
        <v/>
      </c>
      <c r="BN51" s="1" t="str">
        <f t="shared" si="5"/>
        <v/>
      </c>
      <c r="BO51" s="11" t="str">
        <f t="shared" si="6"/>
        <v/>
      </c>
      <c r="BP51" t="str">
        <f>IF(U51="","",(VLOOKUP(U51,データ!$P$2:$Q$50,2,FALSE)))</f>
        <v/>
      </c>
      <c r="BQ51" t="str">
        <f>IF(Y51="","",VLOOKUP(Y51,データ!$P$2:$Q$50,2,FALSE))</f>
        <v/>
      </c>
      <c r="DB51" t="str">
        <f t="shared" si="8"/>
        <v/>
      </c>
      <c r="DC51" t="str">
        <f t="shared" si="9"/>
        <v/>
      </c>
      <c r="DD51" t="str">
        <f t="shared" si="7"/>
        <v/>
      </c>
    </row>
    <row r="52" spans="2:108">
      <c r="B52" t="str">
        <f>IF(競技者データ入力シート!$S$2="","",競技者データ入力シート!$S$2)</f>
        <v/>
      </c>
      <c r="C52" t="str">
        <f>IF(競技者データ入力シート!$D58="","",競技者データ入力シート!$S$3)</f>
        <v/>
      </c>
      <c r="D52" t="str">
        <f>IF(競技者データ入力シート!D58="","",競技者データ入力シート!B58)</f>
        <v/>
      </c>
      <c r="E52" s="146"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2"/>
        <v/>
      </c>
      <c r="M52" t="str">
        <f>ASC(IF(競技者データ入力シート!H58="","",競技者データ入力シート!H58))</f>
        <v/>
      </c>
      <c r="N52" t="str">
        <f>ASC(IF(競技者データ入力シート!P58="","",競技者データ入力シート!P58))</f>
        <v/>
      </c>
      <c r="O52" s="1" t="str">
        <f>IF(競技者データ入力シート!J58="","",競技者データ入力シート!J58)</f>
        <v/>
      </c>
      <c r="P52" s="1"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s="146" t="str">
        <f>ASC(IF(競技者データ入力シート!Q58="","",競技者データ入力シート!R58))</f>
        <v/>
      </c>
      <c r="Y52" s="1" t="str">
        <f>IF($O52="","",IF($O52="男",IFERROR(VLOOKUP(競技者データ入力シート!T58,データ!$B$2:$C$101,2,FALSE),""),IF($O52="女",IFERROR(VLOOKUP(競技者データ入力シート!T58,データ!$F$2:$G$101,2,FALSE),""))))</f>
        <v/>
      </c>
      <c r="Z52" t="str">
        <f>ASC(IF(競技者データ入力シート!T58="","",競技者データ入力シート!U58))</f>
        <v/>
      </c>
      <c r="AC52" s="1"/>
      <c r="AG52" s="1"/>
      <c r="AQ52" s="11"/>
      <c r="AR52" s="11"/>
      <c r="AS52" s="11"/>
      <c r="AT52" s="11"/>
      <c r="AU52" s="11"/>
      <c r="AV52" s="11"/>
      <c r="AX52" s="1"/>
      <c r="AZ52" s="1"/>
      <c r="BA52" s="1"/>
      <c r="BB52" t="str">
        <f>IF(競技者データ入力シート!$Y58="","",競技者データ入力シート!$Y58)</f>
        <v/>
      </c>
      <c r="BC52" s="11" t="str">
        <f>IF(競技者データ入力シート!$Y58="","",VLOOKUP(Y52&amp;BB52,$CX$2:$CY$11,2,FALSE))</f>
        <v/>
      </c>
      <c r="BD52" s="11" t="str">
        <f>IF(競技者データ入力シート!$Y58="","",B52)</f>
        <v/>
      </c>
      <c r="BE52" s="11" t="str">
        <f>IF(競技者データ入力シート!$Y58="","",$C52&amp;$BB52)</f>
        <v/>
      </c>
      <c r="BF52" s="11"/>
      <c r="BG52" s="11" t="str">
        <f>IF(競技者データ入力シート!$Y58="","",$C52&amp;$BB52)</f>
        <v/>
      </c>
      <c r="BH52" s="11" t="str">
        <f>IF(競技者データ入力シート!$Y58="","",$C52&amp;$BB52)</f>
        <v/>
      </c>
      <c r="BI52" s="11"/>
      <c r="BJ52" s="11" t="str">
        <f>IF(競技者データ入力シート!$Y58="","",競技者データ入力シート!$P58)</f>
        <v/>
      </c>
      <c r="BK52" s="1" t="str">
        <f>IF(競技者データ入力シート!$Y58="","",COUNTIF($BC$2:BC52,BC52))</f>
        <v/>
      </c>
      <c r="BL52" s="11" t="str">
        <f t="shared" si="3"/>
        <v/>
      </c>
      <c r="BM52" s="11" t="str">
        <f t="shared" si="4"/>
        <v/>
      </c>
      <c r="BN52" s="1" t="str">
        <f t="shared" si="5"/>
        <v/>
      </c>
      <c r="BO52" s="11" t="str">
        <f t="shared" si="6"/>
        <v/>
      </c>
      <c r="BP52" t="str">
        <f>IF(U52="","",(VLOOKUP(U52,データ!$P$2:$Q$50,2,FALSE)))</f>
        <v/>
      </c>
      <c r="BQ52" t="str">
        <f>IF(Y52="","",VLOOKUP(Y52,データ!$P$2:$Q$50,2,FALSE))</f>
        <v/>
      </c>
      <c r="DB52" t="str">
        <f t="shared" si="8"/>
        <v/>
      </c>
      <c r="DC52" t="str">
        <f t="shared" si="9"/>
        <v/>
      </c>
      <c r="DD52" t="str">
        <f t="shared" si="7"/>
        <v/>
      </c>
    </row>
    <row r="53" spans="2:108">
      <c r="U53" s="1"/>
      <c r="V53" s="146"/>
      <c r="Y53" s="1"/>
      <c r="AC53" s="1"/>
      <c r="AG53" s="1"/>
      <c r="AQ53" s="11"/>
      <c r="AR53" s="11"/>
      <c r="AS53" s="11"/>
      <c r="AT53" s="11"/>
      <c r="AU53" s="11"/>
      <c r="AV53" s="11"/>
      <c r="AX53" s="1"/>
      <c r="AZ53" s="1"/>
      <c r="BA53" s="1"/>
      <c r="BC53" s="11"/>
      <c r="BD53" s="11"/>
      <c r="BE53" s="11"/>
      <c r="BF53" s="11"/>
      <c r="BG53" s="11"/>
      <c r="BH53" s="11"/>
      <c r="BI53" s="11"/>
      <c r="BJ53" s="11"/>
      <c r="BL53" s="11"/>
      <c r="BM53" s="11"/>
      <c r="BO53" s="11"/>
      <c r="DB53" t="str">
        <f t="shared" si="8"/>
        <v/>
      </c>
      <c r="DC53" t="str">
        <f t="shared" si="9"/>
        <v/>
      </c>
      <c r="DD53" t="str">
        <f t="shared" si="7"/>
        <v/>
      </c>
    </row>
    <row r="54" spans="2:108">
      <c r="D54">
        <v>1</v>
      </c>
      <c r="E54" s="146">
        <v>2</v>
      </c>
      <c r="F54">
        <v>3</v>
      </c>
      <c r="G54">
        <v>4</v>
      </c>
      <c r="H54">
        <v>5</v>
      </c>
      <c r="I54">
        <v>6</v>
      </c>
      <c r="J54">
        <v>7</v>
      </c>
      <c r="K54">
        <v>8</v>
      </c>
      <c r="L54">
        <v>9</v>
      </c>
      <c r="M54">
        <v>10</v>
      </c>
      <c r="N54">
        <v>11</v>
      </c>
      <c r="O54" s="1">
        <v>12</v>
      </c>
      <c r="P54" s="1">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v>38</v>
      </c>
      <c r="AP54">
        <v>39</v>
      </c>
      <c r="AQ54">
        <v>40</v>
      </c>
      <c r="AR54">
        <v>41</v>
      </c>
      <c r="AS54">
        <v>42</v>
      </c>
      <c r="AT54">
        <v>43</v>
      </c>
      <c r="AU54">
        <v>44</v>
      </c>
      <c r="AV54">
        <v>45</v>
      </c>
      <c r="AW54">
        <v>46</v>
      </c>
      <c r="AX54">
        <v>47</v>
      </c>
      <c r="AY54">
        <v>48</v>
      </c>
      <c r="AZ54">
        <v>49</v>
      </c>
      <c r="BA54">
        <v>50</v>
      </c>
      <c r="BB54">
        <v>51</v>
      </c>
      <c r="BC54">
        <v>52</v>
      </c>
      <c r="BD54">
        <v>53</v>
      </c>
      <c r="BE54">
        <v>54</v>
      </c>
      <c r="BF54">
        <v>55</v>
      </c>
      <c r="BG54">
        <v>56</v>
      </c>
      <c r="BH54">
        <v>57</v>
      </c>
      <c r="BK54" s="1">
        <v>58</v>
      </c>
      <c r="BL54">
        <v>59</v>
      </c>
      <c r="BM54">
        <v>60</v>
      </c>
      <c r="BN54">
        <v>61</v>
      </c>
      <c r="BO54">
        <v>62</v>
      </c>
      <c r="BP54">
        <v>63</v>
      </c>
      <c r="BQ54">
        <v>64</v>
      </c>
    </row>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B371"/>
  <sheetViews>
    <sheetView topLeftCell="D1" zoomScale="110" zoomScaleNormal="110" workbookViewId="0">
      <pane ySplit="1" topLeftCell="A2" activePane="bottomLeft" state="frozen"/>
      <selection pane="bottomLeft" activeCell="AA17" sqref="AA17"/>
    </sheetView>
  </sheetViews>
  <sheetFormatPr defaultRowHeight="13.3"/>
  <cols>
    <col min="1" max="1" width="18.61328125" style="6" bestFit="1" customWidth="1"/>
    <col min="2" max="2" width="13.84375" style="6" bestFit="1" customWidth="1"/>
    <col min="3" max="3" width="6" style="7" bestFit="1" customWidth="1"/>
    <col min="4" max="4" width="4.4609375" style="7" bestFit="1" customWidth="1"/>
    <col min="5" max="5" width="18.61328125" style="6" bestFit="1" customWidth="1"/>
    <col min="6" max="6" width="13.84375" style="6" bestFit="1" customWidth="1"/>
    <col min="7" max="7" width="6" style="7" bestFit="1" customWidth="1"/>
    <col min="8" max="8" width="4.4609375" style="7" bestFit="1" customWidth="1"/>
    <col min="9" max="9" width="1.23046875" customWidth="1"/>
    <col min="10" max="10" width="6" style="1" bestFit="1" customWidth="1"/>
    <col min="11" max="11" width="5.23046875" style="1" bestFit="1" customWidth="1"/>
    <col min="12" max="12" width="1.23046875" customWidth="1"/>
    <col min="13" max="13" width="4.4609375" style="1" bestFit="1" customWidth="1"/>
    <col min="14" max="14" width="5.23046875" style="1" bestFit="1" customWidth="1"/>
    <col min="15" max="15" width="1.23046875" customWidth="1"/>
    <col min="16" max="16" width="5.23046875" style="1" bestFit="1" customWidth="1"/>
    <col min="17" max="17" width="18.61328125" bestFit="1" customWidth="1"/>
    <col min="18" max="18" width="4.921875" customWidth="1"/>
    <col min="19" max="19" width="13.84375" bestFit="1" customWidth="1"/>
    <col min="20" max="20" width="3.53515625" customWidth="1"/>
    <col min="21" max="21" width="13.84375" bestFit="1" customWidth="1"/>
    <col min="22" max="22" width="1.23046875" customWidth="1"/>
    <col min="23" max="23" width="5.23046875" style="1" bestFit="1" customWidth="1"/>
    <col min="24" max="24" width="12.23046875" bestFit="1" customWidth="1"/>
    <col min="25" max="25" width="5.15234375" style="1" bestFit="1" customWidth="1"/>
    <col min="26" max="26" width="4.23046875" customWidth="1"/>
    <col min="27" max="27" width="8.4609375" bestFit="1" customWidth="1"/>
    <col min="28" max="28" width="2.69140625" style="1" bestFit="1" customWidth="1"/>
  </cols>
  <sheetData>
    <row r="1" spans="1:28" s="142" customFormat="1" ht="24" customHeight="1">
      <c r="A1" s="136" t="s">
        <v>0</v>
      </c>
      <c r="B1" s="136" t="s">
        <v>1</v>
      </c>
      <c r="C1" s="137" t="s">
        <v>2</v>
      </c>
      <c r="D1" s="137" t="s">
        <v>3</v>
      </c>
      <c r="E1" s="138" t="s">
        <v>4</v>
      </c>
      <c r="F1" s="138" t="s">
        <v>1</v>
      </c>
      <c r="G1" s="139" t="s">
        <v>2</v>
      </c>
      <c r="H1" s="139" t="s">
        <v>3</v>
      </c>
      <c r="J1" s="143" t="s">
        <v>5</v>
      </c>
      <c r="K1" s="143" t="s">
        <v>6</v>
      </c>
      <c r="L1" s="144"/>
      <c r="M1" s="145" t="s">
        <v>7</v>
      </c>
      <c r="N1" s="145" t="s">
        <v>8</v>
      </c>
      <c r="P1" s="10" t="s">
        <v>347</v>
      </c>
      <c r="Q1" s="2" t="s">
        <v>348</v>
      </c>
      <c r="R1" s="3" t="s">
        <v>9</v>
      </c>
      <c r="S1" s="3" t="s">
        <v>346</v>
      </c>
      <c r="T1" s="4" t="s">
        <v>10</v>
      </c>
      <c r="U1" s="4" t="s">
        <v>345</v>
      </c>
      <c r="W1" s="140" t="s">
        <v>140</v>
      </c>
      <c r="X1" s="141" t="s">
        <v>141</v>
      </c>
      <c r="Y1" s="135" t="s">
        <v>349</v>
      </c>
      <c r="AB1" s="144"/>
    </row>
    <row r="2" spans="1:28">
      <c r="A2" s="5" t="s">
        <v>396</v>
      </c>
      <c r="B2" s="5" t="s">
        <v>396</v>
      </c>
      <c r="C2" s="7">
        <v>1</v>
      </c>
      <c r="D2" s="7">
        <v>2</v>
      </c>
      <c r="E2" s="5" t="s">
        <v>404</v>
      </c>
      <c r="F2" s="5" t="s">
        <v>404</v>
      </c>
      <c r="G2" s="7">
        <v>11</v>
      </c>
      <c r="H2" s="7">
        <v>2</v>
      </c>
      <c r="I2" s="5"/>
      <c r="J2" s="5" t="s">
        <v>11</v>
      </c>
      <c r="K2" s="7">
        <v>1</v>
      </c>
      <c r="L2" s="5"/>
      <c r="M2" s="5" t="s">
        <v>12</v>
      </c>
      <c r="N2" s="7" t="s">
        <v>338</v>
      </c>
      <c r="O2" s="5"/>
      <c r="P2" s="7">
        <v>1</v>
      </c>
      <c r="Q2" s="5" t="s">
        <v>396</v>
      </c>
      <c r="R2" s="7">
        <v>7</v>
      </c>
      <c r="S2" s="5" t="s">
        <v>446</v>
      </c>
      <c r="T2" s="7">
        <v>16</v>
      </c>
      <c r="U2" s="5" t="s">
        <v>448</v>
      </c>
      <c r="W2" s="12">
        <v>101</v>
      </c>
      <c r="X2" s="18" t="s">
        <v>142</v>
      </c>
      <c r="Y2" s="1" t="s">
        <v>139</v>
      </c>
      <c r="AA2" s="142" t="s">
        <v>522</v>
      </c>
      <c r="AB2" s="144" t="s">
        <v>523</v>
      </c>
    </row>
    <row r="3" spans="1:28">
      <c r="A3" s="5" t="s">
        <v>397</v>
      </c>
      <c r="B3" s="5" t="s">
        <v>397</v>
      </c>
      <c r="C3" s="7">
        <v>2</v>
      </c>
      <c r="D3" s="7">
        <v>3</v>
      </c>
      <c r="E3" s="5" t="s">
        <v>405</v>
      </c>
      <c r="F3" s="5" t="s">
        <v>405</v>
      </c>
      <c r="G3" s="7">
        <v>12</v>
      </c>
      <c r="H3" s="7">
        <v>3</v>
      </c>
      <c r="I3" s="5"/>
      <c r="J3" s="5" t="s">
        <v>13</v>
      </c>
      <c r="K3" s="7">
        <v>2</v>
      </c>
      <c r="L3" s="5"/>
      <c r="M3" s="5" t="s">
        <v>14</v>
      </c>
      <c r="N3" s="7" t="s">
        <v>340</v>
      </c>
      <c r="O3" s="5"/>
      <c r="P3" s="7">
        <v>2</v>
      </c>
      <c r="Q3" s="5" t="s">
        <v>397</v>
      </c>
      <c r="R3" s="7"/>
      <c r="S3" s="5"/>
      <c r="T3" s="7"/>
      <c r="U3" s="5"/>
      <c r="W3" s="12">
        <v>201</v>
      </c>
      <c r="X3" s="18" t="s">
        <v>143</v>
      </c>
      <c r="Y3" s="1" t="s">
        <v>341</v>
      </c>
      <c r="AA3" s="142" t="s">
        <v>561</v>
      </c>
      <c r="AB3" s="144" t="s">
        <v>338</v>
      </c>
    </row>
    <row r="4" spans="1:28">
      <c r="A4" s="5" t="s">
        <v>398</v>
      </c>
      <c r="B4" s="5" t="s">
        <v>398</v>
      </c>
      <c r="C4" s="7">
        <v>3</v>
      </c>
      <c r="D4" s="7">
        <v>4</v>
      </c>
      <c r="E4" s="5" t="s">
        <v>406</v>
      </c>
      <c r="F4" s="5" t="s">
        <v>406</v>
      </c>
      <c r="G4" s="7">
        <v>13</v>
      </c>
      <c r="H4" s="7">
        <v>5</v>
      </c>
      <c r="I4" s="5"/>
      <c r="J4" s="5" t="s">
        <v>15</v>
      </c>
      <c r="K4" s="7">
        <v>3</v>
      </c>
      <c r="L4" s="5"/>
      <c r="M4" s="5" t="s">
        <v>16</v>
      </c>
      <c r="N4" s="7" t="s">
        <v>342</v>
      </c>
      <c r="O4" s="5"/>
      <c r="P4" s="7">
        <v>3</v>
      </c>
      <c r="Q4" s="5" t="s">
        <v>398</v>
      </c>
      <c r="R4" s="7"/>
      <c r="S4" s="5"/>
      <c r="T4" s="7"/>
      <c r="U4" s="5"/>
      <c r="W4" s="12">
        <v>202</v>
      </c>
      <c r="X4" s="18" t="s">
        <v>144</v>
      </c>
      <c r="Y4" s="1" t="s">
        <v>564</v>
      </c>
      <c r="AA4" s="142" t="s">
        <v>524</v>
      </c>
      <c r="AB4" s="144" t="s">
        <v>340</v>
      </c>
    </row>
    <row r="5" spans="1:28">
      <c r="A5" s="5" t="s">
        <v>399</v>
      </c>
      <c r="B5" s="5" t="s">
        <v>399</v>
      </c>
      <c r="C5" s="7">
        <v>4</v>
      </c>
      <c r="D5" s="7">
        <v>7</v>
      </c>
      <c r="E5" s="5" t="s">
        <v>407</v>
      </c>
      <c r="F5" s="5" t="s">
        <v>407</v>
      </c>
      <c r="G5" s="7">
        <v>14</v>
      </c>
      <c r="H5" s="7">
        <v>7</v>
      </c>
      <c r="I5" s="5"/>
      <c r="J5" s="5" t="s">
        <v>17</v>
      </c>
      <c r="K5" s="7">
        <v>4</v>
      </c>
      <c r="L5" s="5"/>
      <c r="M5" s="5" t="s">
        <v>18</v>
      </c>
      <c r="N5" s="7" t="s">
        <v>343</v>
      </c>
      <c r="O5" s="5"/>
      <c r="P5" s="7">
        <v>4</v>
      </c>
      <c r="Q5" s="5" t="s">
        <v>399</v>
      </c>
      <c r="R5" s="7"/>
      <c r="S5" s="5"/>
      <c r="T5" s="7"/>
      <c r="U5" s="5"/>
      <c r="W5" s="12">
        <v>203</v>
      </c>
      <c r="X5" s="18" t="s">
        <v>145</v>
      </c>
      <c r="Y5" s="1" t="s">
        <v>565</v>
      </c>
      <c r="AA5" s="142" t="s">
        <v>541</v>
      </c>
      <c r="AB5" s="144" t="s">
        <v>526</v>
      </c>
    </row>
    <row r="6" spans="1:28">
      <c r="A6" s="5" t="s">
        <v>400</v>
      </c>
      <c r="B6" s="5" t="s">
        <v>400</v>
      </c>
      <c r="C6" s="7">
        <v>5</v>
      </c>
      <c r="D6" s="7">
        <v>8</v>
      </c>
      <c r="E6" s="5" t="s">
        <v>447</v>
      </c>
      <c r="F6" s="5" t="s">
        <v>447</v>
      </c>
      <c r="G6" s="7">
        <v>15</v>
      </c>
      <c r="H6" s="7">
        <v>14</v>
      </c>
      <c r="I6" s="5"/>
      <c r="J6" s="5" t="s">
        <v>19</v>
      </c>
      <c r="K6" s="7">
        <v>5</v>
      </c>
      <c r="L6" s="5"/>
      <c r="M6" s="5" t="s">
        <v>20</v>
      </c>
      <c r="N6" s="7" t="s">
        <v>344</v>
      </c>
      <c r="O6" s="5"/>
      <c r="P6" s="7">
        <v>5</v>
      </c>
      <c r="Q6" s="5" t="s">
        <v>400</v>
      </c>
      <c r="R6" s="7"/>
      <c r="S6" s="5"/>
      <c r="T6" s="5"/>
      <c r="U6" s="5"/>
      <c r="W6" s="12">
        <v>204</v>
      </c>
      <c r="X6" s="18" t="s">
        <v>146</v>
      </c>
      <c r="Y6" s="1" t="s">
        <v>566</v>
      </c>
      <c r="AA6" s="142" t="s">
        <v>542</v>
      </c>
      <c r="AB6" s="144"/>
    </row>
    <row r="7" spans="1:28">
      <c r="A7" s="5" t="s">
        <v>445</v>
      </c>
      <c r="B7" s="5" t="s">
        <v>445</v>
      </c>
      <c r="C7" s="7">
        <v>6</v>
      </c>
      <c r="D7" s="7">
        <v>17</v>
      </c>
      <c r="E7" s="5" t="s">
        <v>448</v>
      </c>
      <c r="F7" s="5" t="s">
        <v>448</v>
      </c>
      <c r="G7" s="7">
        <v>16</v>
      </c>
      <c r="H7" s="7">
        <v>30</v>
      </c>
      <c r="I7" s="5"/>
      <c r="J7" s="5" t="s">
        <v>21</v>
      </c>
      <c r="K7" s="7">
        <v>6</v>
      </c>
      <c r="L7" s="5"/>
      <c r="M7" s="5"/>
      <c r="N7" s="5"/>
      <c r="O7" s="5"/>
      <c r="P7" s="7">
        <v>6</v>
      </c>
      <c r="Q7" s="5" t="s">
        <v>445</v>
      </c>
      <c r="R7" s="7"/>
      <c r="S7" s="5"/>
      <c r="T7" s="5"/>
      <c r="U7" s="5"/>
      <c r="W7" s="12">
        <v>205</v>
      </c>
      <c r="X7" s="18" t="s">
        <v>147</v>
      </c>
      <c r="AA7" s="142" t="s">
        <v>543</v>
      </c>
      <c r="AB7" s="144"/>
    </row>
    <row r="8" spans="1:28">
      <c r="A8" s="5" t="s">
        <v>446</v>
      </c>
      <c r="B8" s="5" t="s">
        <v>446</v>
      </c>
      <c r="C8" s="7">
        <v>7</v>
      </c>
      <c r="D8" s="7">
        <v>30</v>
      </c>
      <c r="E8" s="5" t="s">
        <v>408</v>
      </c>
      <c r="F8" s="5" t="s">
        <v>408</v>
      </c>
      <c r="G8" s="7">
        <v>17</v>
      </c>
      <c r="H8" s="7">
        <v>34</v>
      </c>
      <c r="I8" s="5"/>
      <c r="J8" s="5" t="s">
        <v>22</v>
      </c>
      <c r="K8" s="7">
        <v>7</v>
      </c>
      <c r="L8" s="5"/>
      <c r="M8" s="5"/>
      <c r="N8" s="5"/>
      <c r="O8" s="5"/>
      <c r="P8" s="7">
        <v>7</v>
      </c>
      <c r="Q8" s="5" t="s">
        <v>446</v>
      </c>
      <c r="R8" s="7"/>
      <c r="S8" s="5"/>
      <c r="T8" s="5"/>
      <c r="U8" s="5"/>
      <c r="W8" s="12">
        <v>206</v>
      </c>
      <c r="X8" s="18" t="s">
        <v>148</v>
      </c>
      <c r="AA8" s="142" t="s">
        <v>527</v>
      </c>
      <c r="AB8" s="144"/>
    </row>
    <row r="9" spans="1:28">
      <c r="A9" s="5" t="s">
        <v>401</v>
      </c>
      <c r="B9" s="5" t="s">
        <v>401</v>
      </c>
      <c r="C9" s="7">
        <v>8</v>
      </c>
      <c r="D9" s="7">
        <v>34</v>
      </c>
      <c r="E9" s="5" t="s">
        <v>409</v>
      </c>
      <c r="F9" s="5" t="s">
        <v>409</v>
      </c>
      <c r="G9" s="7">
        <v>18</v>
      </c>
      <c r="H9" s="7">
        <v>36</v>
      </c>
      <c r="I9" s="5"/>
      <c r="J9" s="5" t="s">
        <v>23</v>
      </c>
      <c r="K9" s="7">
        <v>8</v>
      </c>
      <c r="L9" s="5"/>
      <c r="M9" s="5"/>
      <c r="N9" s="5"/>
      <c r="O9" s="5"/>
      <c r="P9" s="7">
        <v>8</v>
      </c>
      <c r="Q9" s="5" t="s">
        <v>401</v>
      </c>
      <c r="R9" s="7"/>
      <c r="S9" s="5"/>
      <c r="T9" s="5"/>
      <c r="U9" s="5"/>
      <c r="W9" s="12">
        <v>207</v>
      </c>
      <c r="X9" s="18" t="s">
        <v>149</v>
      </c>
      <c r="AA9" s="142" t="s">
        <v>544</v>
      </c>
      <c r="AB9" s="144"/>
    </row>
    <row r="10" spans="1:28">
      <c r="A10" s="5" t="s">
        <v>402</v>
      </c>
      <c r="B10" s="5" t="s">
        <v>402</v>
      </c>
      <c r="C10" s="7">
        <v>9</v>
      </c>
      <c r="D10" s="7">
        <v>36</v>
      </c>
      <c r="E10" s="5" t="s">
        <v>410</v>
      </c>
      <c r="F10" s="5" t="s">
        <v>410</v>
      </c>
      <c r="G10" s="7">
        <v>19</v>
      </c>
      <c r="H10" s="7">
        <v>39</v>
      </c>
      <c r="I10" s="5"/>
      <c r="J10" s="5" t="s">
        <v>24</v>
      </c>
      <c r="K10" s="7">
        <v>9</v>
      </c>
      <c r="L10" s="5"/>
      <c r="M10" s="5"/>
      <c r="N10" s="5"/>
      <c r="O10" s="5"/>
      <c r="P10" s="7">
        <v>9</v>
      </c>
      <c r="Q10" s="5" t="s">
        <v>402</v>
      </c>
      <c r="R10" s="7"/>
      <c r="S10" s="5"/>
      <c r="T10" s="5"/>
      <c r="U10" s="5"/>
      <c r="W10" s="12">
        <v>208</v>
      </c>
      <c r="X10" s="18" t="s">
        <v>150</v>
      </c>
      <c r="AA10" s="142" t="s">
        <v>525</v>
      </c>
      <c r="AB10" s="144"/>
    </row>
    <row r="11" spans="1:28">
      <c r="A11" s="5" t="s">
        <v>403</v>
      </c>
      <c r="B11" s="5" t="s">
        <v>403</v>
      </c>
      <c r="C11" s="7">
        <v>10</v>
      </c>
      <c r="D11" s="7">
        <v>41</v>
      </c>
      <c r="E11" s="5"/>
      <c r="F11" s="5"/>
      <c r="I11" s="5"/>
      <c r="J11" s="5" t="s">
        <v>25</v>
      </c>
      <c r="K11" s="7">
        <v>10</v>
      </c>
      <c r="L11" s="5"/>
      <c r="M11" s="5"/>
      <c r="N11" s="5"/>
      <c r="O11" s="5"/>
      <c r="P11" s="7">
        <v>10</v>
      </c>
      <c r="Q11" s="5" t="s">
        <v>403</v>
      </c>
      <c r="R11" s="7"/>
      <c r="S11" s="5"/>
      <c r="T11" s="5"/>
      <c r="U11" s="5"/>
      <c r="W11" s="12">
        <v>209</v>
      </c>
      <c r="X11" s="18" t="s">
        <v>499</v>
      </c>
      <c r="AA11" s="142" t="s">
        <v>545</v>
      </c>
      <c r="AB11" s="144"/>
    </row>
    <row r="12" spans="1:28">
      <c r="A12" s="5"/>
      <c r="B12" s="5"/>
      <c r="E12" s="5"/>
      <c r="F12" s="5"/>
      <c r="I12" s="5"/>
      <c r="J12" s="5" t="s">
        <v>26</v>
      </c>
      <c r="K12" s="7">
        <v>11</v>
      </c>
      <c r="L12" s="5"/>
      <c r="M12" s="5"/>
      <c r="N12" s="5"/>
      <c r="O12" s="5"/>
      <c r="P12" s="7">
        <v>11</v>
      </c>
      <c r="Q12" s="5" t="s">
        <v>404</v>
      </c>
      <c r="R12" s="7"/>
      <c r="S12" s="5"/>
      <c r="T12" s="5"/>
      <c r="U12" s="5"/>
      <c r="W12" s="12">
        <v>210</v>
      </c>
      <c r="X12" s="18" t="s">
        <v>151</v>
      </c>
      <c r="AA12" s="142" t="s">
        <v>546</v>
      </c>
      <c r="AB12" s="144"/>
    </row>
    <row r="13" spans="1:28">
      <c r="A13" s="5"/>
      <c r="B13" s="5"/>
      <c r="E13" s="5"/>
      <c r="F13" s="5"/>
      <c r="I13" s="5"/>
      <c r="J13" s="5" t="s">
        <v>27</v>
      </c>
      <c r="K13" s="7">
        <v>12</v>
      </c>
      <c r="L13" s="5"/>
      <c r="M13" s="5"/>
      <c r="N13" s="5"/>
      <c r="O13" s="5"/>
      <c r="P13" s="7">
        <v>12</v>
      </c>
      <c r="Q13" s="5" t="s">
        <v>405</v>
      </c>
      <c r="R13" s="7"/>
      <c r="S13" s="5"/>
      <c r="T13" s="5"/>
      <c r="U13" s="5"/>
      <c r="W13" s="12">
        <v>211</v>
      </c>
      <c r="X13" s="18" t="s">
        <v>152</v>
      </c>
      <c r="AA13" s="142" t="s">
        <v>547</v>
      </c>
      <c r="AB13" s="144"/>
    </row>
    <row r="14" spans="1:28">
      <c r="A14" s="5"/>
      <c r="B14" s="5"/>
      <c r="E14" s="5"/>
      <c r="F14" s="5"/>
      <c r="I14" s="5"/>
      <c r="J14" s="5" t="s">
        <v>28</v>
      </c>
      <c r="K14" s="7">
        <v>13</v>
      </c>
      <c r="L14" s="5"/>
      <c r="M14" s="5"/>
      <c r="N14" s="5"/>
      <c r="O14" s="5"/>
      <c r="P14" s="7">
        <v>13</v>
      </c>
      <c r="Q14" s="5" t="s">
        <v>406</v>
      </c>
      <c r="R14" s="5"/>
      <c r="S14" s="5"/>
      <c r="T14" s="5"/>
      <c r="U14" s="5"/>
      <c r="W14" s="12">
        <v>212</v>
      </c>
      <c r="X14" s="18" t="s">
        <v>153</v>
      </c>
      <c r="AA14" s="142" t="s">
        <v>548</v>
      </c>
      <c r="AB14" s="144"/>
    </row>
    <row r="15" spans="1:28">
      <c r="A15" s="5"/>
      <c r="B15" s="5"/>
      <c r="E15" s="5"/>
      <c r="F15" s="5"/>
      <c r="I15" s="5"/>
      <c r="J15" s="5" t="s">
        <v>29</v>
      </c>
      <c r="K15" s="7">
        <v>14</v>
      </c>
      <c r="L15" s="5"/>
      <c r="M15" s="5"/>
      <c r="N15" s="5"/>
      <c r="O15" s="5"/>
      <c r="P15" s="7">
        <v>14</v>
      </c>
      <c r="Q15" s="5" t="s">
        <v>407</v>
      </c>
      <c r="R15" s="5"/>
      <c r="S15" s="5"/>
      <c r="T15" s="5"/>
      <c r="U15" s="5"/>
      <c r="W15" s="12">
        <v>213</v>
      </c>
      <c r="X15" s="18" t="s">
        <v>154</v>
      </c>
      <c r="AA15" s="142" t="s">
        <v>562</v>
      </c>
      <c r="AB15" s="144"/>
    </row>
    <row r="16" spans="1:28">
      <c r="A16" s="296"/>
      <c r="B16" s="5"/>
      <c r="E16" s="5"/>
      <c r="F16" s="5"/>
      <c r="I16" s="5"/>
      <c r="J16" s="5" t="s">
        <v>30</v>
      </c>
      <c r="K16" s="7">
        <v>15</v>
      </c>
      <c r="L16" s="5"/>
      <c r="M16" s="5"/>
      <c r="N16" s="5"/>
      <c r="O16" s="5"/>
      <c r="P16" s="7">
        <v>15</v>
      </c>
      <c r="Q16" s="5" t="s">
        <v>447</v>
      </c>
      <c r="R16" s="5"/>
      <c r="S16" s="5"/>
      <c r="T16" s="5"/>
      <c r="U16" s="5"/>
      <c r="W16" s="12">
        <v>214</v>
      </c>
      <c r="X16" s="18" t="s">
        <v>155</v>
      </c>
      <c r="AA16" s="142" t="s">
        <v>568</v>
      </c>
      <c r="AB16" s="144"/>
    </row>
    <row r="17" spans="1:28">
      <c r="A17" s="296"/>
      <c r="B17" s="5"/>
      <c r="E17" s="5"/>
      <c r="F17" s="5"/>
      <c r="I17" s="5"/>
      <c r="J17" s="5" t="s">
        <v>31</v>
      </c>
      <c r="K17" s="7">
        <v>16</v>
      </c>
      <c r="L17" s="5"/>
      <c r="M17" s="5"/>
      <c r="N17" s="5"/>
      <c r="O17" s="5"/>
      <c r="P17" s="7">
        <v>16</v>
      </c>
      <c r="Q17" s="5" t="s">
        <v>448</v>
      </c>
      <c r="R17" s="5"/>
      <c r="S17" s="5"/>
      <c r="T17" s="5"/>
      <c r="U17" s="5"/>
      <c r="W17" s="12">
        <v>215</v>
      </c>
      <c r="X17" s="18" t="s">
        <v>156</v>
      </c>
      <c r="AA17" s="142"/>
      <c r="AB17" s="144"/>
    </row>
    <row r="18" spans="1:28">
      <c r="A18" s="296"/>
      <c r="B18" s="5"/>
      <c r="E18" s="5"/>
      <c r="F18" s="5"/>
      <c r="I18" s="5"/>
      <c r="J18" s="5" t="s">
        <v>32</v>
      </c>
      <c r="K18" s="7">
        <v>17</v>
      </c>
      <c r="L18" s="5"/>
      <c r="M18" s="5"/>
      <c r="N18" s="5"/>
      <c r="O18" s="5"/>
      <c r="P18" s="7">
        <v>17</v>
      </c>
      <c r="Q18" s="5" t="s">
        <v>408</v>
      </c>
      <c r="R18" s="5"/>
      <c r="S18" s="5"/>
      <c r="T18" s="5"/>
      <c r="U18" s="5"/>
      <c r="W18" s="12">
        <v>216</v>
      </c>
      <c r="X18" s="18" t="s">
        <v>157</v>
      </c>
      <c r="AA18" s="142"/>
      <c r="AB18" s="144"/>
    </row>
    <row r="19" spans="1:28">
      <c r="A19" s="296"/>
      <c r="F19" s="5"/>
      <c r="I19" s="5"/>
      <c r="J19" s="5" t="s">
        <v>33</v>
      </c>
      <c r="K19" s="7">
        <v>18</v>
      </c>
      <c r="L19" s="5"/>
      <c r="M19" s="5"/>
      <c r="N19" s="5"/>
      <c r="O19" s="5"/>
      <c r="P19" s="7">
        <v>18</v>
      </c>
      <c r="Q19" s="5" t="s">
        <v>409</v>
      </c>
      <c r="R19" s="5"/>
      <c r="S19" s="5"/>
      <c r="T19" s="5"/>
      <c r="U19" s="5"/>
      <c r="W19" s="12">
        <v>217</v>
      </c>
      <c r="X19" s="18" t="s">
        <v>158</v>
      </c>
      <c r="AA19" s="142"/>
      <c r="AB19" s="144"/>
    </row>
    <row r="20" spans="1:28">
      <c r="A20" s="296"/>
      <c r="B20" s="5" t="s">
        <v>469</v>
      </c>
      <c r="F20" s="5" t="s">
        <v>470</v>
      </c>
      <c r="I20" s="5"/>
      <c r="J20" s="5" t="s">
        <v>34</v>
      </c>
      <c r="K20" s="7">
        <v>19</v>
      </c>
      <c r="L20" s="5"/>
      <c r="M20" s="5"/>
      <c r="N20" s="5"/>
      <c r="O20" s="5"/>
      <c r="P20" s="7">
        <v>19</v>
      </c>
      <c r="Q20" s="5" t="s">
        <v>410</v>
      </c>
      <c r="R20" s="5"/>
      <c r="S20" s="5"/>
      <c r="T20" s="5"/>
      <c r="U20" s="5"/>
      <c r="W20" s="12">
        <v>218</v>
      </c>
      <c r="X20" s="18" t="s">
        <v>159</v>
      </c>
      <c r="AA20" s="142"/>
      <c r="AB20" s="144"/>
    </row>
    <row r="21" spans="1:28">
      <c r="A21" s="296"/>
      <c r="B21" s="5" t="s">
        <v>449</v>
      </c>
      <c r="C21" s="7">
        <v>1</v>
      </c>
      <c r="E21" s="5"/>
      <c r="F21" s="5" t="s">
        <v>450</v>
      </c>
      <c r="G21" s="7">
        <v>11</v>
      </c>
      <c r="I21" s="5"/>
      <c r="J21" s="5" t="s">
        <v>35</v>
      </c>
      <c r="K21" s="7">
        <v>20</v>
      </c>
      <c r="L21" s="5"/>
      <c r="M21" s="5"/>
      <c r="N21" s="5"/>
      <c r="O21" s="5"/>
      <c r="P21" s="7"/>
      <c r="Q21" s="5"/>
      <c r="R21" s="5"/>
      <c r="S21" s="5"/>
      <c r="T21" s="5"/>
      <c r="U21" s="5"/>
      <c r="W21" s="12">
        <v>219</v>
      </c>
      <c r="X21" s="18" t="s">
        <v>160</v>
      </c>
    </row>
    <row r="22" spans="1:28">
      <c r="A22" s="296"/>
      <c r="B22" s="6" t="s">
        <v>451</v>
      </c>
      <c r="C22" s="7">
        <v>2</v>
      </c>
      <c r="F22" s="5" t="s">
        <v>452</v>
      </c>
      <c r="G22" s="7">
        <v>12</v>
      </c>
      <c r="I22" s="5"/>
      <c r="J22" s="5" t="s">
        <v>36</v>
      </c>
      <c r="K22" s="7">
        <v>21</v>
      </c>
      <c r="L22" s="5"/>
      <c r="M22" s="5"/>
      <c r="N22" s="5"/>
      <c r="O22" s="5"/>
      <c r="P22" s="7"/>
      <c r="Q22" s="5"/>
      <c r="R22" s="5"/>
      <c r="S22" s="5"/>
      <c r="T22" s="5"/>
      <c r="U22" s="5"/>
      <c r="W22" s="12">
        <v>220</v>
      </c>
      <c r="X22" s="18" t="s">
        <v>500</v>
      </c>
    </row>
    <row r="23" spans="1:28">
      <c r="A23" s="296"/>
      <c r="B23" s="5" t="s">
        <v>453</v>
      </c>
      <c r="C23" s="7">
        <v>3</v>
      </c>
      <c r="E23" s="5"/>
      <c r="F23" s="5" t="s">
        <v>454</v>
      </c>
      <c r="G23" s="7">
        <v>13</v>
      </c>
      <c r="I23" s="5"/>
      <c r="J23" s="5" t="s">
        <v>37</v>
      </c>
      <c r="K23" s="7">
        <v>22</v>
      </c>
      <c r="L23" s="5"/>
      <c r="M23" s="5"/>
      <c r="N23" s="5"/>
      <c r="O23" s="5"/>
      <c r="P23" s="7"/>
      <c r="Q23" s="5"/>
      <c r="R23" s="5"/>
      <c r="S23" s="5"/>
      <c r="T23" s="5"/>
      <c r="U23" s="5"/>
      <c r="W23" s="12">
        <v>221</v>
      </c>
      <c r="X23" s="18" t="s">
        <v>501</v>
      </c>
    </row>
    <row r="24" spans="1:28">
      <c r="A24" s="296"/>
      <c r="B24" s="5" t="s">
        <v>455</v>
      </c>
      <c r="C24" s="7">
        <v>4</v>
      </c>
      <c r="E24" s="5"/>
      <c r="F24" s="5" t="s">
        <v>456</v>
      </c>
      <c r="G24" s="7">
        <v>14</v>
      </c>
      <c r="I24" s="5"/>
      <c r="J24" s="5" t="s">
        <v>38</v>
      </c>
      <c r="K24" s="7">
        <v>23</v>
      </c>
      <c r="L24" s="5"/>
      <c r="M24" s="5"/>
      <c r="N24" s="5"/>
      <c r="O24" s="5"/>
      <c r="P24" s="7"/>
      <c r="Q24" s="5"/>
      <c r="R24" s="5"/>
      <c r="S24" s="5"/>
      <c r="T24" s="5"/>
      <c r="U24" s="5"/>
      <c r="W24" s="12">
        <v>222</v>
      </c>
      <c r="X24" s="18" t="s">
        <v>161</v>
      </c>
    </row>
    <row r="25" spans="1:28">
      <c r="A25" s="296"/>
      <c r="B25" s="6" t="s">
        <v>457</v>
      </c>
      <c r="C25" s="7">
        <v>5</v>
      </c>
      <c r="F25" s="5" t="s">
        <v>468</v>
      </c>
      <c r="G25" s="7">
        <v>15</v>
      </c>
      <c r="I25" s="5"/>
      <c r="J25" s="5" t="s">
        <v>39</v>
      </c>
      <c r="K25" s="7">
        <v>24</v>
      </c>
      <c r="L25" s="5"/>
      <c r="M25" s="5"/>
      <c r="N25" s="5"/>
      <c r="O25" s="5"/>
      <c r="P25" s="7"/>
      <c r="Q25" s="5"/>
      <c r="R25" s="5"/>
      <c r="S25" s="5"/>
      <c r="T25" s="5"/>
      <c r="U25" s="5"/>
      <c r="W25" s="12">
        <v>223</v>
      </c>
      <c r="X25" s="18" t="s">
        <v>162</v>
      </c>
    </row>
    <row r="26" spans="1:28">
      <c r="A26" s="296"/>
      <c r="B26" s="5" t="s">
        <v>465</v>
      </c>
      <c r="C26" s="7">
        <v>6</v>
      </c>
      <c r="E26" s="5"/>
      <c r="F26" s="5" t="s">
        <v>458</v>
      </c>
      <c r="G26" s="7">
        <v>17</v>
      </c>
      <c r="I26" s="5"/>
      <c r="J26" s="5" t="s">
        <v>40</v>
      </c>
      <c r="K26" s="7">
        <v>25</v>
      </c>
      <c r="L26" s="5"/>
      <c r="M26" s="5"/>
      <c r="N26" s="5"/>
      <c r="O26" s="5"/>
      <c r="P26" s="7"/>
      <c r="Q26" s="5"/>
      <c r="R26" s="5"/>
      <c r="S26" s="5"/>
      <c r="T26" s="5"/>
      <c r="U26" s="5"/>
      <c r="W26" s="12">
        <v>224</v>
      </c>
      <c r="X26" s="18" t="s">
        <v>163</v>
      </c>
    </row>
    <row r="27" spans="1:28">
      <c r="A27" s="296"/>
      <c r="B27" s="5" t="s">
        <v>459</v>
      </c>
      <c r="C27" s="7">
        <v>8</v>
      </c>
      <c r="E27" s="5"/>
      <c r="F27" s="5" t="s">
        <v>460</v>
      </c>
      <c r="G27" s="7">
        <v>18</v>
      </c>
      <c r="I27" s="5"/>
      <c r="J27" s="5" t="s">
        <v>41</v>
      </c>
      <c r="K27" s="7">
        <v>26</v>
      </c>
      <c r="L27" s="5"/>
      <c r="M27" s="5"/>
      <c r="N27" s="5"/>
      <c r="O27" s="5"/>
      <c r="P27" s="7"/>
      <c r="Q27" s="5"/>
      <c r="R27" s="5"/>
      <c r="S27" s="5"/>
      <c r="T27" s="5"/>
      <c r="U27" s="5"/>
      <c r="W27" s="12">
        <v>225</v>
      </c>
      <c r="X27" s="18" t="s">
        <v>164</v>
      </c>
    </row>
    <row r="28" spans="1:28">
      <c r="A28" s="296"/>
      <c r="B28" s="33" t="s">
        <v>461</v>
      </c>
      <c r="C28" s="7">
        <v>9</v>
      </c>
      <c r="E28" s="33"/>
      <c r="F28" s="5" t="s">
        <v>462</v>
      </c>
      <c r="G28" s="7">
        <v>19</v>
      </c>
      <c r="I28" s="5"/>
      <c r="J28" s="5" t="s">
        <v>42</v>
      </c>
      <c r="K28" s="7">
        <v>27</v>
      </c>
      <c r="L28" s="5"/>
      <c r="M28" s="5"/>
      <c r="N28" s="5"/>
      <c r="O28" s="5"/>
      <c r="P28" s="7"/>
      <c r="Q28" s="5"/>
      <c r="R28" s="5"/>
      <c r="S28" s="5"/>
      <c r="T28" s="5"/>
      <c r="U28" s="5"/>
      <c r="W28" s="12">
        <v>226</v>
      </c>
      <c r="X28" s="18" t="s">
        <v>165</v>
      </c>
    </row>
    <row r="29" spans="1:28">
      <c r="A29" s="297"/>
      <c r="B29" s="35" t="s">
        <v>467</v>
      </c>
      <c r="C29" s="34">
        <v>10</v>
      </c>
      <c r="D29" s="34"/>
      <c r="F29" s="33"/>
      <c r="G29" s="34"/>
      <c r="I29" s="5"/>
      <c r="J29" s="5" t="s">
        <v>43</v>
      </c>
      <c r="K29" s="7">
        <v>28</v>
      </c>
      <c r="L29" s="5"/>
      <c r="M29" s="5"/>
      <c r="N29" s="5"/>
      <c r="O29" s="5"/>
      <c r="P29" s="7"/>
      <c r="Q29" s="5"/>
      <c r="R29" s="5"/>
      <c r="S29" s="5"/>
      <c r="T29" s="5"/>
      <c r="U29" s="5"/>
      <c r="W29" s="12">
        <v>227</v>
      </c>
      <c r="X29" s="18" t="s">
        <v>166</v>
      </c>
    </row>
    <row r="30" spans="1:28">
      <c r="A30" s="297"/>
      <c r="C30" s="34"/>
      <c r="D30" s="34"/>
      <c r="E30" s="35"/>
      <c r="F30" s="35"/>
      <c r="G30" s="34"/>
      <c r="I30" s="5"/>
      <c r="J30" s="5" t="s">
        <v>44</v>
      </c>
      <c r="K30" s="7">
        <v>29</v>
      </c>
      <c r="L30" s="5"/>
      <c r="M30" s="5"/>
      <c r="N30" s="5"/>
      <c r="O30" s="5"/>
      <c r="P30" s="7"/>
      <c r="Q30" s="5"/>
      <c r="R30" s="5"/>
      <c r="S30" s="5"/>
      <c r="T30" s="5"/>
      <c r="U30" s="5"/>
      <c r="W30" s="12">
        <v>228</v>
      </c>
      <c r="X30" s="18" t="s">
        <v>167</v>
      </c>
    </row>
    <row r="31" spans="1:28">
      <c r="A31" s="35"/>
      <c r="B31" s="35"/>
      <c r="C31" s="34"/>
      <c r="D31" s="34"/>
      <c r="E31" s="35"/>
      <c r="F31" s="35"/>
      <c r="G31" s="34"/>
      <c r="I31" s="5"/>
      <c r="J31" s="5" t="s">
        <v>45</v>
      </c>
      <c r="K31" s="7">
        <v>30</v>
      </c>
      <c r="L31" s="5"/>
      <c r="M31" s="5"/>
      <c r="N31" s="5"/>
      <c r="O31" s="5"/>
      <c r="P31" s="7"/>
      <c r="Q31" s="5"/>
      <c r="R31" s="5"/>
      <c r="S31" s="5"/>
      <c r="T31" s="5"/>
      <c r="U31" s="5"/>
      <c r="W31" s="12">
        <v>229</v>
      </c>
      <c r="X31" s="18" t="s">
        <v>168</v>
      </c>
    </row>
    <row r="32" spans="1:28">
      <c r="A32" s="35"/>
      <c r="B32" s="35"/>
      <c r="C32" s="34"/>
      <c r="D32" s="34"/>
      <c r="E32" s="35"/>
      <c r="F32" s="35"/>
      <c r="G32" s="34"/>
      <c r="I32" s="5"/>
      <c r="J32" s="5" t="s">
        <v>46</v>
      </c>
      <c r="K32" s="7">
        <v>31</v>
      </c>
      <c r="L32" s="5"/>
      <c r="M32" s="5"/>
      <c r="N32" s="5"/>
      <c r="O32" s="5"/>
      <c r="P32" s="7"/>
      <c r="Q32" s="5"/>
      <c r="R32" s="5"/>
      <c r="S32" s="5"/>
      <c r="T32" s="5"/>
      <c r="U32" s="5"/>
      <c r="W32" s="12">
        <v>230</v>
      </c>
      <c r="X32" s="18" t="s">
        <v>169</v>
      </c>
    </row>
    <row r="33" spans="1:24">
      <c r="A33" s="35"/>
      <c r="B33" s="5" t="s">
        <v>463</v>
      </c>
      <c r="C33" s="34">
        <v>7</v>
      </c>
      <c r="D33" s="34"/>
      <c r="E33" s="5"/>
      <c r="F33" s="33" t="s">
        <v>464</v>
      </c>
      <c r="G33" s="34">
        <v>16</v>
      </c>
      <c r="I33" s="5"/>
      <c r="J33" s="5" t="s">
        <v>47</v>
      </c>
      <c r="K33" s="7">
        <v>32</v>
      </c>
      <c r="L33" s="5"/>
      <c r="M33" s="5"/>
      <c r="N33" s="5"/>
      <c r="O33" s="5"/>
      <c r="P33" s="7"/>
      <c r="Q33" s="5"/>
      <c r="R33" s="5"/>
      <c r="S33" s="5"/>
      <c r="T33" s="5"/>
      <c r="U33" s="5"/>
      <c r="W33" s="12">
        <v>231</v>
      </c>
      <c r="X33" s="18" t="s">
        <v>170</v>
      </c>
    </row>
    <row r="34" spans="1:24">
      <c r="A34" s="35"/>
      <c r="B34" s="35"/>
      <c r="C34" s="34"/>
      <c r="D34" s="34"/>
      <c r="E34" s="35"/>
      <c r="F34" s="35"/>
      <c r="G34" s="34"/>
      <c r="I34" s="5"/>
      <c r="J34" s="5" t="s">
        <v>48</v>
      </c>
      <c r="K34" s="7">
        <v>33</v>
      </c>
      <c r="L34" s="5"/>
      <c r="M34" s="5"/>
      <c r="N34" s="5"/>
      <c r="O34" s="5"/>
      <c r="P34" s="7"/>
      <c r="Q34" s="5"/>
      <c r="R34" s="5"/>
      <c r="S34" s="5"/>
      <c r="T34" s="5"/>
      <c r="U34" s="5"/>
      <c r="W34" s="12">
        <v>232</v>
      </c>
      <c r="X34" s="18" t="s">
        <v>171</v>
      </c>
    </row>
    <row r="35" spans="1:24">
      <c r="A35" s="35"/>
      <c r="B35" s="35"/>
      <c r="C35" s="34"/>
      <c r="D35" s="34"/>
      <c r="E35" s="35"/>
      <c r="F35" s="35"/>
      <c r="G35" s="34"/>
      <c r="I35" s="5"/>
      <c r="J35" s="5" t="s">
        <v>49</v>
      </c>
      <c r="K35" s="7">
        <v>34</v>
      </c>
      <c r="L35" s="5"/>
      <c r="M35" s="5"/>
      <c r="N35" s="5"/>
      <c r="O35" s="5"/>
      <c r="P35" s="7"/>
      <c r="Q35" s="5"/>
      <c r="R35" s="5"/>
      <c r="S35" s="5"/>
      <c r="T35" s="5"/>
      <c r="U35" s="5"/>
      <c r="W35" s="12">
        <v>233</v>
      </c>
      <c r="X35" s="18" t="s">
        <v>172</v>
      </c>
    </row>
    <row r="36" spans="1:24">
      <c r="A36" s="35"/>
      <c r="B36" s="35"/>
      <c r="C36" s="34"/>
      <c r="D36" s="34"/>
      <c r="E36" s="35"/>
      <c r="F36" s="35"/>
      <c r="G36" s="34"/>
      <c r="I36" s="5"/>
      <c r="J36" s="5" t="s">
        <v>50</v>
      </c>
      <c r="K36" s="7">
        <v>35</v>
      </c>
      <c r="L36" s="5"/>
      <c r="M36" s="5"/>
      <c r="N36" s="5"/>
      <c r="O36" s="5"/>
      <c r="P36" s="7"/>
      <c r="Q36" s="5"/>
      <c r="R36" s="5"/>
      <c r="S36" s="5"/>
      <c r="T36" s="5"/>
      <c r="U36" s="5"/>
      <c r="W36" s="12">
        <v>234</v>
      </c>
      <c r="X36" s="18" t="s">
        <v>173</v>
      </c>
    </row>
    <row r="37" spans="1:24">
      <c r="A37" s="35"/>
      <c r="B37" s="35"/>
      <c r="C37" s="34"/>
      <c r="D37" s="34"/>
      <c r="E37" s="35"/>
      <c r="F37" s="35"/>
      <c r="G37" s="34"/>
      <c r="I37" s="5"/>
      <c r="J37" s="5" t="s">
        <v>51</v>
      </c>
      <c r="K37" s="7">
        <v>36</v>
      </c>
      <c r="L37" s="5"/>
      <c r="M37" s="5"/>
      <c r="N37" s="5"/>
      <c r="O37" s="5"/>
      <c r="P37" s="7"/>
      <c r="Q37" s="5"/>
      <c r="R37" s="5"/>
      <c r="S37" s="5"/>
      <c r="T37" s="5"/>
      <c r="U37" s="5"/>
      <c r="W37" s="12">
        <v>235</v>
      </c>
      <c r="X37" s="18" t="s">
        <v>174</v>
      </c>
    </row>
    <row r="38" spans="1:24">
      <c r="A38" s="35"/>
      <c r="B38" s="35"/>
      <c r="C38" s="34"/>
      <c r="D38" s="34"/>
      <c r="E38" s="35"/>
      <c r="F38" s="35"/>
      <c r="G38" s="34"/>
      <c r="I38" s="5"/>
      <c r="J38" s="5" t="s">
        <v>52</v>
      </c>
      <c r="K38" s="7">
        <v>37</v>
      </c>
      <c r="L38" s="5"/>
      <c r="M38" s="5"/>
      <c r="N38" s="5"/>
      <c r="O38" s="5"/>
      <c r="P38" s="7"/>
      <c r="Q38" s="5"/>
      <c r="R38" s="5"/>
      <c r="S38" s="5"/>
      <c r="T38" s="5"/>
      <c r="U38" s="5"/>
      <c r="W38" s="12">
        <v>236</v>
      </c>
      <c r="X38" s="18" t="s">
        <v>175</v>
      </c>
    </row>
    <row r="39" spans="1:24">
      <c r="A39" s="35"/>
      <c r="B39" s="35"/>
      <c r="C39" s="34"/>
      <c r="D39" s="34"/>
      <c r="E39" s="35"/>
      <c r="F39" s="35"/>
      <c r="G39" s="34"/>
      <c r="I39" s="5"/>
      <c r="J39" s="5" t="s">
        <v>53</v>
      </c>
      <c r="K39" s="7">
        <v>38</v>
      </c>
      <c r="L39" s="5"/>
      <c r="M39" s="5"/>
      <c r="N39" s="5"/>
      <c r="O39" s="5"/>
      <c r="P39" s="7"/>
      <c r="Q39" s="5"/>
      <c r="R39" s="5"/>
      <c r="S39" s="5"/>
      <c r="T39" s="5"/>
      <c r="U39" s="5"/>
      <c r="W39" s="12">
        <v>237</v>
      </c>
      <c r="X39" s="18" t="s">
        <v>176</v>
      </c>
    </row>
    <row r="40" spans="1:24">
      <c r="A40" s="33"/>
      <c r="B40" s="33"/>
      <c r="C40" s="34"/>
      <c r="D40" s="34"/>
      <c r="E40" s="33"/>
      <c r="F40" s="33"/>
      <c r="G40" s="34"/>
      <c r="I40" s="5"/>
      <c r="J40" s="5" t="s">
        <v>54</v>
      </c>
      <c r="K40" s="7">
        <v>39</v>
      </c>
      <c r="L40" s="5"/>
      <c r="M40" s="5"/>
      <c r="N40" s="5"/>
      <c r="O40" s="5"/>
      <c r="P40" s="7"/>
      <c r="Q40" s="5"/>
      <c r="R40" s="5"/>
      <c r="S40" s="5"/>
      <c r="T40" s="5"/>
      <c r="U40" s="5"/>
      <c r="W40" s="12">
        <v>238</v>
      </c>
      <c r="X40" s="18" t="s">
        <v>177</v>
      </c>
    </row>
    <row r="41" spans="1:24">
      <c r="A41" s="33"/>
      <c r="B41" s="33"/>
      <c r="C41" s="34"/>
      <c r="D41" s="34"/>
      <c r="E41" s="33"/>
      <c r="F41" s="33"/>
      <c r="G41" s="34"/>
      <c r="I41" s="5"/>
      <c r="J41" s="5" t="s">
        <v>55</v>
      </c>
      <c r="K41" s="7">
        <v>40</v>
      </c>
      <c r="L41" s="5"/>
      <c r="M41" s="5"/>
      <c r="N41" s="5"/>
      <c r="O41" s="5"/>
      <c r="P41" s="7"/>
      <c r="Q41" s="5"/>
      <c r="R41" s="5"/>
      <c r="S41" s="5"/>
      <c r="T41" s="5"/>
      <c r="U41" s="5"/>
      <c r="W41" s="12">
        <v>239</v>
      </c>
      <c r="X41" s="18" t="s">
        <v>178</v>
      </c>
    </row>
    <row r="42" spans="1:24">
      <c r="A42" s="33"/>
      <c r="B42" s="33"/>
      <c r="C42" s="34"/>
      <c r="D42" s="34"/>
      <c r="E42" s="33"/>
      <c r="F42" s="33"/>
      <c r="G42" s="34"/>
      <c r="I42" s="5"/>
      <c r="J42" s="5" t="s">
        <v>56</v>
      </c>
      <c r="K42" s="7">
        <v>41</v>
      </c>
      <c r="L42" s="5"/>
      <c r="M42" s="5"/>
      <c r="N42" s="5"/>
      <c r="O42" s="5"/>
      <c r="P42" s="7"/>
      <c r="Q42" s="5"/>
      <c r="R42" s="5"/>
      <c r="S42" s="5"/>
      <c r="T42" s="5"/>
      <c r="U42" s="5"/>
      <c r="W42" s="12">
        <v>240</v>
      </c>
      <c r="X42" s="18" t="s">
        <v>179</v>
      </c>
    </row>
    <row r="43" spans="1:24">
      <c r="A43" s="33"/>
      <c r="B43" s="33"/>
      <c r="C43" s="34"/>
      <c r="D43" s="34"/>
      <c r="E43" s="33"/>
      <c r="F43" s="33"/>
      <c r="G43" s="34"/>
      <c r="I43" s="5"/>
      <c r="J43" s="5" t="s">
        <v>57</v>
      </c>
      <c r="K43" s="7">
        <v>42</v>
      </c>
      <c r="L43" s="5"/>
      <c r="M43" s="5"/>
      <c r="N43" s="5"/>
      <c r="O43" s="5"/>
      <c r="P43" s="7"/>
      <c r="Q43" s="5"/>
      <c r="R43" s="5"/>
      <c r="S43" s="5"/>
      <c r="T43" s="5"/>
      <c r="U43" s="5"/>
      <c r="W43" s="12">
        <v>241</v>
      </c>
      <c r="X43" s="18" t="s">
        <v>180</v>
      </c>
    </row>
    <row r="44" spans="1:24">
      <c r="A44" s="33"/>
      <c r="B44" s="33"/>
      <c r="C44" s="34"/>
      <c r="D44" s="34"/>
      <c r="E44" s="33"/>
      <c r="F44" s="33"/>
      <c r="G44" s="34"/>
      <c r="I44" s="5"/>
      <c r="J44" s="5" t="s">
        <v>58</v>
      </c>
      <c r="K44" s="7">
        <v>43</v>
      </c>
      <c r="L44" s="5"/>
      <c r="M44" s="5"/>
      <c r="N44" s="5"/>
      <c r="O44" s="5"/>
      <c r="P44" s="7"/>
      <c r="Q44" s="5"/>
      <c r="R44" s="5"/>
      <c r="S44" s="5"/>
      <c r="T44" s="5"/>
      <c r="U44" s="5"/>
      <c r="W44" s="12">
        <v>242</v>
      </c>
      <c r="X44" s="18" t="s">
        <v>181</v>
      </c>
    </row>
    <row r="45" spans="1:24">
      <c r="A45" s="33"/>
      <c r="B45" s="33"/>
      <c r="C45" s="34"/>
      <c r="D45" s="34"/>
      <c r="E45" s="35"/>
      <c r="F45" s="35"/>
      <c r="G45" s="34"/>
      <c r="I45" s="5"/>
      <c r="J45" s="5" t="s">
        <v>59</v>
      </c>
      <c r="K45" s="7">
        <v>44</v>
      </c>
      <c r="L45" s="5"/>
      <c r="M45" s="5"/>
      <c r="N45" s="5"/>
      <c r="O45" s="5"/>
      <c r="P45" s="7"/>
      <c r="Q45" s="5"/>
      <c r="R45" s="5"/>
      <c r="S45" s="5"/>
      <c r="T45" s="5"/>
      <c r="U45" s="5"/>
      <c r="W45" s="12">
        <v>243</v>
      </c>
      <c r="X45" s="18" t="s">
        <v>182</v>
      </c>
    </row>
    <row r="46" spans="1:24">
      <c r="A46" s="35"/>
      <c r="B46" s="35"/>
      <c r="C46" s="34"/>
      <c r="D46" s="34"/>
      <c r="E46" s="35"/>
      <c r="F46" s="35"/>
      <c r="G46" s="34"/>
      <c r="I46" s="5"/>
      <c r="J46" s="5" t="s">
        <v>60</v>
      </c>
      <c r="K46" s="7">
        <v>45</v>
      </c>
      <c r="L46" s="5"/>
      <c r="M46" s="5"/>
      <c r="N46" s="5"/>
      <c r="O46" s="5"/>
      <c r="P46" s="7"/>
      <c r="Q46" s="5"/>
      <c r="R46" s="5"/>
      <c r="S46" s="5"/>
      <c r="T46" s="5"/>
      <c r="U46" s="5"/>
      <c r="W46" s="12">
        <v>244</v>
      </c>
      <c r="X46" s="18" t="s">
        <v>183</v>
      </c>
    </row>
    <row r="47" spans="1:24">
      <c r="A47" s="35"/>
      <c r="B47" s="35"/>
      <c r="C47" s="34"/>
      <c r="D47" s="34"/>
      <c r="E47" s="35"/>
      <c r="F47" s="35"/>
      <c r="G47" s="34"/>
      <c r="I47" s="5"/>
      <c r="J47" s="5" t="s">
        <v>61</v>
      </c>
      <c r="K47" s="7">
        <v>46</v>
      </c>
      <c r="L47" s="5"/>
      <c r="M47" s="5"/>
      <c r="N47" s="5"/>
      <c r="O47" s="5"/>
      <c r="P47" s="7"/>
      <c r="Q47" s="5"/>
      <c r="R47" s="5"/>
      <c r="S47" s="5"/>
      <c r="T47" s="5"/>
      <c r="U47" s="5"/>
      <c r="W47" s="12">
        <v>245</v>
      </c>
      <c r="X47" s="18" t="s">
        <v>184</v>
      </c>
    </row>
    <row r="48" spans="1:24">
      <c r="A48" s="35"/>
      <c r="B48" s="35"/>
      <c r="C48" s="34"/>
      <c r="D48" s="34"/>
      <c r="E48" s="35"/>
      <c r="F48" s="35"/>
      <c r="G48" s="34"/>
      <c r="I48" s="5"/>
      <c r="J48" s="5" t="s">
        <v>62</v>
      </c>
      <c r="K48" s="7">
        <v>47</v>
      </c>
      <c r="L48" s="5"/>
      <c r="M48" s="5"/>
      <c r="N48" s="5"/>
      <c r="O48" s="5"/>
      <c r="P48" s="7"/>
      <c r="Q48" s="5"/>
      <c r="R48" s="5"/>
      <c r="S48" s="5"/>
      <c r="T48" s="5"/>
      <c r="U48" s="5"/>
      <c r="W48" s="12">
        <v>246</v>
      </c>
      <c r="X48" s="18" t="s">
        <v>185</v>
      </c>
    </row>
    <row r="49" spans="1:24">
      <c r="A49" s="35"/>
      <c r="B49" s="35"/>
      <c r="C49" s="34"/>
      <c r="D49" s="34"/>
      <c r="E49" s="35"/>
      <c r="F49" s="35"/>
      <c r="G49" s="34"/>
      <c r="I49" s="5"/>
      <c r="J49" s="5"/>
      <c r="K49" s="7"/>
      <c r="L49" s="5"/>
      <c r="M49" s="5"/>
      <c r="N49" s="5"/>
      <c r="O49" s="5"/>
      <c r="P49" s="7"/>
      <c r="Q49" s="5"/>
      <c r="R49" s="5"/>
      <c r="S49" s="5"/>
      <c r="T49" s="5"/>
      <c r="U49" s="5"/>
      <c r="W49" s="12">
        <v>247</v>
      </c>
      <c r="X49" s="18" t="s">
        <v>186</v>
      </c>
    </row>
    <row r="50" spans="1:24">
      <c r="A50" s="35"/>
      <c r="B50" s="35"/>
      <c r="C50" s="34"/>
      <c r="D50" s="34"/>
      <c r="E50" s="35"/>
      <c r="F50" s="35"/>
      <c r="G50" s="34"/>
      <c r="I50" s="5"/>
      <c r="J50" s="5"/>
      <c r="K50" s="7"/>
      <c r="L50" s="5"/>
      <c r="M50" s="5"/>
      <c r="N50" s="5"/>
      <c r="O50" s="5"/>
      <c r="P50" s="7"/>
      <c r="Q50" s="5"/>
      <c r="R50" s="5"/>
      <c r="S50" s="5"/>
      <c r="T50" s="5"/>
      <c r="U50" s="5"/>
      <c r="W50" s="12">
        <v>248</v>
      </c>
      <c r="X50" s="18" t="s">
        <v>187</v>
      </c>
    </row>
    <row r="51" spans="1:24">
      <c r="A51" s="35"/>
      <c r="B51" s="35"/>
      <c r="C51" s="34"/>
      <c r="D51" s="34"/>
      <c r="E51" s="35"/>
      <c r="F51" s="35"/>
      <c r="G51" s="34"/>
      <c r="I51" s="5"/>
      <c r="J51" s="5"/>
      <c r="K51" s="7"/>
      <c r="L51" s="5"/>
      <c r="M51" s="5"/>
      <c r="N51" s="5"/>
      <c r="O51" s="5"/>
      <c r="P51" s="7"/>
      <c r="Q51" s="5"/>
      <c r="R51" s="5"/>
      <c r="S51" s="5"/>
      <c r="T51" s="5"/>
      <c r="U51" s="5"/>
      <c r="W51" s="12">
        <v>249</v>
      </c>
      <c r="X51" s="18" t="s">
        <v>188</v>
      </c>
    </row>
    <row r="52" spans="1:24">
      <c r="A52" s="35"/>
      <c r="B52" s="35"/>
      <c r="C52" s="34"/>
      <c r="D52" s="34"/>
      <c r="E52" s="35"/>
      <c r="F52" s="35"/>
      <c r="G52" s="34"/>
      <c r="I52" s="5"/>
      <c r="J52" s="5"/>
      <c r="K52" s="7"/>
      <c r="L52" s="5"/>
      <c r="M52" s="5"/>
      <c r="N52" s="5"/>
      <c r="O52" s="5"/>
      <c r="P52" s="7"/>
      <c r="Q52" s="5"/>
      <c r="R52" s="5"/>
      <c r="S52" s="5"/>
      <c r="T52" s="5"/>
      <c r="U52" s="5"/>
      <c r="W52" s="12">
        <v>250</v>
      </c>
      <c r="X52" s="18" t="s">
        <v>189</v>
      </c>
    </row>
    <row r="53" spans="1:24">
      <c r="A53" s="35"/>
      <c r="B53" s="35"/>
      <c r="C53" s="34"/>
      <c r="D53" s="34"/>
      <c r="E53" s="35"/>
      <c r="F53" s="35"/>
      <c r="G53" s="34"/>
      <c r="I53" s="5"/>
      <c r="J53" s="5"/>
      <c r="K53" s="7"/>
      <c r="L53" s="5"/>
      <c r="M53" s="5"/>
      <c r="N53" s="5"/>
      <c r="O53" s="5"/>
      <c r="P53" s="7"/>
      <c r="Q53" s="5"/>
      <c r="R53" s="5"/>
      <c r="S53" s="5"/>
      <c r="T53" s="5"/>
      <c r="U53" s="5"/>
      <c r="W53" s="12">
        <v>251</v>
      </c>
      <c r="X53" s="18" t="s">
        <v>190</v>
      </c>
    </row>
    <row r="54" spans="1:24">
      <c r="A54" s="33"/>
      <c r="B54" s="33"/>
      <c r="C54" s="34"/>
      <c r="D54" s="34"/>
      <c r="E54" s="33"/>
      <c r="F54" s="33"/>
      <c r="G54" s="34"/>
      <c r="I54" s="5"/>
      <c r="J54" s="5"/>
      <c r="K54" s="7"/>
      <c r="L54" s="5"/>
      <c r="M54" s="5"/>
      <c r="N54" s="5"/>
      <c r="O54" s="5"/>
      <c r="P54" s="7"/>
      <c r="Q54" s="5"/>
      <c r="R54" s="5"/>
      <c r="S54" s="5"/>
      <c r="T54" s="5"/>
      <c r="U54" s="5"/>
      <c r="W54" s="12">
        <v>252</v>
      </c>
      <c r="X54" s="18" t="s">
        <v>191</v>
      </c>
    </row>
    <row r="55" spans="1:24">
      <c r="A55" s="33"/>
      <c r="B55" s="33"/>
      <c r="C55" s="34"/>
      <c r="D55" s="34"/>
      <c r="E55" s="33"/>
      <c r="F55" s="33"/>
      <c r="G55" s="34"/>
      <c r="I55" s="5"/>
      <c r="J55" s="5"/>
      <c r="K55" s="7"/>
      <c r="L55" s="5"/>
      <c r="M55" s="5"/>
      <c r="N55" s="5"/>
      <c r="O55" s="5"/>
      <c r="P55" s="7"/>
      <c r="Q55" s="5"/>
      <c r="R55" s="5"/>
      <c r="S55" s="5"/>
      <c r="T55" s="5"/>
      <c r="U55" s="5"/>
      <c r="W55" s="12">
        <v>253</v>
      </c>
      <c r="X55" s="18" t="s">
        <v>192</v>
      </c>
    </row>
    <row r="56" spans="1:24">
      <c r="A56" s="33"/>
      <c r="B56" s="33"/>
      <c r="C56" s="34"/>
      <c r="D56" s="34"/>
      <c r="E56" s="35"/>
      <c r="F56" s="33"/>
      <c r="G56" s="34"/>
      <c r="I56" s="5"/>
      <c r="J56" s="5"/>
      <c r="K56" s="7"/>
      <c r="L56" s="5"/>
      <c r="M56" s="5"/>
      <c r="N56" s="5"/>
      <c r="O56" s="5"/>
      <c r="P56" s="7"/>
      <c r="Q56" s="5"/>
      <c r="R56" s="5"/>
      <c r="S56" s="5"/>
      <c r="T56" s="5"/>
      <c r="U56" s="5"/>
      <c r="W56" s="12">
        <v>254</v>
      </c>
      <c r="X56" s="18" t="s">
        <v>193</v>
      </c>
    </row>
    <row r="57" spans="1:24">
      <c r="A57" s="35"/>
      <c r="B57" s="33"/>
      <c r="C57" s="34"/>
      <c r="D57" s="34"/>
      <c r="E57" s="35"/>
      <c r="F57" s="33"/>
      <c r="G57" s="34"/>
      <c r="I57" s="5"/>
      <c r="J57" s="5"/>
      <c r="K57" s="7"/>
      <c r="L57" s="5"/>
      <c r="M57" s="5"/>
      <c r="N57" s="5"/>
      <c r="O57" s="5"/>
      <c r="P57" s="7"/>
      <c r="Q57" s="5"/>
      <c r="R57" s="5"/>
      <c r="S57" s="5"/>
      <c r="T57" s="5"/>
      <c r="U57" s="5"/>
      <c r="W57" s="12">
        <v>255</v>
      </c>
      <c r="X57" s="18" t="s">
        <v>194</v>
      </c>
    </row>
    <row r="58" spans="1:24">
      <c r="A58" s="35"/>
      <c r="B58" s="33"/>
      <c r="C58" s="34"/>
      <c r="D58" s="34"/>
      <c r="E58" s="35"/>
      <c r="F58" s="33"/>
      <c r="G58" s="34"/>
      <c r="I58" s="5"/>
      <c r="J58" s="5"/>
      <c r="K58" s="7"/>
      <c r="L58" s="5"/>
      <c r="M58" s="5"/>
      <c r="N58" s="5"/>
      <c r="O58" s="5"/>
      <c r="P58" s="7"/>
      <c r="Q58" s="5"/>
      <c r="R58" s="5"/>
      <c r="S58" s="5"/>
      <c r="T58" s="5"/>
      <c r="U58" s="5"/>
      <c r="W58" s="12">
        <v>256</v>
      </c>
      <c r="X58" s="18" t="s">
        <v>195</v>
      </c>
    </row>
    <row r="59" spans="1:24">
      <c r="A59" s="36"/>
      <c r="B59" s="35"/>
      <c r="C59" s="34"/>
      <c r="D59" s="34"/>
      <c r="E59" s="35"/>
      <c r="F59" s="33"/>
      <c r="G59" s="34"/>
      <c r="I59" s="5"/>
      <c r="J59" s="5"/>
      <c r="K59" s="7"/>
      <c r="L59" s="5"/>
      <c r="M59" s="5"/>
      <c r="N59" s="5"/>
      <c r="O59" s="5"/>
      <c r="P59" s="7"/>
      <c r="Q59" s="5"/>
      <c r="R59" s="5"/>
      <c r="S59" s="5"/>
      <c r="T59" s="5"/>
      <c r="U59" s="5"/>
      <c r="W59" s="12">
        <v>257</v>
      </c>
      <c r="X59" s="18" t="s">
        <v>196</v>
      </c>
    </row>
    <row r="60" spans="1:24">
      <c r="A60" s="33"/>
      <c r="B60" s="35"/>
      <c r="C60" s="34"/>
      <c r="D60" s="34"/>
      <c r="E60" s="33"/>
      <c r="F60" s="35"/>
      <c r="G60" s="34"/>
      <c r="I60" s="5"/>
      <c r="J60" s="5"/>
      <c r="K60" s="7"/>
      <c r="L60" s="5"/>
      <c r="M60" s="5"/>
      <c r="N60" s="5"/>
      <c r="O60" s="5"/>
      <c r="P60" s="7"/>
      <c r="Q60" s="5"/>
      <c r="R60" s="5"/>
      <c r="S60" s="5"/>
      <c r="T60" s="5"/>
      <c r="U60" s="5"/>
      <c r="W60" s="12">
        <v>258</v>
      </c>
      <c r="X60" s="18" t="s">
        <v>197</v>
      </c>
    </row>
    <row r="61" spans="1:24">
      <c r="A61" s="33"/>
      <c r="B61" s="35"/>
      <c r="C61" s="34"/>
      <c r="D61" s="34"/>
      <c r="E61" s="33"/>
      <c r="F61" s="35"/>
      <c r="G61" s="34"/>
      <c r="I61" s="5"/>
      <c r="J61" s="5"/>
      <c r="K61" s="7"/>
      <c r="L61" s="5"/>
      <c r="M61" s="5"/>
      <c r="N61" s="5"/>
      <c r="O61" s="5"/>
      <c r="P61" s="7"/>
      <c r="Q61" s="5"/>
      <c r="R61" s="5"/>
      <c r="S61" s="5"/>
      <c r="T61" s="5"/>
      <c r="U61" s="5"/>
      <c r="W61" s="12">
        <v>259</v>
      </c>
      <c r="X61" s="18" t="s">
        <v>198</v>
      </c>
    </row>
    <row r="62" spans="1:24">
      <c r="A62" s="35"/>
      <c r="B62" s="35"/>
      <c r="C62" s="34"/>
      <c r="D62" s="34"/>
      <c r="E62" s="35"/>
      <c r="F62" s="35"/>
      <c r="G62" s="34"/>
      <c r="I62" s="5"/>
      <c r="J62" s="5"/>
      <c r="K62" s="7"/>
      <c r="L62" s="5"/>
      <c r="M62" s="5"/>
      <c r="N62" s="5"/>
      <c r="O62" s="5"/>
      <c r="P62" s="7"/>
      <c r="Q62" s="5"/>
      <c r="R62" s="5"/>
      <c r="S62" s="5"/>
      <c r="T62" s="5"/>
      <c r="U62" s="5"/>
      <c r="W62" s="12">
        <v>260</v>
      </c>
      <c r="X62" s="18" t="s">
        <v>199</v>
      </c>
    </row>
    <row r="63" spans="1:24">
      <c r="A63" s="35"/>
      <c r="B63" s="35"/>
      <c r="C63" s="34"/>
      <c r="D63" s="34"/>
      <c r="E63" s="35"/>
      <c r="F63" s="33"/>
      <c r="G63" s="34"/>
      <c r="I63" s="5"/>
      <c r="J63" s="5"/>
      <c r="K63" s="7"/>
      <c r="L63" s="5"/>
      <c r="M63" s="5"/>
      <c r="N63" s="5"/>
      <c r="O63" s="5"/>
      <c r="P63" s="7"/>
      <c r="Q63" s="5"/>
      <c r="R63" s="5"/>
      <c r="S63" s="5"/>
      <c r="T63" s="5"/>
      <c r="U63" s="5"/>
      <c r="W63" s="12">
        <v>261</v>
      </c>
      <c r="X63" s="18" t="s">
        <v>200</v>
      </c>
    </row>
    <row r="64" spans="1:24">
      <c r="A64" s="35"/>
      <c r="B64" s="35"/>
      <c r="C64" s="34"/>
      <c r="D64" s="34"/>
      <c r="E64" s="35"/>
      <c r="F64" s="33"/>
      <c r="G64" s="34"/>
      <c r="I64" s="5"/>
      <c r="J64" s="5"/>
      <c r="K64" s="7"/>
      <c r="L64" s="5"/>
      <c r="M64" s="5"/>
      <c r="N64" s="5"/>
      <c r="O64" s="5"/>
      <c r="P64" s="7"/>
      <c r="Q64" s="5"/>
      <c r="R64" s="5"/>
      <c r="S64" s="5"/>
      <c r="T64" s="5"/>
      <c r="U64" s="5"/>
      <c r="W64" s="12">
        <v>262</v>
      </c>
      <c r="X64" s="18" t="s">
        <v>201</v>
      </c>
    </row>
    <row r="65" spans="1:24">
      <c r="A65" s="33"/>
      <c r="B65" s="33"/>
      <c r="C65" s="34"/>
      <c r="D65" s="34"/>
      <c r="E65" s="33"/>
      <c r="F65" s="33"/>
      <c r="G65" s="34"/>
      <c r="I65" s="5"/>
      <c r="J65" s="5"/>
      <c r="K65" s="7"/>
      <c r="L65" s="5"/>
      <c r="M65" s="5"/>
      <c r="N65" s="5"/>
      <c r="O65" s="5"/>
      <c r="P65" s="7"/>
      <c r="Q65" s="5"/>
      <c r="R65" s="5"/>
      <c r="S65" s="5"/>
      <c r="T65" s="5"/>
      <c r="U65" s="5"/>
      <c r="W65" s="12">
        <v>263</v>
      </c>
      <c r="X65" s="18" t="s">
        <v>202</v>
      </c>
    </row>
    <row r="66" spans="1:24">
      <c r="A66" s="35"/>
      <c r="B66" s="35"/>
      <c r="C66" s="34"/>
      <c r="D66" s="34"/>
      <c r="E66" s="33"/>
      <c r="F66" s="33"/>
      <c r="G66" s="34"/>
      <c r="I66" s="5"/>
      <c r="J66" s="5"/>
      <c r="K66" s="7"/>
      <c r="L66" s="5"/>
      <c r="M66" s="5"/>
      <c r="N66" s="5"/>
      <c r="O66" s="5"/>
      <c r="P66" s="7"/>
      <c r="Q66" s="5"/>
      <c r="R66" s="5"/>
      <c r="S66" s="5"/>
      <c r="T66" s="5"/>
      <c r="U66" s="5"/>
      <c r="W66" s="12">
        <v>264</v>
      </c>
      <c r="X66" s="18" t="s">
        <v>203</v>
      </c>
    </row>
    <row r="67" spans="1:24">
      <c r="A67" s="35"/>
      <c r="B67" s="35"/>
      <c r="C67" s="34"/>
      <c r="D67" s="34"/>
      <c r="E67" s="35"/>
      <c r="F67" s="33"/>
      <c r="G67" s="34"/>
      <c r="I67" s="5"/>
      <c r="J67" s="5"/>
      <c r="K67" s="7"/>
      <c r="L67" s="5"/>
      <c r="M67" s="5"/>
      <c r="N67" s="5"/>
      <c r="O67" s="5"/>
      <c r="P67" s="7"/>
      <c r="Q67" s="5"/>
      <c r="R67" s="5"/>
      <c r="S67" s="5"/>
      <c r="T67" s="5"/>
      <c r="U67" s="5"/>
      <c r="W67" s="12">
        <v>265</v>
      </c>
      <c r="X67" s="18" t="s">
        <v>204</v>
      </c>
    </row>
    <row r="68" spans="1:24">
      <c r="A68" s="35"/>
      <c r="B68" s="35"/>
      <c r="C68" s="91"/>
      <c r="D68" s="91"/>
      <c r="E68" s="92"/>
      <c r="F68" s="93"/>
      <c r="G68" s="91"/>
      <c r="I68" s="5"/>
      <c r="J68" s="5"/>
      <c r="K68" s="7"/>
      <c r="L68" s="5"/>
      <c r="M68" s="5"/>
      <c r="N68" s="5"/>
      <c r="O68" s="5"/>
      <c r="P68" s="7"/>
      <c r="Q68" s="5"/>
      <c r="R68" s="5"/>
      <c r="S68" s="5"/>
      <c r="T68" s="5"/>
      <c r="U68" s="5"/>
      <c r="W68" s="12">
        <v>266</v>
      </c>
      <c r="X68" s="18" t="s">
        <v>205</v>
      </c>
    </row>
    <row r="69" spans="1:24">
      <c r="A69" s="35"/>
      <c r="B69" s="35"/>
      <c r="C69" s="34"/>
      <c r="D69" s="34"/>
      <c r="E69" s="35"/>
      <c r="F69" s="33"/>
      <c r="G69" s="34"/>
      <c r="I69" s="5"/>
      <c r="J69" s="5"/>
      <c r="K69" s="7"/>
      <c r="L69" s="5"/>
      <c r="M69" s="5"/>
      <c r="N69" s="5"/>
      <c r="O69" s="5"/>
      <c r="P69" s="7"/>
      <c r="Q69" s="5"/>
      <c r="R69" s="5"/>
      <c r="S69" s="5"/>
      <c r="T69" s="5"/>
      <c r="U69" s="5"/>
      <c r="W69" s="12">
        <v>267</v>
      </c>
      <c r="X69" s="18" t="s">
        <v>206</v>
      </c>
    </row>
    <row r="70" spans="1:24">
      <c r="A70" s="35"/>
      <c r="B70" s="35"/>
      <c r="C70" s="34"/>
      <c r="D70" s="34"/>
      <c r="E70" s="33"/>
      <c r="F70" s="33"/>
      <c r="G70" s="34"/>
      <c r="I70" s="5"/>
      <c r="J70" s="5"/>
      <c r="K70" s="7"/>
      <c r="L70" s="5"/>
      <c r="M70" s="5"/>
      <c r="N70" s="5"/>
      <c r="O70" s="5"/>
      <c r="P70" s="7"/>
      <c r="Q70" s="5"/>
      <c r="R70" s="5"/>
      <c r="S70" s="5"/>
      <c r="T70" s="5"/>
      <c r="U70" s="5"/>
      <c r="W70" s="12">
        <v>301</v>
      </c>
      <c r="X70" s="13" t="s">
        <v>502</v>
      </c>
    </row>
    <row r="71" spans="1:24">
      <c r="A71" s="33"/>
      <c r="B71" s="35"/>
      <c r="C71" s="34"/>
      <c r="D71" s="34"/>
      <c r="E71" s="33"/>
      <c r="F71" s="33"/>
      <c r="G71" s="34"/>
      <c r="I71" s="5"/>
      <c r="J71" s="5"/>
      <c r="K71" s="7"/>
      <c r="L71" s="5"/>
      <c r="M71" s="5"/>
      <c r="N71" s="5"/>
      <c r="O71" s="5"/>
      <c r="P71" s="7"/>
      <c r="Q71" s="5"/>
      <c r="R71" s="5"/>
      <c r="S71" s="5"/>
      <c r="T71" s="5"/>
      <c r="U71" s="5"/>
      <c r="W71" s="12">
        <v>302</v>
      </c>
      <c r="X71" s="13" t="s">
        <v>207</v>
      </c>
    </row>
    <row r="72" spans="1:24">
      <c r="A72" s="35"/>
      <c r="B72" s="35"/>
      <c r="C72" s="34"/>
      <c r="D72" s="34"/>
      <c r="E72" s="33"/>
      <c r="F72" s="33"/>
      <c r="G72" s="34"/>
      <c r="I72" s="5"/>
      <c r="J72" s="5"/>
      <c r="K72" s="7"/>
      <c r="L72" s="5"/>
      <c r="M72" s="5"/>
      <c r="N72" s="5"/>
      <c r="O72" s="5"/>
      <c r="P72" s="7"/>
      <c r="Q72" s="5"/>
      <c r="R72" s="5"/>
      <c r="S72" s="5"/>
      <c r="T72" s="5"/>
      <c r="U72" s="5"/>
      <c r="W72" s="12">
        <v>303</v>
      </c>
      <c r="X72" s="13" t="s">
        <v>208</v>
      </c>
    </row>
    <row r="73" spans="1:24">
      <c r="A73" s="35"/>
      <c r="B73" s="35"/>
      <c r="C73" s="34"/>
      <c r="D73" s="34"/>
      <c r="E73" s="33"/>
      <c r="F73" s="33"/>
      <c r="G73" s="34"/>
      <c r="I73" s="5"/>
      <c r="J73" s="5"/>
      <c r="K73" s="7"/>
      <c r="L73" s="5"/>
      <c r="M73" s="5"/>
      <c r="N73" s="5"/>
      <c r="O73" s="5"/>
      <c r="P73" s="7"/>
      <c r="Q73" s="5"/>
      <c r="R73" s="5"/>
      <c r="S73" s="5"/>
      <c r="T73" s="5"/>
      <c r="U73" s="5"/>
      <c r="W73" s="12">
        <v>304</v>
      </c>
      <c r="X73" s="13" t="s">
        <v>209</v>
      </c>
    </row>
    <row r="74" spans="1:24">
      <c r="A74" s="35"/>
      <c r="B74" s="35"/>
      <c r="C74" s="34"/>
      <c r="D74" s="34"/>
      <c r="E74" s="33"/>
      <c r="F74" s="33"/>
      <c r="G74" s="34"/>
      <c r="I74" s="5"/>
      <c r="J74" s="5"/>
      <c r="K74" s="7"/>
      <c r="L74" s="5"/>
      <c r="M74" s="5"/>
      <c r="N74" s="5"/>
      <c r="O74" s="5"/>
      <c r="P74" s="7"/>
      <c r="Q74" s="5"/>
      <c r="R74" s="5"/>
      <c r="S74" s="5"/>
      <c r="T74" s="5"/>
      <c r="U74" s="5"/>
      <c r="W74" s="12">
        <v>305</v>
      </c>
      <c r="X74" s="13" t="s">
        <v>210</v>
      </c>
    </row>
    <row r="75" spans="1:24">
      <c r="A75" s="35"/>
      <c r="B75" s="35"/>
      <c r="C75" s="34"/>
      <c r="D75" s="34"/>
      <c r="E75" s="33"/>
      <c r="F75" s="33"/>
      <c r="G75" s="34"/>
      <c r="I75" s="5"/>
      <c r="J75" s="5"/>
      <c r="K75" s="7"/>
      <c r="L75" s="5"/>
      <c r="M75" s="5"/>
      <c r="N75" s="5"/>
      <c r="O75" s="5"/>
      <c r="P75" s="7"/>
      <c r="Q75" s="5"/>
      <c r="R75" s="5"/>
      <c r="S75" s="5"/>
      <c r="T75" s="5"/>
      <c r="U75" s="5"/>
      <c r="W75" s="12">
        <v>306</v>
      </c>
      <c r="X75" s="13" t="s">
        <v>211</v>
      </c>
    </row>
    <row r="76" spans="1:24">
      <c r="A76" s="35"/>
      <c r="B76" s="35"/>
      <c r="C76" s="34"/>
      <c r="D76" s="34"/>
      <c r="E76" s="33"/>
      <c r="F76" s="33"/>
      <c r="G76" s="34"/>
      <c r="I76" s="5"/>
      <c r="J76" s="5"/>
      <c r="K76" s="7"/>
      <c r="L76" s="5"/>
      <c r="M76" s="5"/>
      <c r="N76" s="5"/>
      <c r="O76" s="5"/>
      <c r="P76" s="7"/>
      <c r="Q76" s="5"/>
      <c r="R76" s="5"/>
      <c r="S76" s="5"/>
      <c r="T76" s="5"/>
      <c r="U76" s="5"/>
      <c r="W76" s="12">
        <v>307</v>
      </c>
      <c r="X76" s="13" t="s">
        <v>212</v>
      </c>
    </row>
    <row r="77" spans="1:24">
      <c r="A77" s="33"/>
      <c r="B77" s="33"/>
      <c r="C77" s="34"/>
      <c r="D77" s="34"/>
      <c r="E77" s="33"/>
      <c r="F77" s="33"/>
      <c r="G77" s="34"/>
      <c r="I77" s="5"/>
      <c r="J77" s="5"/>
      <c r="K77" s="7"/>
      <c r="L77" s="5"/>
      <c r="M77" s="5"/>
      <c r="N77" s="5"/>
      <c r="O77" s="5"/>
      <c r="P77" s="7"/>
      <c r="Q77" s="5"/>
      <c r="R77" s="5"/>
      <c r="S77" s="5"/>
      <c r="T77" s="5"/>
      <c r="U77" s="5"/>
      <c r="W77" s="12">
        <v>308</v>
      </c>
      <c r="X77" s="13" t="s">
        <v>213</v>
      </c>
    </row>
    <row r="78" spans="1:24">
      <c r="A78" s="33"/>
      <c r="B78" s="33"/>
      <c r="C78" s="34"/>
      <c r="D78" s="34"/>
      <c r="E78" s="33"/>
      <c r="F78" s="33"/>
      <c r="G78" s="34"/>
      <c r="I78" s="5"/>
      <c r="J78" s="5"/>
      <c r="K78" s="7"/>
      <c r="L78" s="5"/>
      <c r="M78" s="5"/>
      <c r="N78" s="5"/>
      <c r="O78" s="5"/>
      <c r="P78" s="7"/>
      <c r="Q78" s="5"/>
      <c r="R78" s="5"/>
      <c r="S78" s="5"/>
      <c r="T78" s="5"/>
      <c r="U78" s="5"/>
      <c r="W78" s="12">
        <v>309</v>
      </c>
      <c r="X78" s="13" t="s">
        <v>214</v>
      </c>
    </row>
    <row r="79" spans="1:24">
      <c r="A79" s="33"/>
      <c r="B79" s="33"/>
      <c r="C79" s="34"/>
      <c r="D79" s="34"/>
      <c r="E79" s="33"/>
      <c r="F79" s="33"/>
      <c r="G79" s="34"/>
      <c r="I79" s="5"/>
      <c r="J79" s="5"/>
      <c r="K79" s="7"/>
      <c r="L79" s="5"/>
      <c r="M79" s="5"/>
      <c r="N79" s="5"/>
      <c r="O79" s="5"/>
      <c r="P79" s="7"/>
      <c r="Q79" s="5"/>
      <c r="R79" s="5"/>
      <c r="S79" s="5"/>
      <c r="T79" s="5"/>
      <c r="U79" s="5"/>
      <c r="W79" s="12">
        <v>310</v>
      </c>
      <c r="X79" s="13" t="s">
        <v>215</v>
      </c>
    </row>
    <row r="80" spans="1:24">
      <c r="A80" s="33"/>
      <c r="B80" s="33"/>
      <c r="C80" s="34"/>
      <c r="D80" s="34"/>
      <c r="E80" s="33"/>
      <c r="F80" s="33"/>
      <c r="G80" s="34"/>
      <c r="I80" s="5"/>
      <c r="J80" s="5"/>
      <c r="K80" s="7"/>
      <c r="L80" s="5"/>
      <c r="M80" s="5"/>
      <c r="N80" s="5"/>
      <c r="O80" s="5"/>
      <c r="P80" s="7"/>
      <c r="Q80" s="5"/>
      <c r="R80" s="5"/>
      <c r="S80" s="5"/>
      <c r="T80" s="5"/>
      <c r="U80" s="5"/>
      <c r="W80" s="12">
        <v>311</v>
      </c>
      <c r="X80" s="13" t="s">
        <v>216</v>
      </c>
    </row>
    <row r="81" spans="1:24">
      <c r="A81" s="33"/>
      <c r="B81" s="33"/>
      <c r="C81" s="34"/>
      <c r="D81" s="34"/>
      <c r="E81" s="33"/>
      <c r="F81" s="33"/>
      <c r="G81" s="34"/>
      <c r="I81" s="5"/>
      <c r="J81" s="5"/>
      <c r="K81" s="7"/>
      <c r="L81" s="5"/>
      <c r="M81" s="5"/>
      <c r="N81" s="5"/>
      <c r="O81" s="5"/>
      <c r="P81" s="7"/>
      <c r="Q81" s="5"/>
      <c r="R81" s="5"/>
      <c r="S81" s="5"/>
      <c r="T81" s="5"/>
      <c r="U81" s="5"/>
      <c r="W81" s="12">
        <v>312</v>
      </c>
      <c r="X81" s="13" t="s">
        <v>217</v>
      </c>
    </row>
    <row r="82" spans="1:24">
      <c r="A82" s="5"/>
      <c r="B82" s="5"/>
      <c r="E82" s="5"/>
      <c r="F82" s="5"/>
      <c r="I82" s="5"/>
      <c r="J82" s="5"/>
      <c r="K82" s="7"/>
      <c r="L82" s="5"/>
      <c r="M82" s="5"/>
      <c r="N82" s="5"/>
      <c r="O82" s="5"/>
      <c r="P82" s="7"/>
      <c r="Q82" s="5"/>
      <c r="R82" s="5"/>
      <c r="S82" s="5"/>
      <c r="T82" s="5"/>
      <c r="U82" s="5"/>
      <c r="W82" s="12">
        <v>313</v>
      </c>
      <c r="X82" s="13" t="s">
        <v>218</v>
      </c>
    </row>
    <row r="83" spans="1:24">
      <c r="A83" s="5"/>
      <c r="B83" s="5"/>
      <c r="E83" s="5"/>
      <c r="F83" s="5"/>
      <c r="I83" s="5"/>
      <c r="J83" s="5"/>
      <c r="K83" s="7"/>
      <c r="L83" s="5"/>
      <c r="M83" s="5"/>
      <c r="N83" s="5"/>
      <c r="O83" s="5"/>
      <c r="P83" s="7"/>
      <c r="Q83" s="5"/>
      <c r="R83" s="5"/>
      <c r="S83" s="5"/>
      <c r="T83" s="5"/>
      <c r="U83" s="5"/>
      <c r="W83" s="12">
        <v>314</v>
      </c>
      <c r="X83" s="13" t="s">
        <v>219</v>
      </c>
    </row>
    <row r="84" spans="1:24">
      <c r="A84" s="5"/>
      <c r="B84" s="5"/>
      <c r="E84" s="5"/>
      <c r="F84" s="5"/>
      <c r="I84" s="5"/>
      <c r="J84" s="5"/>
      <c r="K84" s="7"/>
      <c r="L84" s="5"/>
      <c r="M84" s="5"/>
      <c r="N84" s="5"/>
      <c r="O84" s="5"/>
      <c r="P84" s="7"/>
      <c r="Q84" s="5"/>
      <c r="R84" s="5"/>
      <c r="S84" s="5"/>
      <c r="T84" s="5"/>
      <c r="U84" s="5"/>
      <c r="W84" s="12">
        <v>315</v>
      </c>
      <c r="X84" s="13" t="s">
        <v>220</v>
      </c>
    </row>
    <row r="85" spans="1:24">
      <c r="A85" s="5"/>
      <c r="B85" s="5"/>
      <c r="E85" s="5"/>
      <c r="F85" s="5"/>
      <c r="I85" s="5"/>
      <c r="J85" s="5"/>
      <c r="K85" s="7"/>
      <c r="L85" s="5"/>
      <c r="M85" s="5"/>
      <c r="N85" s="5"/>
      <c r="O85" s="5"/>
      <c r="P85" s="7"/>
      <c r="Q85" s="5"/>
      <c r="R85" s="5"/>
      <c r="S85" s="5"/>
      <c r="T85" s="5"/>
      <c r="U85" s="5"/>
      <c r="W85" s="12">
        <v>316</v>
      </c>
      <c r="X85" s="13" t="s">
        <v>221</v>
      </c>
    </row>
    <row r="86" spans="1:24">
      <c r="A86" s="5"/>
      <c r="B86" s="5"/>
      <c r="E86" s="5"/>
      <c r="F86" s="5"/>
      <c r="I86" s="5"/>
      <c r="J86" s="5"/>
      <c r="K86" s="7"/>
      <c r="L86" s="5"/>
      <c r="M86" s="5"/>
      <c r="N86" s="5"/>
      <c r="O86" s="5"/>
      <c r="P86" s="7"/>
      <c r="Q86" s="5"/>
      <c r="R86" s="5"/>
      <c r="S86" s="5"/>
      <c r="T86" s="5"/>
      <c r="U86" s="5"/>
      <c r="W86" s="12">
        <v>317</v>
      </c>
      <c r="X86" s="13" t="s">
        <v>222</v>
      </c>
    </row>
    <row r="87" spans="1:24">
      <c r="A87" s="5"/>
      <c r="B87" s="5"/>
      <c r="E87" s="5"/>
      <c r="F87" s="5"/>
      <c r="I87" s="5"/>
      <c r="J87" s="5"/>
      <c r="K87" s="7"/>
      <c r="L87" s="5"/>
      <c r="M87" s="5"/>
      <c r="N87" s="5"/>
      <c r="O87" s="5"/>
      <c r="P87" s="7"/>
      <c r="Q87" s="5"/>
      <c r="R87" s="5"/>
      <c r="S87" s="5"/>
      <c r="T87" s="5"/>
      <c r="U87" s="5"/>
      <c r="W87" s="12">
        <v>318</v>
      </c>
      <c r="X87" s="13" t="s">
        <v>223</v>
      </c>
    </row>
    <row r="88" spans="1:24">
      <c r="A88" s="5"/>
      <c r="B88" s="5"/>
      <c r="E88" s="5"/>
      <c r="F88" s="5"/>
      <c r="I88" s="5"/>
      <c r="J88" s="5"/>
      <c r="K88" s="7"/>
      <c r="L88" s="5"/>
      <c r="M88" s="5"/>
      <c r="N88" s="5"/>
      <c r="O88" s="5"/>
      <c r="P88" s="7"/>
      <c r="Q88" s="5"/>
      <c r="R88" s="5"/>
      <c r="S88" s="5"/>
      <c r="T88" s="5"/>
      <c r="U88" s="5"/>
      <c r="W88" s="12">
        <v>319</v>
      </c>
      <c r="X88" s="13" t="s">
        <v>224</v>
      </c>
    </row>
    <row r="89" spans="1:24">
      <c r="A89" s="5"/>
      <c r="B89" s="5"/>
      <c r="E89" s="5"/>
      <c r="F89" s="5"/>
      <c r="I89" s="5"/>
      <c r="J89" s="5"/>
      <c r="K89" s="7"/>
      <c r="L89" s="5"/>
      <c r="M89" s="5"/>
      <c r="N89" s="5"/>
      <c r="O89" s="5"/>
      <c r="P89" s="7"/>
      <c r="Q89" s="5"/>
      <c r="R89" s="5"/>
      <c r="S89" s="5"/>
      <c r="T89" s="5"/>
      <c r="U89" s="5"/>
      <c r="W89" s="12">
        <v>320</v>
      </c>
      <c r="X89" s="13" t="s">
        <v>225</v>
      </c>
    </row>
    <row r="90" spans="1:24">
      <c r="A90" s="5"/>
      <c r="B90" s="5"/>
      <c r="E90" s="5"/>
      <c r="F90" s="5"/>
      <c r="I90" s="5"/>
      <c r="J90" s="5"/>
      <c r="K90" s="7"/>
      <c r="L90" s="5"/>
      <c r="M90" s="5"/>
      <c r="N90" s="5"/>
      <c r="O90" s="5"/>
      <c r="P90" s="7"/>
      <c r="Q90" s="5"/>
      <c r="R90" s="5"/>
      <c r="S90" s="5"/>
      <c r="T90" s="5"/>
      <c r="U90" s="5"/>
      <c r="W90" s="12">
        <v>321</v>
      </c>
      <c r="X90" s="13" t="s">
        <v>503</v>
      </c>
    </row>
    <row r="91" spans="1:24">
      <c r="A91" s="5"/>
      <c r="B91" s="5"/>
      <c r="E91" s="5"/>
      <c r="F91" s="5"/>
      <c r="I91" s="5"/>
      <c r="J91" s="5"/>
      <c r="K91" s="7"/>
      <c r="L91" s="5"/>
      <c r="M91" s="5"/>
      <c r="N91" s="5"/>
      <c r="O91" s="5"/>
      <c r="P91" s="7"/>
      <c r="Q91" s="5"/>
      <c r="R91" s="5"/>
      <c r="S91" s="5"/>
      <c r="T91" s="5"/>
      <c r="U91" s="5"/>
      <c r="W91" s="12">
        <v>322</v>
      </c>
      <c r="X91" s="13" t="s">
        <v>226</v>
      </c>
    </row>
    <row r="92" spans="1:24">
      <c r="A92" s="5"/>
      <c r="B92" s="5"/>
      <c r="E92" s="5"/>
      <c r="F92" s="5"/>
      <c r="I92" s="5"/>
      <c r="J92" s="5"/>
      <c r="K92" s="7"/>
      <c r="L92" s="5"/>
      <c r="M92" s="5"/>
      <c r="N92" s="5"/>
      <c r="O92" s="5"/>
      <c r="P92" s="7"/>
      <c r="Q92" s="5"/>
      <c r="R92" s="5"/>
      <c r="S92" s="5"/>
      <c r="T92" s="5"/>
      <c r="U92" s="5"/>
      <c r="W92" s="12">
        <v>323</v>
      </c>
      <c r="X92" s="13" t="s">
        <v>227</v>
      </c>
    </row>
    <row r="93" spans="1:24">
      <c r="A93" s="5"/>
      <c r="B93" s="5"/>
      <c r="E93" s="5"/>
      <c r="F93" s="5"/>
      <c r="I93" s="5"/>
      <c r="J93" s="5"/>
      <c r="K93" s="7"/>
      <c r="L93" s="5"/>
      <c r="M93" s="5"/>
      <c r="N93" s="5"/>
      <c r="O93" s="5"/>
      <c r="P93" s="7"/>
      <c r="Q93" s="5"/>
      <c r="R93" s="5"/>
      <c r="S93" s="5"/>
      <c r="T93" s="5"/>
      <c r="U93" s="5"/>
      <c r="W93" s="12">
        <v>324</v>
      </c>
      <c r="X93" s="13" t="s">
        <v>228</v>
      </c>
    </row>
    <row r="94" spans="1:24">
      <c r="A94" s="5"/>
      <c r="B94" s="5"/>
      <c r="E94" s="5"/>
      <c r="F94" s="5"/>
      <c r="I94" s="5"/>
      <c r="J94" s="5"/>
      <c r="K94" s="7"/>
      <c r="L94" s="5"/>
      <c r="M94" s="5"/>
      <c r="N94" s="5"/>
      <c r="O94" s="5"/>
      <c r="P94" s="7"/>
      <c r="Q94" s="5"/>
      <c r="R94" s="5"/>
      <c r="S94" s="5"/>
      <c r="T94" s="5"/>
      <c r="U94" s="5"/>
      <c r="W94" s="12">
        <v>325</v>
      </c>
      <c r="X94" s="13" t="s">
        <v>229</v>
      </c>
    </row>
    <row r="95" spans="1:24">
      <c r="A95" s="5"/>
      <c r="B95" s="5"/>
      <c r="E95" s="5"/>
      <c r="F95" s="5"/>
      <c r="I95" s="5"/>
      <c r="J95" s="5"/>
      <c r="K95" s="7"/>
      <c r="L95" s="5"/>
      <c r="M95" s="5"/>
      <c r="N95" s="5"/>
      <c r="O95" s="5"/>
      <c r="P95" s="7"/>
      <c r="Q95" s="5"/>
      <c r="R95" s="5"/>
      <c r="S95" s="5"/>
      <c r="T95" s="5"/>
      <c r="U95" s="5"/>
      <c r="W95" s="12">
        <v>326</v>
      </c>
      <c r="X95" s="13" t="s">
        <v>230</v>
      </c>
    </row>
    <row r="96" spans="1:24">
      <c r="A96" s="5"/>
      <c r="B96" s="5"/>
      <c r="E96" s="5"/>
      <c r="F96" s="5"/>
      <c r="I96" s="5"/>
      <c r="J96" s="5"/>
      <c r="K96" s="7"/>
      <c r="L96" s="5"/>
      <c r="M96" s="5"/>
      <c r="N96" s="5"/>
      <c r="O96" s="5"/>
      <c r="P96" s="7"/>
      <c r="Q96" s="5"/>
      <c r="R96" s="5"/>
      <c r="S96" s="5"/>
      <c r="T96" s="5"/>
      <c r="U96" s="5"/>
      <c r="W96" s="12">
        <v>327</v>
      </c>
      <c r="X96" s="13" t="s">
        <v>231</v>
      </c>
    </row>
    <row r="97" spans="1:24">
      <c r="A97" s="5"/>
      <c r="B97" s="5"/>
      <c r="E97" s="5"/>
      <c r="F97" s="5"/>
      <c r="I97" s="5"/>
      <c r="J97" s="5"/>
      <c r="K97" s="7"/>
      <c r="L97" s="5"/>
      <c r="M97" s="5"/>
      <c r="N97" s="5"/>
      <c r="O97" s="5"/>
      <c r="P97" s="7"/>
      <c r="Q97" s="5"/>
      <c r="R97" s="5"/>
      <c r="S97" s="5"/>
      <c r="T97" s="5"/>
      <c r="U97" s="5"/>
      <c r="W97" s="12">
        <v>328</v>
      </c>
      <c r="X97" s="13" t="s">
        <v>232</v>
      </c>
    </row>
    <row r="98" spans="1:24">
      <c r="A98" s="5"/>
      <c r="B98" s="5"/>
      <c r="E98" s="5"/>
      <c r="F98" s="5"/>
      <c r="I98" s="5"/>
      <c r="J98" s="5"/>
      <c r="K98" s="7"/>
      <c r="L98" s="5"/>
      <c r="M98" s="5"/>
      <c r="N98" s="5"/>
      <c r="O98" s="5"/>
      <c r="P98" s="7"/>
      <c r="Q98" s="5"/>
      <c r="R98" s="5"/>
      <c r="S98" s="5"/>
      <c r="T98" s="5"/>
      <c r="U98" s="5"/>
      <c r="W98" s="12">
        <v>329</v>
      </c>
      <c r="X98" s="13" t="s">
        <v>233</v>
      </c>
    </row>
    <row r="99" spans="1:24">
      <c r="A99" s="5"/>
      <c r="B99" s="5"/>
      <c r="E99" s="5"/>
      <c r="F99" s="5"/>
      <c r="I99" s="5"/>
      <c r="J99" s="5"/>
      <c r="K99" s="7"/>
      <c r="L99" s="5"/>
      <c r="M99" s="5"/>
      <c r="N99" s="5"/>
      <c r="O99" s="5"/>
      <c r="P99" s="7"/>
      <c r="Q99" s="5"/>
      <c r="R99" s="5"/>
      <c r="S99" s="5"/>
      <c r="T99" s="5"/>
      <c r="U99" s="5"/>
      <c r="W99" s="12">
        <v>330</v>
      </c>
      <c r="X99" s="13" t="s">
        <v>234</v>
      </c>
    </row>
    <row r="100" spans="1:24">
      <c r="A100" s="5"/>
      <c r="B100" s="5"/>
      <c r="E100" s="5"/>
      <c r="F100" s="5"/>
      <c r="I100" s="5"/>
      <c r="J100" s="5"/>
      <c r="K100" s="7"/>
      <c r="L100" s="5"/>
      <c r="M100" s="5"/>
      <c r="N100" s="5"/>
      <c r="O100" s="5"/>
      <c r="P100" s="7"/>
      <c r="Q100" s="5"/>
      <c r="R100" s="5"/>
      <c r="S100" s="5"/>
      <c r="T100" s="5"/>
      <c r="U100" s="5"/>
      <c r="W100" s="12">
        <v>331</v>
      </c>
      <c r="X100" s="13" t="s">
        <v>504</v>
      </c>
    </row>
    <row r="101" spans="1:24">
      <c r="A101" s="5"/>
      <c r="B101" s="5"/>
      <c r="E101" s="5"/>
      <c r="F101" s="5"/>
      <c r="I101" s="5"/>
      <c r="J101" s="5"/>
      <c r="K101" s="7"/>
      <c r="L101" s="5"/>
      <c r="M101" s="5"/>
      <c r="N101" s="5"/>
      <c r="O101" s="5"/>
      <c r="P101" s="7"/>
      <c r="Q101" s="5"/>
      <c r="R101" s="5"/>
      <c r="S101" s="5"/>
      <c r="T101" s="5"/>
      <c r="U101" s="5"/>
      <c r="W101" s="12">
        <v>332</v>
      </c>
      <c r="X101" s="13" t="s">
        <v>235</v>
      </c>
    </row>
    <row r="102" spans="1:24">
      <c r="A102" s="5"/>
      <c r="B102" s="5"/>
      <c r="E102" s="5"/>
      <c r="F102" s="5"/>
      <c r="I102" s="5"/>
      <c r="J102" s="5"/>
      <c r="K102" s="7"/>
      <c r="L102" s="5"/>
      <c r="M102" s="5"/>
      <c r="N102" s="5"/>
      <c r="O102" s="5"/>
      <c r="P102" s="7"/>
      <c r="Q102" s="5"/>
      <c r="R102" s="5"/>
      <c r="S102" s="5"/>
      <c r="T102" s="5"/>
      <c r="U102" s="5"/>
      <c r="W102" s="12">
        <v>333</v>
      </c>
      <c r="X102" s="13" t="s">
        <v>236</v>
      </c>
    </row>
    <row r="103" spans="1:24">
      <c r="A103" s="5"/>
      <c r="B103" s="5"/>
      <c r="E103" s="5"/>
      <c r="F103" s="5"/>
      <c r="I103" s="5"/>
      <c r="J103" s="5"/>
      <c r="K103" s="7"/>
      <c r="L103" s="5"/>
      <c r="M103" s="5"/>
      <c r="N103" s="5"/>
      <c r="O103" s="5"/>
      <c r="P103" s="7"/>
      <c r="Q103" s="5"/>
      <c r="R103" s="5"/>
      <c r="S103" s="5"/>
      <c r="T103" s="5"/>
      <c r="U103" s="5"/>
      <c r="W103" s="12">
        <v>334</v>
      </c>
      <c r="X103" s="13" t="s">
        <v>237</v>
      </c>
    </row>
    <row r="104" spans="1:24">
      <c r="A104" s="5"/>
      <c r="B104" s="5"/>
      <c r="E104" s="5"/>
      <c r="F104" s="5"/>
      <c r="I104" s="5"/>
      <c r="J104" s="5"/>
      <c r="K104" s="7"/>
      <c r="L104" s="5"/>
      <c r="M104" s="5"/>
      <c r="N104" s="5"/>
      <c r="O104" s="5"/>
      <c r="P104" s="7"/>
      <c r="Q104" s="5"/>
      <c r="R104" s="5"/>
      <c r="S104" s="5"/>
      <c r="T104" s="5"/>
      <c r="U104" s="5"/>
      <c r="W104" s="12">
        <v>335</v>
      </c>
      <c r="X104" s="13" t="s">
        <v>238</v>
      </c>
    </row>
    <row r="105" spans="1:24">
      <c r="A105" s="5"/>
      <c r="B105" s="5"/>
      <c r="E105" s="5"/>
      <c r="F105" s="5"/>
      <c r="I105" s="5"/>
      <c r="J105" s="5"/>
      <c r="K105" s="7"/>
      <c r="L105" s="5"/>
      <c r="M105" s="5"/>
      <c r="N105" s="5"/>
      <c r="O105" s="5"/>
      <c r="P105" s="7"/>
      <c r="Q105" s="5"/>
      <c r="R105" s="5"/>
      <c r="S105" s="5"/>
      <c r="T105" s="5"/>
      <c r="U105" s="5"/>
      <c r="W105" s="12">
        <v>336</v>
      </c>
      <c r="X105" s="13" t="s">
        <v>239</v>
      </c>
    </row>
    <row r="106" spans="1:24">
      <c r="A106" s="5"/>
      <c r="B106" s="5"/>
      <c r="E106" s="5"/>
      <c r="F106" s="5"/>
      <c r="I106" s="5"/>
      <c r="J106" s="5"/>
      <c r="K106" s="7"/>
      <c r="L106" s="5"/>
      <c r="M106" s="5"/>
      <c r="N106" s="5"/>
      <c r="O106" s="5"/>
      <c r="P106" s="7"/>
      <c r="Q106" s="5"/>
      <c r="R106" s="5"/>
      <c r="S106" s="5"/>
      <c r="T106" s="5"/>
      <c r="U106" s="5"/>
      <c r="W106" s="12">
        <v>337</v>
      </c>
      <c r="X106" s="13" t="s">
        <v>240</v>
      </c>
    </row>
    <row r="107" spans="1:24">
      <c r="A107" s="5"/>
      <c r="B107" s="5"/>
      <c r="E107" s="5"/>
      <c r="F107" s="5"/>
      <c r="I107" s="5"/>
      <c r="J107" s="5"/>
      <c r="K107" s="7"/>
      <c r="L107" s="5"/>
      <c r="M107" s="5"/>
      <c r="N107" s="5"/>
      <c r="O107" s="5"/>
      <c r="P107" s="7"/>
      <c r="Q107" s="5"/>
      <c r="R107" s="5"/>
      <c r="S107" s="5"/>
      <c r="T107" s="5"/>
      <c r="U107" s="5"/>
      <c r="W107" s="12">
        <v>338</v>
      </c>
      <c r="X107" s="13" t="s">
        <v>241</v>
      </c>
    </row>
    <row r="108" spans="1:24">
      <c r="A108" s="5"/>
      <c r="B108" s="5"/>
      <c r="E108" s="5"/>
      <c r="F108" s="5"/>
      <c r="I108" s="5"/>
      <c r="J108" s="5"/>
      <c r="K108" s="7"/>
      <c r="L108" s="5"/>
      <c r="M108" s="5"/>
      <c r="N108" s="5"/>
      <c r="O108" s="5"/>
      <c r="P108" s="7"/>
      <c r="Q108" s="5"/>
      <c r="R108" s="5"/>
      <c r="S108" s="5"/>
      <c r="T108" s="5"/>
      <c r="U108" s="5"/>
      <c r="W108" s="12">
        <v>339</v>
      </c>
      <c r="X108" s="13" t="s">
        <v>242</v>
      </c>
    </row>
    <row r="109" spans="1:24">
      <c r="A109" s="5"/>
      <c r="B109" s="5"/>
      <c r="E109" s="5"/>
      <c r="F109" s="5"/>
      <c r="I109" s="5"/>
      <c r="J109" s="5"/>
      <c r="K109" s="7"/>
      <c r="L109" s="5"/>
      <c r="M109" s="5"/>
      <c r="N109" s="5"/>
      <c r="O109" s="5"/>
      <c r="P109" s="7"/>
      <c r="Q109" s="5"/>
      <c r="R109" s="5"/>
      <c r="S109" s="5"/>
      <c r="T109" s="5"/>
      <c r="U109" s="5"/>
      <c r="W109" s="12">
        <v>340</v>
      </c>
      <c r="X109" s="13" t="s">
        <v>243</v>
      </c>
    </row>
    <row r="110" spans="1:24">
      <c r="A110" s="5"/>
      <c r="B110" s="5"/>
      <c r="E110" s="5"/>
      <c r="F110" s="5"/>
      <c r="I110" s="5"/>
      <c r="J110" s="5"/>
      <c r="K110" s="7"/>
      <c r="L110" s="5"/>
      <c r="M110" s="5"/>
      <c r="N110" s="5"/>
      <c r="O110" s="5"/>
      <c r="P110" s="7"/>
      <c r="Q110" s="5"/>
      <c r="R110" s="5"/>
      <c r="S110" s="5"/>
      <c r="T110" s="5"/>
      <c r="U110" s="5"/>
      <c r="W110" s="12">
        <v>341</v>
      </c>
      <c r="X110" s="13" t="s">
        <v>244</v>
      </c>
    </row>
    <row r="111" spans="1:24">
      <c r="A111" s="5"/>
      <c r="B111" s="5"/>
      <c r="E111" s="5"/>
      <c r="F111" s="5"/>
      <c r="I111" s="5"/>
      <c r="J111" s="5"/>
      <c r="K111" s="7"/>
      <c r="L111" s="5"/>
      <c r="M111" s="5"/>
      <c r="N111" s="5"/>
      <c r="O111" s="5"/>
      <c r="P111" s="7"/>
      <c r="Q111" s="5"/>
      <c r="R111" s="5"/>
      <c r="S111" s="5"/>
      <c r="T111" s="5"/>
      <c r="U111" s="5"/>
      <c r="W111" s="12">
        <v>342</v>
      </c>
      <c r="X111" s="13" t="s">
        <v>245</v>
      </c>
    </row>
    <row r="112" spans="1:24">
      <c r="A112" s="5"/>
      <c r="B112" s="5"/>
      <c r="E112" s="5"/>
      <c r="F112" s="5"/>
      <c r="I112" s="5"/>
      <c r="J112" s="5"/>
      <c r="K112" s="7"/>
      <c r="L112" s="5"/>
      <c r="M112" s="5"/>
      <c r="N112" s="5"/>
      <c r="O112" s="5"/>
      <c r="P112" s="7"/>
      <c r="Q112" s="5"/>
      <c r="R112" s="5"/>
      <c r="S112" s="5"/>
      <c r="T112" s="5"/>
      <c r="U112" s="5"/>
      <c r="W112" s="12">
        <v>343</v>
      </c>
      <c r="X112" s="13" t="s">
        <v>505</v>
      </c>
    </row>
    <row r="113" spans="1:24">
      <c r="A113" s="5"/>
      <c r="B113" s="5"/>
      <c r="E113" s="5"/>
      <c r="F113" s="5"/>
      <c r="I113" s="5"/>
      <c r="J113" s="5"/>
      <c r="K113" s="7"/>
      <c r="L113" s="5"/>
      <c r="M113" s="5"/>
      <c r="N113" s="5"/>
      <c r="O113" s="5"/>
      <c r="P113" s="7"/>
      <c r="Q113" s="5"/>
      <c r="R113" s="5"/>
      <c r="S113" s="5"/>
      <c r="T113" s="5"/>
      <c r="U113" s="5"/>
      <c r="W113" s="12">
        <v>344</v>
      </c>
      <c r="X113" s="13" t="s">
        <v>506</v>
      </c>
    </row>
    <row r="114" spans="1:24">
      <c r="A114" s="5"/>
      <c r="B114" s="5"/>
      <c r="E114" s="5"/>
      <c r="F114" s="5"/>
      <c r="I114" s="5"/>
      <c r="J114" s="5"/>
      <c r="K114" s="7"/>
      <c r="L114" s="5"/>
      <c r="M114" s="5"/>
      <c r="N114" s="5"/>
      <c r="O114" s="5"/>
      <c r="P114" s="7"/>
      <c r="Q114" s="5"/>
      <c r="R114" s="5"/>
      <c r="S114" s="5"/>
      <c r="T114" s="5"/>
      <c r="U114" s="5"/>
      <c r="W114" s="12">
        <v>345</v>
      </c>
      <c r="X114" s="13" t="s">
        <v>246</v>
      </c>
    </row>
    <row r="115" spans="1:24">
      <c r="A115" s="5"/>
      <c r="B115" s="5"/>
      <c r="E115" s="5"/>
      <c r="F115" s="5"/>
      <c r="I115" s="5"/>
      <c r="J115" s="5"/>
      <c r="K115" s="7"/>
      <c r="L115" s="5"/>
      <c r="M115" s="5"/>
      <c r="N115" s="5"/>
      <c r="O115" s="5"/>
      <c r="P115" s="7"/>
      <c r="Q115" s="5"/>
      <c r="R115" s="5"/>
      <c r="S115" s="5"/>
      <c r="T115" s="5"/>
      <c r="U115" s="5"/>
      <c r="W115" s="12">
        <v>346</v>
      </c>
      <c r="X115" s="13" t="s">
        <v>247</v>
      </c>
    </row>
    <row r="116" spans="1:24">
      <c r="A116" s="5"/>
      <c r="B116" s="5"/>
      <c r="E116" s="5"/>
      <c r="F116" s="5"/>
      <c r="I116" s="5"/>
      <c r="J116" s="5"/>
      <c r="K116" s="7"/>
      <c r="L116" s="5"/>
      <c r="M116" s="5"/>
      <c r="N116" s="5"/>
      <c r="O116" s="5"/>
      <c r="P116" s="7"/>
      <c r="Q116" s="5"/>
      <c r="R116" s="5"/>
      <c r="S116" s="5"/>
      <c r="T116" s="5"/>
      <c r="U116" s="5"/>
      <c r="W116" s="12">
        <v>347</v>
      </c>
      <c r="X116" s="13" t="s">
        <v>248</v>
      </c>
    </row>
    <row r="117" spans="1:24">
      <c r="A117" s="5"/>
      <c r="B117" s="5"/>
      <c r="E117" s="5"/>
      <c r="F117" s="5"/>
      <c r="I117" s="5"/>
      <c r="J117" s="5"/>
      <c r="K117" s="7"/>
      <c r="L117" s="5"/>
      <c r="M117" s="5"/>
      <c r="N117" s="5"/>
      <c r="O117" s="5"/>
      <c r="P117" s="7"/>
      <c r="Q117" s="5"/>
      <c r="R117" s="5"/>
      <c r="S117" s="5"/>
      <c r="T117" s="5"/>
      <c r="U117" s="5"/>
      <c r="W117" s="12">
        <v>348</v>
      </c>
      <c r="X117" s="13" t="s">
        <v>507</v>
      </c>
    </row>
    <row r="118" spans="1:24">
      <c r="A118" s="5"/>
      <c r="B118" s="5"/>
      <c r="E118" s="5"/>
      <c r="F118" s="5"/>
      <c r="I118" s="5"/>
      <c r="J118" s="5"/>
      <c r="K118" s="7"/>
      <c r="L118" s="5"/>
      <c r="M118" s="5"/>
      <c r="N118" s="5"/>
      <c r="O118" s="5"/>
      <c r="P118" s="7"/>
      <c r="Q118" s="5"/>
      <c r="R118" s="5"/>
      <c r="S118" s="5"/>
      <c r="T118" s="5"/>
      <c r="U118" s="5"/>
      <c r="W118" s="12">
        <v>349</v>
      </c>
      <c r="X118" s="13" t="s">
        <v>508</v>
      </c>
    </row>
    <row r="119" spans="1:24">
      <c r="A119" s="5"/>
      <c r="B119" s="5"/>
      <c r="E119" s="5"/>
      <c r="F119" s="5"/>
      <c r="I119" s="5"/>
      <c r="J119" s="5"/>
      <c r="K119" s="7"/>
      <c r="L119" s="5"/>
      <c r="M119" s="5"/>
      <c r="N119" s="5"/>
      <c r="O119" s="5"/>
      <c r="P119" s="7"/>
      <c r="Q119" s="5"/>
      <c r="R119" s="5"/>
      <c r="S119" s="5"/>
      <c r="T119" s="5"/>
      <c r="U119" s="5"/>
      <c r="W119" s="12">
        <v>350</v>
      </c>
      <c r="X119" s="13" t="s">
        <v>509</v>
      </c>
    </row>
    <row r="120" spans="1:24">
      <c r="A120" s="5"/>
      <c r="B120" s="5"/>
      <c r="E120" s="5"/>
      <c r="F120" s="5"/>
      <c r="I120" s="5"/>
      <c r="J120" s="5"/>
      <c r="K120" s="7"/>
      <c r="L120" s="5"/>
      <c r="M120" s="5"/>
      <c r="N120" s="5"/>
      <c r="O120" s="5"/>
      <c r="P120" s="7"/>
      <c r="Q120" s="5"/>
      <c r="R120" s="5"/>
      <c r="S120" s="5"/>
      <c r="T120" s="5"/>
      <c r="U120" s="5"/>
      <c r="W120" s="12">
        <v>351</v>
      </c>
      <c r="X120" s="13" t="s">
        <v>510</v>
      </c>
    </row>
    <row r="121" spans="1:24">
      <c r="A121" s="5"/>
      <c r="B121" s="5"/>
      <c r="E121" s="5"/>
      <c r="F121" s="5"/>
      <c r="I121" s="5"/>
      <c r="J121" s="5"/>
      <c r="K121" s="7"/>
      <c r="L121" s="5"/>
      <c r="M121" s="5"/>
      <c r="N121" s="5"/>
      <c r="O121" s="5"/>
      <c r="P121" s="7"/>
      <c r="Q121" s="5"/>
      <c r="R121" s="5"/>
      <c r="S121" s="5"/>
      <c r="T121" s="5"/>
      <c r="U121" s="5"/>
      <c r="W121" s="12">
        <v>352</v>
      </c>
      <c r="X121" s="13" t="s">
        <v>511</v>
      </c>
    </row>
    <row r="122" spans="1:24">
      <c r="A122" s="5"/>
      <c r="B122" s="5"/>
      <c r="E122" s="5"/>
      <c r="F122" s="5"/>
      <c r="I122" s="5"/>
      <c r="J122" s="5"/>
      <c r="K122" s="7"/>
      <c r="L122" s="5"/>
      <c r="M122" s="5"/>
      <c r="N122" s="5"/>
      <c r="O122" s="5"/>
      <c r="P122" s="7"/>
      <c r="Q122" s="5"/>
      <c r="R122" s="5"/>
      <c r="S122" s="5"/>
      <c r="T122" s="5"/>
      <c r="U122" s="5"/>
      <c r="W122" s="12">
        <v>353</v>
      </c>
      <c r="X122" s="13" t="s">
        <v>249</v>
      </c>
    </row>
    <row r="123" spans="1:24">
      <c r="A123" s="5"/>
      <c r="B123" s="5"/>
      <c r="E123" s="5"/>
      <c r="F123" s="5"/>
      <c r="I123" s="5"/>
      <c r="J123" s="5"/>
      <c r="K123" s="7"/>
      <c r="L123" s="5"/>
      <c r="M123" s="5"/>
      <c r="N123" s="5"/>
      <c r="O123" s="5"/>
      <c r="P123" s="7"/>
      <c r="Q123" s="5"/>
      <c r="R123" s="5"/>
      <c r="S123" s="5"/>
      <c r="T123" s="5"/>
      <c r="U123" s="5"/>
      <c r="W123" s="12">
        <v>354</v>
      </c>
      <c r="X123" s="13" t="s">
        <v>250</v>
      </c>
    </row>
    <row r="124" spans="1:24">
      <c r="A124" s="5"/>
      <c r="B124" s="5"/>
      <c r="E124" s="5"/>
      <c r="F124" s="5"/>
      <c r="I124" s="5"/>
      <c r="J124" s="5"/>
      <c r="K124" s="7"/>
      <c r="L124" s="5"/>
      <c r="M124" s="5"/>
      <c r="N124" s="5"/>
      <c r="O124" s="5"/>
      <c r="P124" s="7"/>
      <c r="Q124" s="5"/>
      <c r="R124" s="5"/>
      <c r="S124" s="5"/>
      <c r="T124" s="5"/>
      <c r="U124" s="5"/>
      <c r="W124" s="12">
        <v>355</v>
      </c>
      <c r="X124" s="13" t="s">
        <v>251</v>
      </c>
    </row>
    <row r="125" spans="1:24">
      <c r="A125" s="5"/>
      <c r="B125" s="5"/>
      <c r="E125" s="5"/>
      <c r="F125" s="5"/>
      <c r="I125" s="5"/>
      <c r="J125" s="5"/>
      <c r="K125" s="7"/>
      <c r="L125" s="5"/>
      <c r="M125" s="5"/>
      <c r="N125" s="5"/>
      <c r="O125" s="5"/>
      <c r="P125" s="7"/>
      <c r="Q125" s="5"/>
      <c r="R125" s="5"/>
      <c r="S125" s="5"/>
      <c r="T125" s="5"/>
      <c r="U125" s="5"/>
      <c r="W125" s="12">
        <v>356</v>
      </c>
      <c r="X125" s="13" t="s">
        <v>252</v>
      </c>
    </row>
    <row r="126" spans="1:24">
      <c r="A126" s="5"/>
      <c r="B126" s="5"/>
      <c r="E126" s="5"/>
      <c r="F126" s="5"/>
      <c r="I126" s="5"/>
      <c r="J126" s="5"/>
      <c r="K126" s="7"/>
      <c r="L126" s="5"/>
      <c r="M126" s="5"/>
      <c r="N126" s="5"/>
      <c r="O126" s="5"/>
      <c r="P126" s="7"/>
      <c r="Q126" s="5"/>
      <c r="R126" s="5"/>
      <c r="S126" s="5"/>
      <c r="T126" s="5"/>
      <c r="U126" s="5"/>
      <c r="W126" s="12">
        <v>357</v>
      </c>
      <c r="X126" s="13" t="s">
        <v>253</v>
      </c>
    </row>
    <row r="127" spans="1:24">
      <c r="A127" s="5"/>
      <c r="B127" s="5"/>
      <c r="E127" s="5"/>
      <c r="F127" s="5"/>
      <c r="I127" s="5"/>
      <c r="J127" s="5"/>
      <c r="K127" s="7"/>
      <c r="L127" s="5"/>
      <c r="M127" s="5"/>
      <c r="N127" s="5"/>
      <c r="O127" s="5"/>
      <c r="P127" s="7"/>
      <c r="Q127" s="5"/>
      <c r="R127" s="5"/>
      <c r="S127" s="5"/>
      <c r="T127" s="5"/>
      <c r="U127" s="5"/>
      <c r="W127" s="12">
        <v>358</v>
      </c>
      <c r="X127" s="13" t="s">
        <v>254</v>
      </c>
    </row>
    <row r="128" spans="1:24">
      <c r="A128" s="5"/>
      <c r="B128" s="5"/>
      <c r="E128" s="5"/>
      <c r="F128" s="5"/>
      <c r="I128" s="5"/>
      <c r="J128" s="5"/>
      <c r="K128" s="7"/>
      <c r="L128" s="5"/>
      <c r="M128" s="5"/>
      <c r="N128" s="5"/>
      <c r="O128" s="5"/>
      <c r="P128" s="7"/>
      <c r="Q128" s="5"/>
      <c r="R128" s="5"/>
      <c r="S128" s="5"/>
      <c r="T128" s="5"/>
      <c r="U128" s="5"/>
      <c r="W128" s="12">
        <v>359</v>
      </c>
      <c r="X128" s="13" t="s">
        <v>255</v>
      </c>
    </row>
    <row r="129" spans="1:24">
      <c r="A129" s="5"/>
      <c r="B129" s="5"/>
      <c r="E129" s="5"/>
      <c r="F129" s="5"/>
      <c r="I129" s="5"/>
      <c r="J129" s="5"/>
      <c r="K129" s="7"/>
      <c r="L129" s="5"/>
      <c r="M129" s="5"/>
      <c r="N129" s="5"/>
      <c r="O129" s="5"/>
      <c r="P129" s="7"/>
      <c r="Q129" s="5"/>
      <c r="R129" s="5"/>
      <c r="S129" s="5"/>
      <c r="T129" s="5"/>
      <c r="U129" s="5"/>
      <c r="W129" s="12">
        <v>360</v>
      </c>
      <c r="X129" s="13" t="s">
        <v>512</v>
      </c>
    </row>
    <row r="130" spans="1:24">
      <c r="A130" s="5"/>
      <c r="B130" s="5"/>
      <c r="E130" s="5"/>
      <c r="F130" s="5"/>
      <c r="I130" s="5"/>
      <c r="J130" s="5"/>
      <c r="K130" s="7"/>
      <c r="L130" s="5"/>
      <c r="M130" s="5"/>
      <c r="N130" s="5"/>
      <c r="O130" s="5"/>
      <c r="P130" s="7"/>
      <c r="Q130" s="5"/>
      <c r="R130" s="5"/>
      <c r="S130" s="5"/>
      <c r="T130" s="5"/>
      <c r="U130" s="5"/>
      <c r="W130" s="12">
        <v>361</v>
      </c>
      <c r="X130" s="13" t="s">
        <v>256</v>
      </c>
    </row>
    <row r="131" spans="1:24">
      <c r="A131" s="5"/>
      <c r="B131" s="5"/>
      <c r="E131" s="5"/>
      <c r="F131" s="5"/>
      <c r="I131" s="5"/>
      <c r="J131" s="5"/>
      <c r="K131" s="7"/>
      <c r="L131" s="5"/>
      <c r="M131" s="5"/>
      <c r="N131" s="5"/>
      <c r="O131" s="5"/>
      <c r="P131" s="7"/>
      <c r="Q131" s="5"/>
      <c r="R131" s="5"/>
      <c r="S131" s="5"/>
      <c r="T131" s="5"/>
      <c r="U131" s="5"/>
      <c r="W131" s="12">
        <v>362</v>
      </c>
      <c r="X131" s="13" t="s">
        <v>513</v>
      </c>
    </row>
    <row r="132" spans="1:24">
      <c r="A132" s="5"/>
      <c r="B132" s="5"/>
      <c r="E132" s="5"/>
      <c r="F132" s="5"/>
      <c r="I132" s="5"/>
      <c r="J132" s="5"/>
      <c r="K132" s="7"/>
      <c r="L132" s="5"/>
      <c r="M132" s="5"/>
      <c r="N132" s="5"/>
      <c r="O132" s="5"/>
      <c r="P132" s="7"/>
      <c r="Q132" s="5"/>
      <c r="R132" s="5"/>
      <c r="S132" s="5"/>
      <c r="T132" s="5"/>
      <c r="U132" s="5"/>
      <c r="W132" s="12">
        <v>363</v>
      </c>
      <c r="X132" s="13" t="s">
        <v>514</v>
      </c>
    </row>
    <row r="133" spans="1:24">
      <c r="A133" s="5"/>
      <c r="B133" s="5"/>
      <c r="E133" s="5"/>
      <c r="F133" s="5"/>
      <c r="I133" s="5"/>
      <c r="J133" s="5"/>
      <c r="K133" s="7"/>
      <c r="L133" s="5"/>
      <c r="M133" s="5"/>
      <c r="N133" s="5"/>
      <c r="O133" s="5"/>
      <c r="P133" s="7"/>
      <c r="Q133" s="5"/>
      <c r="R133" s="5"/>
      <c r="S133" s="5"/>
      <c r="T133" s="5"/>
      <c r="U133" s="5"/>
      <c r="W133" s="12">
        <v>364</v>
      </c>
      <c r="X133" s="13" t="s">
        <v>257</v>
      </c>
    </row>
    <row r="134" spans="1:24">
      <c r="A134" s="5"/>
      <c r="B134" s="5"/>
      <c r="E134" s="5"/>
      <c r="F134" s="5"/>
      <c r="I134" s="5"/>
      <c r="J134" s="5"/>
      <c r="K134" s="7"/>
      <c r="L134" s="5"/>
      <c r="M134" s="5"/>
      <c r="N134" s="5"/>
      <c r="O134" s="5"/>
      <c r="P134" s="7"/>
      <c r="Q134" s="5"/>
      <c r="R134" s="5"/>
      <c r="S134" s="5"/>
      <c r="T134" s="5"/>
      <c r="U134" s="5"/>
      <c r="W134" s="12">
        <v>365</v>
      </c>
      <c r="X134" s="13" t="s">
        <v>258</v>
      </c>
    </row>
    <row r="135" spans="1:24">
      <c r="A135" s="5"/>
      <c r="B135" s="5"/>
      <c r="E135" s="5"/>
      <c r="F135" s="5"/>
      <c r="I135" s="5"/>
      <c r="J135" s="5"/>
      <c r="K135" s="7"/>
      <c r="L135" s="5"/>
      <c r="M135" s="5"/>
      <c r="N135" s="5"/>
      <c r="O135" s="5"/>
      <c r="P135" s="7"/>
      <c r="Q135" s="5"/>
      <c r="R135" s="5"/>
      <c r="S135" s="5"/>
      <c r="T135" s="5"/>
      <c r="U135" s="5"/>
      <c r="W135" s="12">
        <v>366</v>
      </c>
      <c r="X135" s="13" t="s">
        <v>259</v>
      </c>
    </row>
    <row r="136" spans="1:24">
      <c r="A136" s="5"/>
      <c r="B136" s="5"/>
      <c r="E136" s="5"/>
      <c r="F136" s="5"/>
      <c r="I136" s="5"/>
      <c r="J136" s="5"/>
      <c r="K136" s="7"/>
      <c r="L136" s="5"/>
      <c r="M136" s="5"/>
      <c r="N136" s="5"/>
      <c r="O136" s="5"/>
      <c r="P136" s="7"/>
      <c r="Q136" s="5"/>
      <c r="R136" s="5"/>
      <c r="S136" s="5"/>
      <c r="T136" s="5"/>
      <c r="U136" s="5"/>
      <c r="W136" s="12">
        <v>367</v>
      </c>
      <c r="X136" s="13" t="s">
        <v>260</v>
      </c>
    </row>
    <row r="137" spans="1:24">
      <c r="A137" s="5"/>
      <c r="B137" s="5"/>
      <c r="E137" s="5"/>
      <c r="F137" s="5"/>
      <c r="I137" s="5"/>
      <c r="J137" s="5"/>
      <c r="K137" s="7"/>
      <c r="L137" s="5"/>
      <c r="M137" s="5"/>
      <c r="N137" s="5"/>
      <c r="O137" s="5"/>
      <c r="P137" s="7"/>
      <c r="Q137" s="5"/>
      <c r="R137" s="5"/>
      <c r="S137" s="5"/>
      <c r="T137" s="5"/>
      <c r="U137" s="5"/>
      <c r="W137" s="12">
        <v>368</v>
      </c>
      <c r="X137" s="13" t="s">
        <v>515</v>
      </c>
    </row>
    <row r="138" spans="1:24">
      <c r="A138" s="5"/>
      <c r="B138" s="5"/>
      <c r="E138" s="5"/>
      <c r="F138" s="5"/>
      <c r="I138" s="5"/>
      <c r="J138" s="5"/>
      <c r="K138" s="7"/>
      <c r="L138" s="5"/>
      <c r="M138" s="5"/>
      <c r="N138" s="5"/>
      <c r="O138" s="5"/>
      <c r="P138" s="7"/>
      <c r="Q138" s="5"/>
      <c r="R138" s="5"/>
      <c r="S138" s="5"/>
      <c r="T138" s="5"/>
      <c r="U138" s="5"/>
      <c r="W138" s="12">
        <v>369</v>
      </c>
      <c r="X138" s="13" t="s">
        <v>516</v>
      </c>
    </row>
    <row r="139" spans="1:24">
      <c r="A139" s="5"/>
      <c r="B139" s="5"/>
      <c r="E139" s="5"/>
      <c r="F139" s="5"/>
      <c r="I139" s="5"/>
      <c r="J139" s="5"/>
      <c r="K139" s="7"/>
      <c r="L139" s="5"/>
      <c r="M139" s="5"/>
      <c r="N139" s="5"/>
      <c r="O139" s="5"/>
      <c r="P139" s="7"/>
      <c r="Q139" s="5"/>
      <c r="R139" s="5"/>
      <c r="S139" s="5"/>
      <c r="T139" s="5"/>
      <c r="U139" s="5"/>
      <c r="W139" s="12">
        <v>370</v>
      </c>
      <c r="X139" s="13" t="s">
        <v>261</v>
      </c>
    </row>
    <row r="140" spans="1:24">
      <c r="A140" s="5"/>
      <c r="B140" s="5"/>
      <c r="E140" s="5"/>
      <c r="F140" s="5"/>
      <c r="I140" s="5"/>
      <c r="J140" s="5"/>
      <c r="K140" s="7"/>
      <c r="L140" s="5"/>
      <c r="M140" s="5"/>
      <c r="N140" s="5"/>
      <c r="O140" s="5"/>
      <c r="P140" s="7"/>
      <c r="Q140" s="5"/>
      <c r="R140" s="5"/>
      <c r="S140" s="5"/>
      <c r="T140" s="5"/>
      <c r="U140" s="5"/>
      <c r="W140" s="12">
        <v>371</v>
      </c>
      <c r="X140" s="13" t="s">
        <v>262</v>
      </c>
    </row>
    <row r="141" spans="1:24">
      <c r="A141" s="5"/>
      <c r="B141" s="5"/>
      <c r="E141" s="5"/>
      <c r="F141" s="5"/>
      <c r="I141" s="5"/>
      <c r="J141" s="5"/>
      <c r="K141" s="7"/>
      <c r="L141" s="5"/>
      <c r="M141" s="5"/>
      <c r="N141" s="5"/>
      <c r="O141" s="5"/>
      <c r="P141" s="7"/>
      <c r="Q141" s="5"/>
      <c r="R141" s="5"/>
      <c r="S141" s="5"/>
      <c r="T141" s="5"/>
      <c r="U141" s="5"/>
      <c r="W141" s="12">
        <v>372</v>
      </c>
      <c r="X141" s="13" t="s">
        <v>263</v>
      </c>
    </row>
    <row r="142" spans="1:24">
      <c r="A142" s="5"/>
      <c r="B142" s="5"/>
      <c r="E142" s="5"/>
      <c r="F142" s="5"/>
      <c r="I142" s="5"/>
      <c r="J142" s="5"/>
      <c r="K142" s="7"/>
      <c r="L142" s="5"/>
      <c r="M142" s="5"/>
      <c r="N142" s="5"/>
      <c r="O142" s="5"/>
      <c r="P142" s="7"/>
      <c r="Q142" s="5"/>
      <c r="R142" s="5"/>
      <c r="S142" s="5"/>
      <c r="T142" s="5"/>
      <c r="U142" s="5"/>
      <c r="W142" s="12">
        <v>373</v>
      </c>
      <c r="X142" s="13" t="s">
        <v>264</v>
      </c>
    </row>
    <row r="143" spans="1:24">
      <c r="A143" s="5"/>
      <c r="B143" s="5"/>
      <c r="E143" s="5"/>
      <c r="F143" s="5"/>
      <c r="I143" s="5"/>
      <c r="J143" s="5"/>
      <c r="K143" s="7"/>
      <c r="L143" s="5"/>
      <c r="M143" s="5"/>
      <c r="N143" s="5"/>
      <c r="O143" s="5"/>
      <c r="P143" s="7"/>
      <c r="Q143" s="5"/>
      <c r="R143" s="5"/>
      <c r="S143" s="5"/>
      <c r="T143" s="5"/>
      <c r="U143" s="5"/>
      <c r="W143" s="12">
        <v>374</v>
      </c>
      <c r="X143" s="13" t="s">
        <v>265</v>
      </c>
    </row>
    <row r="144" spans="1:24">
      <c r="A144" s="5"/>
      <c r="B144" s="5"/>
      <c r="E144" s="5"/>
      <c r="F144" s="5"/>
      <c r="I144" s="5"/>
      <c r="J144" s="5"/>
      <c r="K144" s="7"/>
      <c r="L144" s="5"/>
      <c r="M144" s="5"/>
      <c r="N144" s="5"/>
      <c r="O144" s="5"/>
      <c r="P144" s="7"/>
      <c r="Q144" s="5"/>
      <c r="R144" s="5"/>
      <c r="S144" s="5"/>
      <c r="T144" s="5"/>
      <c r="U144" s="5"/>
      <c r="W144" s="12">
        <v>375</v>
      </c>
      <c r="X144" s="13" t="s">
        <v>266</v>
      </c>
    </row>
    <row r="145" spans="1:24">
      <c r="A145" s="5"/>
      <c r="B145" s="5"/>
      <c r="E145" s="5"/>
      <c r="F145" s="5"/>
      <c r="I145" s="5"/>
      <c r="J145" s="5"/>
      <c r="K145" s="7"/>
      <c r="L145" s="5"/>
      <c r="M145" s="5"/>
      <c r="N145" s="5"/>
      <c r="O145" s="5"/>
      <c r="P145" s="7"/>
      <c r="Q145" s="5"/>
      <c r="R145" s="5"/>
      <c r="S145" s="5"/>
      <c r="T145" s="5"/>
      <c r="U145" s="5"/>
      <c r="W145" s="12">
        <v>376</v>
      </c>
      <c r="X145" s="13" t="s">
        <v>517</v>
      </c>
    </row>
    <row r="146" spans="1:24">
      <c r="A146" s="5"/>
      <c r="B146" s="5"/>
      <c r="E146" s="5"/>
      <c r="F146" s="5"/>
      <c r="I146" s="5"/>
      <c r="J146" s="5"/>
      <c r="K146" s="7"/>
      <c r="L146" s="5"/>
      <c r="M146" s="5"/>
      <c r="N146" s="5"/>
      <c r="O146" s="5"/>
      <c r="P146" s="7"/>
      <c r="Q146" s="5"/>
      <c r="R146" s="5"/>
      <c r="S146" s="5"/>
      <c r="T146" s="5"/>
      <c r="U146" s="5"/>
      <c r="W146" s="12">
        <v>377</v>
      </c>
      <c r="X146" s="13" t="s">
        <v>518</v>
      </c>
    </row>
    <row r="147" spans="1:24">
      <c r="A147" s="5"/>
      <c r="B147" s="5"/>
      <c r="E147" s="5"/>
      <c r="F147" s="5"/>
      <c r="I147" s="5"/>
      <c r="J147" s="5"/>
      <c r="K147" s="7"/>
      <c r="L147" s="5"/>
      <c r="M147" s="5"/>
      <c r="N147" s="5"/>
      <c r="O147" s="5"/>
      <c r="P147" s="7"/>
      <c r="Q147" s="5"/>
      <c r="R147" s="5"/>
      <c r="S147" s="5"/>
      <c r="T147" s="5"/>
      <c r="U147" s="5"/>
      <c r="W147" s="12">
        <v>378</v>
      </c>
      <c r="X147" s="13" t="s">
        <v>519</v>
      </c>
    </row>
    <row r="148" spans="1:24">
      <c r="A148" s="5"/>
      <c r="B148" s="5"/>
      <c r="E148" s="5"/>
      <c r="F148" s="5"/>
      <c r="I148" s="5"/>
      <c r="J148" s="5"/>
      <c r="K148" s="7"/>
      <c r="L148" s="5"/>
      <c r="M148" s="5"/>
      <c r="N148" s="5"/>
      <c r="O148" s="5"/>
      <c r="P148" s="7"/>
      <c r="Q148" s="5"/>
      <c r="R148" s="5"/>
      <c r="S148" s="5"/>
      <c r="T148" s="5"/>
      <c r="U148" s="5"/>
      <c r="W148" s="12">
        <v>379</v>
      </c>
      <c r="X148" s="13" t="s">
        <v>520</v>
      </c>
    </row>
    <row r="149" spans="1:24">
      <c r="A149" s="5"/>
      <c r="B149" s="5"/>
      <c r="E149" s="5"/>
      <c r="F149" s="5"/>
      <c r="I149" s="5"/>
      <c r="J149" s="5"/>
      <c r="K149" s="7"/>
      <c r="L149" s="5"/>
      <c r="M149" s="5"/>
      <c r="N149" s="5"/>
      <c r="O149" s="5"/>
      <c r="P149" s="7"/>
      <c r="Q149" s="5"/>
      <c r="R149" s="5"/>
      <c r="S149" s="5"/>
      <c r="T149" s="5"/>
      <c r="U149" s="5"/>
      <c r="W149" s="12">
        <v>380</v>
      </c>
      <c r="X149" s="13" t="s">
        <v>521</v>
      </c>
    </row>
    <row r="150" spans="1:24">
      <c r="A150" s="5"/>
      <c r="B150" s="5"/>
      <c r="E150" s="5"/>
      <c r="F150" s="5"/>
      <c r="I150" s="5"/>
      <c r="J150" s="5"/>
      <c r="K150" s="7"/>
      <c r="L150" s="5"/>
      <c r="M150" s="5"/>
      <c r="N150" s="5"/>
      <c r="O150" s="5"/>
      <c r="P150" s="7"/>
      <c r="Q150" s="5"/>
      <c r="R150" s="5"/>
      <c r="S150" s="5"/>
      <c r="T150" s="5"/>
      <c r="U150" s="5"/>
      <c r="W150" s="340" t="str">
        <f>IF(競技者データ入力シート!S2="","",競技者データ入力シート!S2)</f>
        <v/>
      </c>
      <c r="X150" s="341" t="str">
        <f>IF('大会申込一覧表(印刷して提出)'!P6="","",'大会申込一覧表(印刷して提出)'!P6)</f>
        <v/>
      </c>
    </row>
    <row r="151" spans="1:24">
      <c r="A151" s="5"/>
      <c r="B151" s="5"/>
      <c r="E151" s="5"/>
      <c r="F151" s="5"/>
      <c r="I151" s="5"/>
      <c r="J151" s="5"/>
      <c r="K151" s="7"/>
      <c r="L151" s="5"/>
      <c r="M151" s="5"/>
      <c r="N151" s="5"/>
      <c r="O151" s="5"/>
      <c r="P151" s="7"/>
      <c r="Q151" s="5"/>
      <c r="R151" s="5"/>
      <c r="S151" s="5"/>
      <c r="T151" s="5"/>
      <c r="U151" s="5"/>
      <c r="W151" s="12"/>
      <c r="X151" s="18"/>
    </row>
    <row r="152" spans="1:24">
      <c r="A152" s="5"/>
      <c r="B152" s="5"/>
      <c r="E152" s="5"/>
      <c r="F152" s="5"/>
      <c r="I152" s="5"/>
      <c r="J152" s="5"/>
      <c r="K152" s="7"/>
      <c r="L152" s="5"/>
      <c r="M152" s="5"/>
      <c r="N152" s="5"/>
      <c r="O152" s="5"/>
      <c r="P152" s="7"/>
      <c r="Q152" s="5"/>
      <c r="R152" s="5"/>
      <c r="S152" s="5"/>
      <c r="T152" s="5"/>
      <c r="U152" s="5"/>
      <c r="W152" s="12"/>
      <c r="X152" s="18"/>
    </row>
    <row r="153" spans="1:24">
      <c r="A153" s="5"/>
      <c r="B153" s="5"/>
      <c r="E153" s="5"/>
      <c r="F153" s="5"/>
      <c r="I153" s="5"/>
      <c r="J153" s="5"/>
      <c r="K153" s="7"/>
      <c r="L153" s="5"/>
      <c r="M153" s="5"/>
      <c r="N153" s="5"/>
      <c r="O153" s="5"/>
      <c r="P153" s="7"/>
      <c r="Q153" s="5"/>
      <c r="R153" s="5"/>
      <c r="S153" s="5"/>
      <c r="T153" s="5"/>
      <c r="U153" s="5"/>
      <c r="W153" s="12"/>
      <c r="X153" s="18"/>
    </row>
    <row r="154" spans="1:24">
      <c r="A154" s="5"/>
      <c r="B154" s="5"/>
      <c r="E154" s="5"/>
      <c r="F154" s="5"/>
      <c r="I154" s="5"/>
      <c r="J154" s="5"/>
      <c r="K154" s="7"/>
      <c r="L154" s="5"/>
      <c r="M154" s="5"/>
      <c r="N154" s="5"/>
      <c r="O154" s="5"/>
      <c r="P154" s="7"/>
      <c r="Q154" s="5"/>
      <c r="R154" s="5"/>
      <c r="S154" s="5"/>
      <c r="T154" s="5"/>
      <c r="U154" s="5"/>
      <c r="W154" s="12"/>
      <c r="X154" s="18"/>
    </row>
    <row r="155" spans="1:24">
      <c r="A155" s="5"/>
      <c r="B155" s="5"/>
      <c r="E155" s="5"/>
      <c r="F155" s="5"/>
      <c r="I155" s="5"/>
      <c r="J155" s="5"/>
      <c r="K155" s="7"/>
      <c r="L155" s="5"/>
      <c r="M155" s="5"/>
      <c r="N155" s="5"/>
      <c r="O155" s="5"/>
      <c r="P155" s="7"/>
      <c r="Q155" s="5"/>
      <c r="R155" s="5"/>
      <c r="S155" s="5"/>
      <c r="T155" s="5"/>
      <c r="U155" s="5"/>
      <c r="W155" s="12"/>
      <c r="X155" s="18"/>
    </row>
    <row r="156" spans="1:24">
      <c r="A156" s="5"/>
      <c r="B156" s="5"/>
      <c r="E156" s="5"/>
      <c r="F156" s="5"/>
      <c r="I156" s="5"/>
      <c r="J156" s="5"/>
      <c r="K156" s="7"/>
      <c r="L156" s="5"/>
      <c r="M156" s="5"/>
      <c r="N156" s="5"/>
      <c r="O156" s="5"/>
      <c r="P156" s="7"/>
      <c r="Q156" s="5"/>
      <c r="R156" s="5"/>
      <c r="S156" s="5"/>
      <c r="T156" s="5"/>
      <c r="U156" s="5"/>
      <c r="W156" s="12"/>
      <c r="X156" s="18"/>
    </row>
    <row r="157" spans="1:24">
      <c r="A157" s="5"/>
      <c r="B157" s="5"/>
      <c r="E157" s="5"/>
      <c r="F157" s="5"/>
      <c r="I157" s="5"/>
      <c r="J157" s="5"/>
      <c r="K157" s="7"/>
      <c r="L157" s="5"/>
      <c r="M157" s="5"/>
      <c r="N157" s="5"/>
      <c r="O157" s="5"/>
      <c r="P157" s="7"/>
      <c r="Q157" s="5"/>
      <c r="R157" s="5"/>
      <c r="S157" s="5"/>
      <c r="T157" s="5"/>
      <c r="U157" s="5"/>
      <c r="W157" s="12"/>
      <c r="X157" s="18"/>
    </row>
    <row r="158" spans="1:24">
      <c r="A158" s="5"/>
      <c r="B158" s="5"/>
      <c r="E158" s="5"/>
      <c r="F158" s="5"/>
      <c r="I158" s="5"/>
      <c r="J158" s="5"/>
      <c r="K158" s="7"/>
      <c r="L158" s="5"/>
      <c r="M158" s="5"/>
      <c r="N158" s="5"/>
      <c r="O158" s="5"/>
      <c r="P158" s="7"/>
      <c r="Q158" s="5"/>
      <c r="R158" s="5"/>
      <c r="S158" s="5"/>
      <c r="T158" s="5"/>
      <c r="U158" s="5"/>
      <c r="W158" s="12"/>
      <c r="X158" s="18"/>
    </row>
    <row r="159" spans="1:24">
      <c r="A159" s="5"/>
      <c r="B159" s="5"/>
      <c r="E159" s="5"/>
      <c r="F159" s="5"/>
      <c r="I159" s="5"/>
      <c r="J159" s="5"/>
      <c r="K159" s="7"/>
      <c r="L159" s="5"/>
      <c r="M159" s="5"/>
      <c r="N159" s="5"/>
      <c r="O159" s="5"/>
      <c r="P159" s="7"/>
      <c r="Q159" s="5"/>
      <c r="R159" s="5"/>
      <c r="S159" s="5"/>
      <c r="T159" s="5"/>
      <c r="U159" s="5"/>
      <c r="W159" s="12"/>
      <c r="X159" s="18"/>
    </row>
    <row r="160" spans="1:24">
      <c r="A160" s="5"/>
      <c r="B160" s="5"/>
      <c r="E160" s="5"/>
      <c r="F160" s="5"/>
      <c r="I160" s="5"/>
      <c r="J160" s="5"/>
      <c r="K160" s="7"/>
      <c r="L160" s="5"/>
      <c r="M160" s="5"/>
      <c r="N160" s="5"/>
      <c r="O160" s="5"/>
      <c r="P160" s="7"/>
      <c r="Q160" s="5"/>
      <c r="R160" s="5"/>
      <c r="S160" s="5"/>
      <c r="T160" s="5"/>
      <c r="U160" s="5"/>
      <c r="W160" s="12"/>
      <c r="X160" s="18"/>
    </row>
    <row r="161" spans="1:24">
      <c r="A161" s="5"/>
      <c r="B161" s="5"/>
      <c r="E161" s="5"/>
      <c r="F161" s="5"/>
      <c r="I161" s="5"/>
      <c r="J161" s="5"/>
      <c r="K161" s="7"/>
      <c r="L161" s="5"/>
      <c r="M161" s="5"/>
      <c r="N161" s="5"/>
      <c r="O161" s="5"/>
      <c r="P161" s="7"/>
      <c r="Q161" s="5"/>
      <c r="R161" s="5"/>
      <c r="S161" s="5"/>
      <c r="T161" s="5"/>
      <c r="U161" s="5"/>
      <c r="W161" s="12"/>
      <c r="X161" s="18"/>
    </row>
    <row r="162" spans="1:24">
      <c r="A162" s="5"/>
      <c r="B162" s="5"/>
      <c r="E162" s="5"/>
      <c r="F162" s="5"/>
      <c r="I162" s="5"/>
      <c r="J162" s="5"/>
      <c r="K162" s="7"/>
      <c r="L162" s="5"/>
      <c r="M162" s="5"/>
      <c r="N162" s="5"/>
      <c r="O162" s="5"/>
      <c r="P162" s="7"/>
      <c r="Q162" s="5"/>
      <c r="R162" s="5"/>
      <c r="S162" s="5"/>
      <c r="T162" s="5"/>
      <c r="U162" s="5"/>
      <c r="W162" s="12"/>
      <c r="X162" s="18"/>
    </row>
    <row r="163" spans="1:24">
      <c r="A163" s="5"/>
      <c r="B163" s="5"/>
      <c r="E163" s="5"/>
      <c r="F163" s="5"/>
      <c r="I163" s="5"/>
      <c r="J163" s="5"/>
      <c r="K163" s="7"/>
      <c r="L163" s="5"/>
      <c r="M163" s="5"/>
      <c r="N163" s="5"/>
      <c r="O163" s="5"/>
      <c r="P163" s="7"/>
      <c r="Q163" s="5"/>
      <c r="R163" s="5"/>
      <c r="S163" s="5"/>
      <c r="T163" s="5"/>
      <c r="U163" s="5"/>
      <c r="W163" s="12"/>
      <c r="X163" s="18"/>
    </row>
    <row r="164" spans="1:24">
      <c r="A164" s="5"/>
      <c r="B164" s="5"/>
      <c r="E164" s="5"/>
      <c r="F164" s="5"/>
      <c r="I164" s="5"/>
      <c r="J164" s="5"/>
      <c r="K164" s="7"/>
      <c r="L164" s="5"/>
      <c r="M164" s="5"/>
      <c r="N164" s="5"/>
      <c r="O164" s="5"/>
      <c r="P164" s="7"/>
      <c r="Q164" s="5"/>
      <c r="R164" s="5"/>
      <c r="S164" s="5"/>
      <c r="T164" s="5"/>
      <c r="U164" s="5"/>
      <c r="W164" s="12"/>
      <c r="X164" s="18"/>
    </row>
    <row r="165" spans="1:24">
      <c r="A165" s="5"/>
      <c r="B165" s="5"/>
      <c r="E165" s="5"/>
      <c r="F165" s="5"/>
      <c r="I165" s="5"/>
      <c r="J165" s="5"/>
      <c r="K165" s="7"/>
      <c r="L165" s="5"/>
      <c r="M165" s="5"/>
      <c r="N165" s="5"/>
      <c r="O165" s="5"/>
      <c r="P165" s="7"/>
      <c r="Q165" s="5"/>
      <c r="R165" s="5"/>
      <c r="S165" s="5"/>
      <c r="T165" s="5"/>
      <c r="U165" s="5"/>
      <c r="W165" s="12"/>
      <c r="X165" s="18"/>
    </row>
    <row r="166" spans="1:24">
      <c r="A166" s="5"/>
      <c r="B166" s="5"/>
      <c r="E166" s="5"/>
      <c r="F166" s="5"/>
      <c r="I166" s="5"/>
      <c r="J166" s="5"/>
      <c r="K166" s="7"/>
      <c r="L166" s="5"/>
      <c r="M166" s="5"/>
      <c r="N166" s="5"/>
      <c r="O166" s="5"/>
      <c r="P166" s="7"/>
      <c r="Q166" s="5"/>
      <c r="R166" s="5"/>
      <c r="S166" s="5"/>
      <c r="T166" s="5"/>
      <c r="U166" s="5"/>
      <c r="W166" s="12"/>
      <c r="X166" s="18"/>
    </row>
    <row r="167" spans="1:24">
      <c r="A167" s="5"/>
      <c r="B167" s="5"/>
      <c r="E167" s="5"/>
      <c r="F167" s="5"/>
      <c r="I167" s="5"/>
      <c r="J167" s="5"/>
      <c r="K167" s="7"/>
      <c r="L167" s="5"/>
      <c r="M167" s="5"/>
      <c r="N167" s="5"/>
      <c r="O167" s="5"/>
      <c r="P167" s="7"/>
      <c r="Q167" s="5"/>
      <c r="R167" s="5"/>
      <c r="S167" s="5"/>
      <c r="T167" s="5"/>
      <c r="U167" s="5"/>
      <c r="W167" s="12"/>
      <c r="X167" s="18"/>
    </row>
    <row r="168" spans="1:24">
      <c r="A168" s="5"/>
      <c r="B168" s="5"/>
      <c r="E168" s="5"/>
      <c r="F168" s="5"/>
      <c r="I168" s="5"/>
      <c r="J168" s="5"/>
      <c r="K168" s="7"/>
      <c r="L168" s="5"/>
      <c r="M168" s="5"/>
      <c r="N168" s="5"/>
      <c r="O168" s="5"/>
      <c r="P168" s="7"/>
      <c r="Q168" s="5"/>
      <c r="R168" s="5"/>
      <c r="S168" s="5"/>
      <c r="T168" s="5"/>
      <c r="U168" s="5"/>
      <c r="W168" s="12"/>
      <c r="X168" s="18"/>
    </row>
    <row r="169" spans="1:24">
      <c r="A169" s="5"/>
      <c r="B169" s="5"/>
      <c r="E169" s="5"/>
      <c r="F169" s="5"/>
      <c r="I169" s="5"/>
      <c r="J169" s="5"/>
      <c r="K169" s="7"/>
      <c r="L169" s="5"/>
      <c r="M169" s="5"/>
      <c r="N169" s="5"/>
      <c r="O169" s="5"/>
      <c r="P169" s="7"/>
      <c r="Q169" s="5"/>
      <c r="R169" s="5"/>
      <c r="S169" s="5"/>
      <c r="T169" s="5"/>
      <c r="U169" s="5"/>
      <c r="W169" s="12"/>
      <c r="X169" s="18"/>
    </row>
    <row r="170" spans="1:24">
      <c r="A170" s="5"/>
      <c r="B170" s="5"/>
      <c r="E170" s="5"/>
      <c r="F170" s="5"/>
      <c r="I170" s="5"/>
      <c r="J170" s="5"/>
      <c r="K170" s="7"/>
      <c r="L170" s="5"/>
      <c r="M170" s="5"/>
      <c r="N170" s="5"/>
      <c r="O170" s="5"/>
      <c r="P170" s="7"/>
      <c r="Q170" s="5"/>
      <c r="R170" s="5"/>
      <c r="S170" s="5"/>
      <c r="T170" s="5"/>
      <c r="U170" s="5"/>
      <c r="W170" s="12"/>
      <c r="X170" s="18"/>
    </row>
    <row r="171" spans="1:24">
      <c r="A171" s="5"/>
      <c r="B171" s="5"/>
      <c r="E171" s="5"/>
      <c r="F171" s="5"/>
      <c r="I171" s="5"/>
      <c r="J171" s="5"/>
      <c r="K171" s="7"/>
      <c r="L171" s="5"/>
      <c r="M171" s="5"/>
      <c r="N171" s="5"/>
      <c r="O171" s="5"/>
      <c r="P171" s="7"/>
      <c r="Q171" s="5"/>
      <c r="R171" s="5"/>
      <c r="S171" s="5"/>
      <c r="T171" s="5"/>
      <c r="U171" s="5"/>
      <c r="W171" s="12"/>
      <c r="X171" s="18"/>
    </row>
    <row r="172" spans="1:24">
      <c r="A172" s="5"/>
      <c r="B172" s="5"/>
      <c r="E172" s="5"/>
      <c r="F172" s="5"/>
      <c r="I172" s="5"/>
      <c r="J172" s="5"/>
      <c r="K172" s="7"/>
      <c r="L172" s="5"/>
      <c r="M172" s="5"/>
      <c r="N172" s="5"/>
      <c r="O172" s="5"/>
      <c r="P172" s="7"/>
      <c r="Q172" s="5"/>
      <c r="R172" s="5"/>
      <c r="S172" s="5"/>
      <c r="T172" s="5"/>
      <c r="U172" s="5"/>
      <c r="W172" s="12"/>
      <c r="X172" s="18"/>
    </row>
    <row r="173" spans="1:24">
      <c r="W173" s="12"/>
      <c r="X173" s="18"/>
    </row>
    <row r="174" spans="1:24">
      <c r="W174" s="12"/>
      <c r="X174" s="18"/>
    </row>
    <row r="175" spans="1:24">
      <c r="W175" s="12"/>
      <c r="X175" s="18"/>
    </row>
    <row r="176" spans="1:24">
      <c r="W176" s="12"/>
      <c r="X176" s="18"/>
    </row>
    <row r="177" spans="23:24">
      <c r="W177" s="12"/>
      <c r="X177" s="18"/>
    </row>
    <row r="178" spans="23:24">
      <c r="W178" s="12"/>
      <c r="X178" s="18"/>
    </row>
    <row r="179" spans="23:24">
      <c r="W179" s="12"/>
      <c r="X179" s="18"/>
    </row>
    <row r="180" spans="23:24">
      <c r="W180" s="12"/>
      <c r="X180" s="18"/>
    </row>
    <row r="181" spans="23:24">
      <c r="W181" s="12"/>
      <c r="X181" s="18"/>
    </row>
    <row r="182" spans="23:24">
      <c r="W182" s="12"/>
      <c r="X182" s="18"/>
    </row>
    <row r="183" spans="23:24">
      <c r="W183" s="12"/>
      <c r="X183" s="18"/>
    </row>
    <row r="184" spans="23:24">
      <c r="W184" s="12"/>
      <c r="X184" s="18"/>
    </row>
    <row r="185" spans="23:24">
      <c r="W185" s="12"/>
      <c r="X185" s="18"/>
    </row>
    <row r="186" spans="23:24">
      <c r="W186" s="12"/>
      <c r="X186" s="18"/>
    </row>
    <row r="187" spans="23:24">
      <c r="W187" s="12"/>
      <c r="X187" s="18"/>
    </row>
    <row r="188" spans="23:24">
      <c r="W188" s="12"/>
      <c r="X188" s="18"/>
    </row>
    <row r="189" spans="23:24">
      <c r="W189" s="12"/>
      <c r="X189" s="18"/>
    </row>
    <row r="190" spans="23:24">
      <c r="W190" s="12"/>
      <c r="X190" s="18"/>
    </row>
    <row r="191" spans="23:24">
      <c r="W191" s="14"/>
      <c r="X191" s="19"/>
    </row>
    <row r="192" spans="23:24">
      <c r="W192" s="12"/>
      <c r="X192" s="18"/>
    </row>
    <row r="193" spans="23:24">
      <c r="W193" s="12"/>
      <c r="X193" s="18"/>
    </row>
    <row r="194" spans="23:24">
      <c r="W194" s="12"/>
      <c r="X194" s="18"/>
    </row>
    <row r="195" spans="23:24">
      <c r="W195" s="12"/>
      <c r="X195" s="18"/>
    </row>
    <row r="196" spans="23:24">
      <c r="W196" s="12"/>
      <c r="X196" s="18"/>
    </row>
    <row r="197" spans="23:24">
      <c r="W197" s="12"/>
      <c r="X197" s="18"/>
    </row>
    <row r="198" spans="23:24">
      <c r="W198" s="12"/>
      <c r="X198" s="18"/>
    </row>
    <row r="199" spans="23:24">
      <c r="W199" s="12"/>
      <c r="X199" s="18"/>
    </row>
    <row r="200" spans="23:24">
      <c r="W200" s="12"/>
      <c r="X200" s="18"/>
    </row>
    <row r="201" spans="23:24">
      <c r="W201" s="12"/>
      <c r="X201" s="18"/>
    </row>
    <row r="202" spans="23:24">
      <c r="W202" s="12"/>
      <c r="X202" s="18"/>
    </row>
    <row r="203" spans="23:24">
      <c r="W203" s="12"/>
      <c r="X203" s="18"/>
    </row>
    <row r="204" spans="23:24">
      <c r="W204" s="12"/>
      <c r="X204" s="18"/>
    </row>
    <row r="205" spans="23:24">
      <c r="W205" s="12"/>
      <c r="X205" s="18"/>
    </row>
    <row r="206" spans="23:24">
      <c r="W206" s="12"/>
      <c r="X206" s="18"/>
    </row>
    <row r="207" spans="23:24">
      <c r="W207" s="12"/>
      <c r="X207" s="18"/>
    </row>
    <row r="208" spans="23:24">
      <c r="W208" s="12"/>
      <c r="X208" s="18"/>
    </row>
    <row r="209" spans="23:24">
      <c r="W209" s="12"/>
      <c r="X209" s="18"/>
    </row>
    <row r="210" spans="23:24">
      <c r="W210" s="12"/>
      <c r="X210" s="18"/>
    </row>
    <row r="211" spans="23:24">
      <c r="W211" s="12"/>
      <c r="X211" s="18"/>
    </row>
    <row r="212" spans="23:24">
      <c r="W212" s="12"/>
      <c r="X212" s="18"/>
    </row>
    <row r="213" spans="23:24">
      <c r="W213" s="12"/>
      <c r="X213" s="18"/>
    </row>
    <row r="214" spans="23:24">
      <c r="W214" s="12"/>
      <c r="X214" s="18"/>
    </row>
    <row r="215" spans="23:24">
      <c r="W215" s="12"/>
      <c r="X215" s="18"/>
    </row>
    <row r="216" spans="23:24">
      <c r="W216" s="12"/>
      <c r="X216" s="18"/>
    </row>
    <row r="217" spans="23:24">
      <c r="W217" s="12"/>
      <c r="X217" s="18"/>
    </row>
    <row r="218" spans="23:24">
      <c r="W218" s="12"/>
      <c r="X218" s="18"/>
    </row>
    <row r="219" spans="23:24">
      <c r="W219" s="12"/>
      <c r="X219" s="18"/>
    </row>
    <row r="220" spans="23:24">
      <c r="W220" s="12"/>
      <c r="X220" s="18"/>
    </row>
    <row r="221" spans="23:24">
      <c r="W221" s="12"/>
      <c r="X221" s="18"/>
    </row>
    <row r="222" spans="23:24">
      <c r="W222" s="12"/>
      <c r="X222" s="18"/>
    </row>
    <row r="223" spans="23:24">
      <c r="W223" s="12"/>
      <c r="X223" s="18"/>
    </row>
    <row r="224" spans="23:24">
      <c r="W224" s="12"/>
      <c r="X224" s="18"/>
    </row>
    <row r="225" spans="23:24">
      <c r="W225" s="12"/>
      <c r="X225" s="18"/>
    </row>
    <row r="226" spans="23:24">
      <c r="W226" s="12"/>
      <c r="X226" s="18"/>
    </row>
    <row r="227" spans="23:24">
      <c r="W227" s="12"/>
      <c r="X227" s="18"/>
    </row>
    <row r="228" spans="23:24">
      <c r="W228" s="12"/>
      <c r="X228" s="18"/>
    </row>
    <row r="229" spans="23:24">
      <c r="W229" s="12"/>
      <c r="X229" s="18"/>
    </row>
    <row r="230" spans="23:24">
      <c r="W230" s="12"/>
      <c r="X230" s="18"/>
    </row>
    <row r="231" spans="23:24">
      <c r="W231" s="12"/>
      <c r="X231" s="18"/>
    </row>
    <row r="232" spans="23:24">
      <c r="W232" s="12"/>
      <c r="X232" s="18"/>
    </row>
    <row r="233" spans="23:24">
      <c r="W233" s="12"/>
      <c r="X233" s="18"/>
    </row>
    <row r="234" spans="23:24">
      <c r="W234" s="12"/>
      <c r="X234" s="18"/>
    </row>
    <row r="235" spans="23:24">
      <c r="W235" s="12"/>
      <c r="X235" s="18"/>
    </row>
    <row r="236" spans="23:24">
      <c r="W236" s="12"/>
      <c r="X236" s="18"/>
    </row>
    <row r="237" spans="23:24">
      <c r="W237" s="12"/>
      <c r="X237" s="18"/>
    </row>
    <row r="238" spans="23:24">
      <c r="W238" s="12"/>
      <c r="X238" s="18"/>
    </row>
    <row r="239" spans="23:24">
      <c r="W239" s="12"/>
      <c r="X239" s="18"/>
    </row>
    <row r="240" spans="23:24">
      <c r="W240" s="12"/>
      <c r="X240" s="18"/>
    </row>
    <row r="241" spans="23:24">
      <c r="W241" s="12"/>
      <c r="X241" s="18"/>
    </row>
    <row r="242" spans="23:24">
      <c r="W242" s="12"/>
      <c r="X242" s="18"/>
    </row>
    <row r="243" spans="23:24">
      <c r="W243" s="12"/>
      <c r="X243" s="18"/>
    </row>
    <row r="244" spans="23:24">
      <c r="W244" s="12"/>
      <c r="X244" s="18"/>
    </row>
    <row r="245" spans="23:24">
      <c r="W245" s="12"/>
      <c r="X245" s="18"/>
    </row>
    <row r="246" spans="23:24">
      <c r="W246" s="12"/>
      <c r="X246" s="18"/>
    </row>
    <row r="247" spans="23:24">
      <c r="W247" s="12"/>
      <c r="X247" s="18"/>
    </row>
    <row r="248" spans="23:24">
      <c r="W248" s="12"/>
      <c r="X248" s="18"/>
    </row>
    <row r="249" spans="23:24">
      <c r="W249" s="12"/>
      <c r="X249" s="18"/>
    </row>
    <row r="250" spans="23:24">
      <c r="W250" s="12"/>
      <c r="X250" s="18"/>
    </row>
    <row r="251" spans="23:24">
      <c r="W251" s="12"/>
      <c r="X251" s="18"/>
    </row>
    <row r="252" spans="23:24">
      <c r="W252" s="12"/>
      <c r="X252" s="18"/>
    </row>
    <row r="253" spans="23:24">
      <c r="W253" s="12"/>
      <c r="X253" s="18"/>
    </row>
    <row r="254" spans="23:24">
      <c r="W254" s="12"/>
      <c r="X254" s="18"/>
    </row>
    <row r="255" spans="23:24">
      <c r="W255" s="12"/>
      <c r="X255" s="18"/>
    </row>
    <row r="256" spans="23:24">
      <c r="W256" s="12"/>
      <c r="X256" s="18"/>
    </row>
    <row r="257" spans="23:24">
      <c r="W257" s="12"/>
      <c r="X257" s="18"/>
    </row>
    <row r="258" spans="23:24">
      <c r="W258" s="12"/>
      <c r="X258" s="18"/>
    </row>
    <row r="259" spans="23:24">
      <c r="W259" s="12"/>
      <c r="X259" s="18"/>
    </row>
    <row r="260" spans="23:24">
      <c r="W260" s="12"/>
      <c r="X260" s="18"/>
    </row>
    <row r="261" spans="23:24">
      <c r="W261" s="12"/>
      <c r="X261" s="18"/>
    </row>
    <row r="262" spans="23:24">
      <c r="W262" s="12"/>
      <c r="X262" s="18"/>
    </row>
    <row r="263" spans="23:24">
      <c r="W263" s="12"/>
      <c r="X263" s="18"/>
    </row>
    <row r="264" spans="23:24">
      <c r="W264" s="12"/>
      <c r="X264" s="18"/>
    </row>
    <row r="265" spans="23:24">
      <c r="W265" s="12"/>
      <c r="X265" s="18"/>
    </row>
    <row r="266" spans="23:24">
      <c r="W266" s="12"/>
      <c r="X266" s="18"/>
    </row>
    <row r="267" spans="23:24">
      <c r="W267" s="12"/>
      <c r="X267" s="18"/>
    </row>
    <row r="268" spans="23:24">
      <c r="W268" s="12"/>
      <c r="X268" s="18"/>
    </row>
    <row r="269" spans="23:24">
      <c r="W269" s="12"/>
      <c r="X269" s="18"/>
    </row>
    <row r="270" spans="23:24">
      <c r="W270" s="12"/>
      <c r="X270" s="18"/>
    </row>
    <row r="271" spans="23:24">
      <c r="W271" s="12"/>
      <c r="X271" s="18"/>
    </row>
    <row r="272" spans="23:24">
      <c r="W272" s="12"/>
      <c r="X272" s="18"/>
    </row>
    <row r="273" spans="23:24">
      <c r="W273" s="12"/>
      <c r="X273" s="18"/>
    </row>
    <row r="274" spans="23:24">
      <c r="W274" s="12"/>
      <c r="X274" s="18"/>
    </row>
    <row r="275" spans="23:24">
      <c r="W275" s="12"/>
      <c r="X275" s="18"/>
    </row>
    <row r="276" spans="23:24">
      <c r="W276" s="12"/>
      <c r="X276" s="18"/>
    </row>
    <row r="277" spans="23:24">
      <c r="W277" s="12"/>
      <c r="X277" s="18"/>
    </row>
    <row r="278" spans="23:24">
      <c r="W278" s="12"/>
      <c r="X278" s="18"/>
    </row>
    <row r="279" spans="23:24">
      <c r="W279" s="12"/>
      <c r="X279" s="18"/>
    </row>
    <row r="280" spans="23:24">
      <c r="W280" s="12"/>
      <c r="X280" s="18"/>
    </row>
    <row r="281" spans="23:24">
      <c r="W281" s="12"/>
      <c r="X281" s="18"/>
    </row>
    <row r="282" spans="23:24">
      <c r="W282" s="12"/>
      <c r="X282" s="18"/>
    </row>
    <row r="283" spans="23:24">
      <c r="W283" s="12"/>
      <c r="X283" s="18"/>
    </row>
    <row r="284" spans="23:24">
      <c r="W284" s="12"/>
      <c r="X284" s="18"/>
    </row>
    <row r="285" spans="23:24">
      <c r="W285" s="12"/>
      <c r="X285" s="18"/>
    </row>
    <row r="286" spans="23:24">
      <c r="W286" s="12"/>
      <c r="X286" s="18"/>
    </row>
    <row r="287" spans="23:24">
      <c r="W287" s="12"/>
      <c r="X287" s="18"/>
    </row>
    <row r="288" spans="23:24">
      <c r="W288" s="12"/>
      <c r="X288" s="18"/>
    </row>
    <row r="289" spans="23:24">
      <c r="W289" s="12"/>
      <c r="X289" s="18"/>
    </row>
    <row r="290" spans="23:24">
      <c r="W290" s="12"/>
      <c r="X290" s="18"/>
    </row>
    <row r="291" spans="23:24">
      <c r="W291" s="12"/>
      <c r="X291" s="18"/>
    </row>
    <row r="292" spans="23:24">
      <c r="W292" s="12"/>
      <c r="X292" s="18"/>
    </row>
    <row r="293" spans="23:24">
      <c r="W293" s="12"/>
      <c r="X293" s="18"/>
    </row>
    <row r="294" spans="23:24">
      <c r="W294" s="12"/>
      <c r="X294" s="18"/>
    </row>
    <row r="295" spans="23:24">
      <c r="W295" s="12"/>
      <c r="X295" s="18"/>
    </row>
    <row r="296" spans="23:24">
      <c r="W296" s="12"/>
      <c r="X296" s="18"/>
    </row>
    <row r="297" spans="23:24">
      <c r="W297" s="12"/>
      <c r="X297" s="18"/>
    </row>
    <row r="298" spans="23:24">
      <c r="W298" s="12"/>
      <c r="X298" s="18"/>
    </row>
    <row r="299" spans="23:24">
      <c r="W299" s="12"/>
      <c r="X299" s="18"/>
    </row>
    <row r="300" spans="23:24">
      <c r="W300" s="12"/>
      <c r="X300" s="18"/>
    </row>
    <row r="301" spans="23:24">
      <c r="W301" s="12"/>
      <c r="X301" s="18"/>
    </row>
    <row r="302" spans="23:24">
      <c r="W302" s="12"/>
      <c r="X302" s="18"/>
    </row>
    <row r="303" spans="23:24">
      <c r="W303" s="12"/>
      <c r="X303" s="18"/>
    </row>
    <row r="304" spans="23:24">
      <c r="W304" s="12"/>
      <c r="X304" s="18"/>
    </row>
    <row r="305" spans="23:24">
      <c r="W305" s="12"/>
      <c r="X305" s="18"/>
    </row>
    <row r="306" spans="23:24">
      <c r="W306" s="12"/>
      <c r="X306" s="18"/>
    </row>
    <row r="307" spans="23:24">
      <c r="W307" s="12"/>
      <c r="X307" s="18"/>
    </row>
    <row r="308" spans="23:24">
      <c r="W308" s="12"/>
      <c r="X308" s="18"/>
    </row>
    <row r="309" spans="23:24">
      <c r="W309" s="12"/>
      <c r="X309" s="18"/>
    </row>
    <row r="310" spans="23:24">
      <c r="W310" s="12"/>
      <c r="X310" s="18"/>
    </row>
    <row r="311" spans="23:24">
      <c r="W311" s="12"/>
      <c r="X311" s="18"/>
    </row>
    <row r="312" spans="23:24">
      <c r="W312" s="12"/>
      <c r="X312" s="18"/>
    </row>
    <row r="313" spans="23:24">
      <c r="W313" s="12"/>
      <c r="X313" s="18"/>
    </row>
    <row r="314" spans="23:24">
      <c r="W314" s="12"/>
      <c r="X314" s="18"/>
    </row>
    <row r="315" spans="23:24">
      <c r="W315" s="12"/>
      <c r="X315" s="18"/>
    </row>
    <row r="316" spans="23:24">
      <c r="W316" s="12"/>
      <c r="X316" s="18"/>
    </row>
    <row r="317" spans="23:24">
      <c r="W317" s="12"/>
      <c r="X317" s="18"/>
    </row>
    <row r="318" spans="23:24">
      <c r="W318" s="12"/>
      <c r="X318" s="18"/>
    </row>
    <row r="319" spans="23:24">
      <c r="W319" s="12"/>
      <c r="X319" s="18"/>
    </row>
    <row r="320" spans="23:24">
      <c r="W320" s="12"/>
      <c r="X320" s="18"/>
    </row>
    <row r="321" spans="23:24">
      <c r="W321" s="12"/>
      <c r="X321" s="18"/>
    </row>
    <row r="322" spans="23:24">
      <c r="W322" s="12"/>
      <c r="X322" s="18"/>
    </row>
    <row r="323" spans="23:24">
      <c r="W323" s="12"/>
      <c r="X323" s="18"/>
    </row>
    <row r="324" spans="23:24">
      <c r="W324" s="12"/>
      <c r="X324" s="18"/>
    </row>
    <row r="325" spans="23:24">
      <c r="W325" s="12"/>
      <c r="X325" s="18"/>
    </row>
    <row r="326" spans="23:24">
      <c r="W326" s="12"/>
      <c r="X326" s="18"/>
    </row>
    <row r="327" spans="23:24">
      <c r="W327" s="12"/>
      <c r="X327" s="18"/>
    </row>
    <row r="328" spans="23:24">
      <c r="W328" s="12"/>
      <c r="X328" s="18"/>
    </row>
    <row r="329" spans="23:24">
      <c r="W329" s="12"/>
      <c r="X329" s="18"/>
    </row>
    <row r="330" spans="23:24">
      <c r="W330" s="12"/>
      <c r="X330" s="18"/>
    </row>
    <row r="331" spans="23:24">
      <c r="W331" s="12"/>
      <c r="X331" s="18"/>
    </row>
    <row r="332" spans="23:24">
      <c r="W332" s="12"/>
      <c r="X332" s="18"/>
    </row>
    <row r="333" spans="23:24">
      <c r="W333" s="12"/>
      <c r="X333" s="18"/>
    </row>
    <row r="334" spans="23:24">
      <c r="W334" s="12"/>
      <c r="X334" s="18"/>
    </row>
    <row r="335" spans="23:24">
      <c r="W335" s="12"/>
      <c r="X335" s="18"/>
    </row>
    <row r="336" spans="23:24">
      <c r="W336" s="12"/>
      <c r="X336" s="18"/>
    </row>
    <row r="337" spans="23:24">
      <c r="W337" s="12"/>
      <c r="X337" s="18"/>
    </row>
    <row r="338" spans="23:24">
      <c r="W338" s="12"/>
      <c r="X338" s="18"/>
    </row>
    <row r="339" spans="23:24">
      <c r="W339" s="12"/>
      <c r="X339" s="18"/>
    </row>
    <row r="340" spans="23:24">
      <c r="W340" s="12"/>
      <c r="X340" s="18"/>
    </row>
    <row r="341" spans="23:24">
      <c r="W341" s="12"/>
      <c r="X341" s="18"/>
    </row>
    <row r="342" spans="23:24">
      <c r="W342" s="12"/>
      <c r="X342" s="18"/>
    </row>
    <row r="343" spans="23:24">
      <c r="W343" s="12"/>
      <c r="X343" s="18"/>
    </row>
    <row r="344" spans="23:24">
      <c r="W344" s="12"/>
      <c r="X344" s="18"/>
    </row>
    <row r="345" spans="23:24">
      <c r="W345" s="12"/>
      <c r="X345" s="18"/>
    </row>
    <row r="346" spans="23:24">
      <c r="W346" s="12"/>
      <c r="X346" s="18"/>
    </row>
    <row r="347" spans="23:24">
      <c r="W347" s="12"/>
      <c r="X347" s="18"/>
    </row>
    <row r="348" spans="23:24">
      <c r="W348" s="12"/>
      <c r="X348" s="18"/>
    </row>
    <row r="349" spans="23:24">
      <c r="W349" s="12"/>
      <c r="X349" s="18"/>
    </row>
    <row r="350" spans="23:24">
      <c r="W350" s="12"/>
      <c r="X350" s="18"/>
    </row>
    <row r="351" spans="23:24">
      <c r="W351" s="12"/>
      <c r="X351" s="18"/>
    </row>
    <row r="352" spans="23:24">
      <c r="W352" s="12"/>
      <c r="X352" s="18"/>
    </row>
    <row r="353" spans="23:24">
      <c r="W353" s="12"/>
      <c r="X353" s="18"/>
    </row>
    <row r="354" spans="23:24">
      <c r="W354" s="12"/>
      <c r="X354" s="18"/>
    </row>
    <row r="355" spans="23:24">
      <c r="W355" s="12"/>
      <c r="X355" s="18"/>
    </row>
    <row r="356" spans="23:24">
      <c r="W356" s="12"/>
      <c r="X356" s="18"/>
    </row>
    <row r="357" spans="23:24">
      <c r="W357" s="12"/>
      <c r="X357" s="18"/>
    </row>
    <row r="358" spans="23:24">
      <c r="W358" s="12"/>
      <c r="X358" s="18"/>
    </row>
    <row r="359" spans="23:24">
      <c r="W359" s="12"/>
      <c r="X359" s="18"/>
    </row>
    <row r="360" spans="23:24">
      <c r="W360" s="12"/>
      <c r="X360" s="18"/>
    </row>
    <row r="361" spans="23:24">
      <c r="W361" s="12"/>
      <c r="X361" s="18"/>
    </row>
    <row r="362" spans="23:24">
      <c r="W362" s="12"/>
      <c r="X362" s="18"/>
    </row>
    <row r="363" spans="23:24">
      <c r="W363" s="12"/>
      <c r="X363" s="18"/>
    </row>
    <row r="364" spans="23:24">
      <c r="W364" s="12"/>
      <c r="X364" s="18"/>
    </row>
    <row r="365" spans="23:24">
      <c r="W365" s="12"/>
      <c r="X365" s="18"/>
    </row>
    <row r="366" spans="23:24">
      <c r="W366" s="12"/>
      <c r="X366" s="18"/>
    </row>
    <row r="367" spans="23:24">
      <c r="W367" s="12"/>
      <c r="X367" s="18"/>
    </row>
    <row r="368" spans="23:24">
      <c r="W368" s="12"/>
      <c r="X368" s="18"/>
    </row>
    <row r="369" spans="23:24">
      <c r="W369" s="12"/>
      <c r="X369" s="18"/>
    </row>
    <row r="370" spans="23:24">
      <c r="W370" s="12"/>
      <c r="X370" s="18"/>
    </row>
    <row r="371" spans="23:24">
      <c r="W371" s="12"/>
      <c r="X371" s="18"/>
    </row>
  </sheetData>
  <phoneticPr fontId="1"/>
  <conditionalFormatting sqref="A77:D279 C54:C64 C53:D53 C65:D66 C70:D76">
    <cfRule type="expression" dxfId="25" priority="1" stopIfTrue="1">
      <formula>NOT(ISBLANK($C53))</formula>
    </cfRule>
  </conditionalFormatting>
  <conditionalFormatting sqref="B40:B42">
    <cfRule type="expression" dxfId="24" priority="10" stopIfTrue="1">
      <formula>NOT(ISBLANK($C54))</formula>
    </cfRule>
  </conditionalFormatting>
  <conditionalFormatting sqref="B43:B45 D55:D56">
    <cfRule type="expression" dxfId="23" priority="20" stopIfTrue="1">
      <formula>NOT(ISBLANK($C58))</formula>
    </cfRule>
  </conditionalFormatting>
  <conditionalFormatting sqref="B54:B58">
    <cfRule type="expression" dxfId="22" priority="19" stopIfTrue="1">
      <formula>NOT(ISBLANK($C61))</formula>
    </cfRule>
  </conditionalFormatting>
  <conditionalFormatting sqref="B65">
    <cfRule type="expression" dxfId="21" priority="21" stopIfTrue="1">
      <formula>NOT(ISBLANK($C57))</formula>
    </cfRule>
  </conditionalFormatting>
  <conditionalFormatting sqref="D50">
    <cfRule type="expression" dxfId="20" priority="4" stopIfTrue="1">
      <formula>NOT(ISBLANK($C53))</formula>
    </cfRule>
  </conditionalFormatting>
  <conditionalFormatting sqref="D54 D60:D64">
    <cfRule type="expression" dxfId="19" priority="6" stopIfTrue="1">
      <formula>NOT(ISBLANK($C66))</formula>
    </cfRule>
  </conditionalFormatting>
  <conditionalFormatting sqref="D57:D59">
    <cfRule type="expression" dxfId="18" priority="30" stopIfTrue="1">
      <formula>NOT(ISBLANK(#REF!))</formula>
    </cfRule>
  </conditionalFormatting>
  <conditionalFormatting sqref="E61">
    <cfRule type="expression" dxfId="17" priority="12" stopIfTrue="1">
      <formula>NOT(ISBLANK($C53))</formula>
    </cfRule>
  </conditionalFormatting>
  <conditionalFormatting sqref="E70">
    <cfRule type="expression" dxfId="16" priority="46" stopIfTrue="1">
      <formula>NOT(ISBLANK($G67))</formula>
    </cfRule>
  </conditionalFormatting>
  <conditionalFormatting sqref="E70:E71">
    <cfRule type="expression" dxfId="15" priority="40" stopIfTrue="1">
      <formula>NOT(ISBLANK($G69))</formula>
    </cfRule>
  </conditionalFormatting>
  <conditionalFormatting sqref="E66:H66 E72:H273 F58:H64 F67:H71 G53:H57 G65:H65">
    <cfRule type="expression" dxfId="14" priority="2" stopIfTrue="1">
      <formula>NOT(ISBLANK($G53))</formula>
    </cfRule>
  </conditionalFormatting>
  <conditionalFormatting sqref="F40">
    <cfRule type="expression" dxfId="13" priority="8" stopIfTrue="1">
      <formula>NOT(ISBLANK($C66))</formula>
    </cfRule>
  </conditionalFormatting>
  <conditionalFormatting sqref="F41:F42">
    <cfRule type="expression" dxfId="12" priority="47" stopIfTrue="1">
      <formula>NOT(ISBLANK($C70))</formula>
    </cfRule>
  </conditionalFormatting>
  <conditionalFormatting sqref="F43:F44">
    <cfRule type="expression" dxfId="11" priority="35" stopIfTrue="1">
      <formula>NOT(ISBLANK(#REF!))</formula>
    </cfRule>
  </conditionalFormatting>
  <conditionalFormatting sqref="F54:F58">
    <cfRule type="expression" dxfId="10" priority="14" stopIfTrue="1">
      <formula>NOT(ISBLANK($C72))</formula>
    </cfRule>
  </conditionalFormatting>
  <conditionalFormatting sqref="F59">
    <cfRule type="expression" dxfId="9" priority="23" stopIfTrue="1">
      <formula>NOT(ISBLANK($G57))</formula>
    </cfRule>
  </conditionalFormatting>
  <conditionalFormatting sqref="F65">
    <cfRule type="expression" dxfId="8" priority="33" stopIfTrue="1">
      <formula>NOT(ISBLANK(#REF!))</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入力注意事項</vt:lpstr>
      <vt:lpstr>競技者データ入力シート</vt:lpstr>
      <vt:lpstr>大会申込一覧表(印刷して提出)</vt:lpstr>
      <vt:lpstr>NANS Data</vt:lpstr>
      <vt:lpstr>データ</vt:lpstr>
      <vt:lpstr>_1</vt:lpstr>
      <vt:lpstr>_2</vt:lpstr>
      <vt:lpstr>'大会申込一覧表(印刷して提出)'!Print_Area</vt:lpstr>
      <vt:lpstr>入力注意事項!Print_Area</vt:lpstr>
      <vt:lpstr>競技者データ入力シート!Print_Titles</vt:lpstr>
      <vt:lpstr>女</vt:lpstr>
      <vt:lpstr>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JM7</cp:lastModifiedBy>
  <cp:lastPrinted>2023-04-04T02:33:37Z</cp:lastPrinted>
  <dcterms:created xsi:type="dcterms:W3CDTF">2020-07-31T13:59:35Z</dcterms:created>
  <dcterms:modified xsi:type="dcterms:W3CDTF">2023-04-04T02:49:16Z</dcterms:modified>
</cp:coreProperties>
</file>