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JM7\Desktop\２１６ｔｈ中学記録会\216th HP\"/>
    </mc:Choice>
  </mc:AlternateContent>
  <xr:revisionPtr revIDLastSave="0" documentId="13_ncr:1_{0F0D7DC6-03AA-476F-AD3F-C7A9C6EA160F}" xr6:coauthVersionLast="47" xr6:coauthVersionMax="47" xr10:uidLastSave="{00000000-0000-0000-0000-000000000000}"/>
  <workbookProtection workbookAlgorithmName="SHA-512" workbookHashValue="TqZidgv3qfM9eN8m/FE1KpeqWwOrIiTsu1Tg2e3Xhn/4VH8ESGGjx9U5/3+/KIoVpWEI3Evr9kbWS2B1nqJP3g==" workbookSaltValue="9kj9QVeb/eQ43GSFuW+l7Q==" workbookSpinCount="100000" lockStructure="1"/>
  <bookViews>
    <workbookView xWindow="1286" yWindow="386" windowWidth="24651" windowHeight="17631"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データ!$B$33</definedName>
    <definedName name="_2">データ!$F$33</definedName>
    <definedName name="_xlnm.Print_Area" localSheetId="1">競技者データ入力シート!$B$2:$V$57</definedName>
    <definedName name="_xlnm.Print_Area" localSheetId="2">'大会申込一覧表(印刷して提出)'!$B$2:$S$66</definedName>
    <definedName name="_xlnm.Print_Area" localSheetId="0">入力注意事項!$X$6:$AC$25</definedName>
    <definedName name="_xlnm.Print_Titles" localSheetId="1">競技者データ入力シート!$2:$5</definedName>
    <definedName name="女">データ!$F$21:$F$28</definedName>
    <definedName name="男">データ!$B$21:$B$29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Z2" i="4" l="1"/>
  <c r="P34" i="1"/>
  <c r="P33" i="1"/>
  <c r="P32" i="1"/>
  <c r="P31" i="1"/>
  <c r="P30" i="1"/>
  <c r="P29" i="1"/>
  <c r="P28" i="1"/>
  <c r="P27" i="1"/>
  <c r="P26" i="1"/>
  <c r="P25" i="1"/>
  <c r="P24" i="1"/>
  <c r="P23" i="1"/>
  <c r="P22" i="1"/>
  <c r="P21" i="1"/>
  <c r="P20" i="1"/>
  <c r="P19" i="1"/>
  <c r="P18" i="1"/>
  <c r="P17" i="1"/>
  <c r="P16" i="1"/>
  <c r="P15" i="1"/>
  <c r="P14" i="1"/>
  <c r="P13" i="1"/>
  <c r="P12" i="1"/>
  <c r="P11" i="1"/>
  <c r="P10" i="1"/>
  <c r="P9" i="1"/>
  <c r="P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AB20" i="3" l="1"/>
  <c r="AB21" i="3" s="1"/>
  <c r="AB24" i="3" s="1"/>
  <c r="Y20" i="3"/>
  <c r="Y21" i="3" s="1"/>
  <c r="Y24" i="3" s="1"/>
  <c r="X6" i="3"/>
  <c r="C2" i="1"/>
  <c r="V3" i="4"/>
  <c r="Z3" i="4"/>
  <c r="V4" i="4"/>
  <c r="Z4" i="4"/>
  <c r="V5" i="4"/>
  <c r="Z5" i="4"/>
  <c r="V6" i="4"/>
  <c r="Z6" i="4"/>
  <c r="V7" i="4"/>
  <c r="Z7" i="4"/>
  <c r="V8" i="4"/>
  <c r="Z8" i="4"/>
  <c r="V9" i="4"/>
  <c r="Z9" i="4"/>
  <c r="V10" i="4"/>
  <c r="Z10" i="4"/>
  <c r="V11" i="4"/>
  <c r="Z11" i="4"/>
  <c r="V12" i="4"/>
  <c r="Z12" i="4"/>
  <c r="V13" i="4"/>
  <c r="Z13" i="4"/>
  <c r="V14" i="4"/>
  <c r="Z14" i="4"/>
  <c r="V15" i="4"/>
  <c r="Z15" i="4"/>
  <c r="V16" i="4"/>
  <c r="Z16" i="4"/>
  <c r="V17" i="4"/>
  <c r="Z17" i="4"/>
  <c r="V18" i="4"/>
  <c r="Z18" i="4"/>
  <c r="V19" i="4"/>
  <c r="Z19" i="4"/>
  <c r="V20" i="4"/>
  <c r="Z20" i="4"/>
  <c r="V21" i="4"/>
  <c r="Z21" i="4"/>
  <c r="V22" i="4"/>
  <c r="Z22" i="4"/>
  <c r="V23" i="4"/>
  <c r="Z23" i="4"/>
  <c r="V24" i="4"/>
  <c r="Z24" i="4"/>
  <c r="V25" i="4"/>
  <c r="Z25" i="4"/>
  <c r="V26" i="4"/>
  <c r="Z26" i="4"/>
  <c r="V27" i="4"/>
  <c r="Z27" i="4"/>
  <c r="V28" i="4"/>
  <c r="Z28" i="4"/>
  <c r="V29" i="4"/>
  <c r="Z29" i="4"/>
  <c r="V30" i="4"/>
  <c r="Z30" i="4"/>
  <c r="V31" i="4"/>
  <c r="Z31" i="4"/>
  <c r="V32" i="4"/>
  <c r="Z32" i="4"/>
  <c r="V33" i="4"/>
  <c r="Z33" i="4"/>
  <c r="V34" i="4"/>
  <c r="Z34" i="4"/>
  <c r="V35" i="4"/>
  <c r="Z35" i="4"/>
  <c r="V36" i="4"/>
  <c r="Z36" i="4"/>
  <c r="V37" i="4"/>
  <c r="Z37" i="4"/>
  <c r="V38" i="4"/>
  <c r="Z38" i="4"/>
  <c r="V39" i="4"/>
  <c r="Z39" i="4"/>
  <c r="V40" i="4"/>
  <c r="Z40" i="4"/>
  <c r="V41" i="4"/>
  <c r="Z41" i="4"/>
  <c r="U42" i="4"/>
  <c r="BP42" i="4" s="1"/>
  <c r="V42" i="4"/>
  <c r="Y42" i="4"/>
  <c r="BQ42" i="4" s="1"/>
  <c r="Z42" i="4"/>
  <c r="U43" i="4"/>
  <c r="CX43" i="4" s="1"/>
  <c r="V43" i="4"/>
  <c r="Y43" i="4"/>
  <c r="BQ43" i="4" s="1"/>
  <c r="Z43" i="4"/>
  <c r="U44" i="4"/>
  <c r="CX44" i="4" s="1"/>
  <c r="V44" i="4"/>
  <c r="Y44" i="4"/>
  <c r="CY44" i="4" s="1"/>
  <c r="Z44" i="4"/>
  <c r="U45" i="4"/>
  <c r="CX45" i="4" s="1"/>
  <c r="V45" i="4"/>
  <c r="Y45" i="4"/>
  <c r="BQ45" i="4" s="1"/>
  <c r="Z45" i="4"/>
  <c r="U46" i="4"/>
  <c r="CX46" i="4" s="1"/>
  <c r="V46" i="4"/>
  <c r="Y46" i="4"/>
  <c r="BQ46" i="4" s="1"/>
  <c r="Z46" i="4"/>
  <c r="U47" i="4"/>
  <c r="BP47" i="4" s="1"/>
  <c r="V47" i="4"/>
  <c r="Y47" i="4"/>
  <c r="CY47" i="4" s="1"/>
  <c r="Z47" i="4"/>
  <c r="U48" i="4"/>
  <c r="CX48" i="4" s="1"/>
  <c r="V48" i="4"/>
  <c r="Y48" i="4"/>
  <c r="BQ48" i="4" s="1"/>
  <c r="Z48" i="4"/>
  <c r="U49" i="4"/>
  <c r="BP49" i="4" s="1"/>
  <c r="V49" i="4"/>
  <c r="Y49" i="4"/>
  <c r="BQ49" i="4" s="1"/>
  <c r="Z49" i="4"/>
  <c r="U50" i="4"/>
  <c r="V50" i="4"/>
  <c r="Y50" i="4"/>
  <c r="CY50" i="4" s="1"/>
  <c r="Z50" i="4"/>
  <c r="U51" i="4"/>
  <c r="CX51" i="4" s="1"/>
  <c r="V51" i="4"/>
  <c r="Y51" i="4"/>
  <c r="CY51" i="4" s="1"/>
  <c r="Z51" i="4"/>
  <c r="U52" i="4"/>
  <c r="V52" i="4"/>
  <c r="Y52" i="4"/>
  <c r="CY52" i="4" s="1"/>
  <c r="Z52" i="4"/>
  <c r="BB29" i="4"/>
  <c r="BL29" i="4" s="1"/>
  <c r="BC29" i="4"/>
  <c r="BD29" i="4"/>
  <c r="BE29" i="4"/>
  <c r="BG29" i="4"/>
  <c r="BH29" i="4"/>
  <c r="BJ29" i="4"/>
  <c r="BK29" i="4"/>
  <c r="BM29" i="4"/>
  <c r="BO29" i="4"/>
  <c r="BB30" i="4"/>
  <c r="BL30" i="4" s="1"/>
  <c r="BC30" i="4"/>
  <c r="BD30" i="4"/>
  <c r="BE30" i="4"/>
  <c r="BG30" i="4"/>
  <c r="BH30" i="4"/>
  <c r="BJ30" i="4"/>
  <c r="BK30" i="4"/>
  <c r="BB31" i="4"/>
  <c r="BN31" i="4" s="1"/>
  <c r="BC31" i="4"/>
  <c r="BD31" i="4"/>
  <c r="BE31" i="4"/>
  <c r="BG31" i="4"/>
  <c r="BH31" i="4"/>
  <c r="BJ31" i="4"/>
  <c r="BK31" i="4"/>
  <c r="BL31" i="4"/>
  <c r="BM31" i="4"/>
  <c r="BO31" i="4"/>
  <c r="BB32" i="4"/>
  <c r="BL32" i="4" s="1"/>
  <c r="BC32" i="4"/>
  <c r="BD32" i="4"/>
  <c r="BE32" i="4"/>
  <c r="BG32" i="4"/>
  <c r="BH32" i="4"/>
  <c r="BJ32" i="4"/>
  <c r="BK32" i="4"/>
  <c r="BM32" i="4"/>
  <c r="BN32" i="4"/>
  <c r="BO32" i="4"/>
  <c r="BB33" i="4"/>
  <c r="BL33" i="4" s="1"/>
  <c r="BC33" i="4"/>
  <c r="BD33" i="4"/>
  <c r="BE33" i="4"/>
  <c r="BG33" i="4"/>
  <c r="BH33" i="4"/>
  <c r="BJ33" i="4"/>
  <c r="BK33" i="4"/>
  <c r="BM33" i="4"/>
  <c r="BO33" i="4"/>
  <c r="BB34" i="4"/>
  <c r="BN34" i="4" s="1"/>
  <c r="BC34" i="4"/>
  <c r="BD34" i="4"/>
  <c r="BE34" i="4"/>
  <c r="BG34" i="4"/>
  <c r="BH34" i="4"/>
  <c r="BJ34" i="4"/>
  <c r="BK34" i="4"/>
  <c r="BL34" i="4"/>
  <c r="BM34" i="4"/>
  <c r="BO34" i="4"/>
  <c r="BB35" i="4"/>
  <c r="BL35" i="4" s="1"/>
  <c r="BC35" i="4"/>
  <c r="BD35" i="4"/>
  <c r="BE35" i="4"/>
  <c r="BG35" i="4"/>
  <c r="BH35" i="4"/>
  <c r="BJ35" i="4"/>
  <c r="BK35" i="4"/>
  <c r="BN35" i="4"/>
  <c r="BB36" i="4"/>
  <c r="BN36" i="4" s="1"/>
  <c r="BC36" i="4"/>
  <c r="BD36" i="4"/>
  <c r="BE36" i="4"/>
  <c r="BG36" i="4"/>
  <c r="BH36" i="4"/>
  <c r="BJ36" i="4"/>
  <c r="BK36" i="4"/>
  <c r="BL36" i="4"/>
  <c r="BM36" i="4"/>
  <c r="BO36" i="4"/>
  <c r="BB37" i="4"/>
  <c r="BL37" i="4" s="1"/>
  <c r="BC37" i="4"/>
  <c r="BD37" i="4"/>
  <c r="BE37" i="4"/>
  <c r="BG37" i="4"/>
  <c r="BH37" i="4"/>
  <c r="BJ37" i="4"/>
  <c r="BK37" i="4"/>
  <c r="BN37" i="4"/>
  <c r="BO37" i="4"/>
  <c r="BB38" i="4"/>
  <c r="BL38" i="4" s="1"/>
  <c r="BC38" i="4"/>
  <c r="BD38" i="4"/>
  <c r="BE38" i="4"/>
  <c r="BG38" i="4"/>
  <c r="BH38" i="4"/>
  <c r="BJ38" i="4"/>
  <c r="BK38" i="4"/>
  <c r="BB39" i="4"/>
  <c r="BN39" i="4" s="1"/>
  <c r="BC39" i="4"/>
  <c r="BD39" i="4"/>
  <c r="BE39" i="4"/>
  <c r="BG39" i="4"/>
  <c r="BH39" i="4"/>
  <c r="BJ39" i="4"/>
  <c r="BK39" i="4"/>
  <c r="BL39" i="4"/>
  <c r="BM39" i="4"/>
  <c r="BO39" i="4"/>
  <c r="BB40" i="4"/>
  <c r="BL40" i="4" s="1"/>
  <c r="BC40" i="4"/>
  <c r="BD40" i="4"/>
  <c r="BE40" i="4"/>
  <c r="BG40" i="4"/>
  <c r="BH40" i="4"/>
  <c r="BJ40" i="4"/>
  <c r="BK40" i="4"/>
  <c r="BM40" i="4"/>
  <c r="BN40" i="4"/>
  <c r="BO40" i="4"/>
  <c r="BB41" i="4"/>
  <c r="BL41" i="4" s="1"/>
  <c r="BC41" i="4"/>
  <c r="BD41" i="4"/>
  <c r="BE41" i="4"/>
  <c r="BG41" i="4"/>
  <c r="BH41" i="4"/>
  <c r="BJ41" i="4"/>
  <c r="BK41" i="4"/>
  <c r="BO41" i="4"/>
  <c r="BB42" i="4"/>
  <c r="BN42" i="4" s="1"/>
  <c r="BC42" i="4"/>
  <c r="BD42" i="4"/>
  <c r="BE42" i="4"/>
  <c r="BG42" i="4"/>
  <c r="BH42" i="4"/>
  <c r="BJ42" i="4"/>
  <c r="BK42" i="4"/>
  <c r="BL42" i="4"/>
  <c r="BM42" i="4"/>
  <c r="BB43" i="4"/>
  <c r="BL43" i="4" s="1"/>
  <c r="BC43" i="4"/>
  <c r="BD43" i="4"/>
  <c r="BE43" i="4"/>
  <c r="BG43" i="4"/>
  <c r="BH43" i="4"/>
  <c r="BJ43" i="4"/>
  <c r="BK43" i="4"/>
  <c r="BN43" i="4"/>
  <c r="BB44" i="4"/>
  <c r="BC44" i="4"/>
  <c r="BD44" i="4"/>
  <c r="BE44" i="4"/>
  <c r="BG44" i="4"/>
  <c r="BH44" i="4"/>
  <c r="BJ44" i="4"/>
  <c r="BK44" i="4"/>
  <c r="BL44" i="4"/>
  <c r="BM44" i="4"/>
  <c r="BN44" i="4"/>
  <c r="BO44" i="4"/>
  <c r="BP44" i="4"/>
  <c r="BQ44" i="4"/>
  <c r="BB45" i="4"/>
  <c r="BC45" i="4"/>
  <c r="BD45" i="4"/>
  <c r="BE45" i="4"/>
  <c r="BG45" i="4"/>
  <c r="BH45" i="4"/>
  <c r="BJ45" i="4"/>
  <c r="BK45" i="4"/>
  <c r="BL45" i="4"/>
  <c r="BM45" i="4"/>
  <c r="BN45" i="4"/>
  <c r="BO45" i="4"/>
  <c r="BP45" i="4"/>
  <c r="BB46" i="4"/>
  <c r="BL46" i="4" s="1"/>
  <c r="BC46" i="4"/>
  <c r="BD46" i="4"/>
  <c r="BE46" i="4"/>
  <c r="BG46" i="4"/>
  <c r="BH46" i="4"/>
  <c r="BJ46" i="4"/>
  <c r="BK46" i="4"/>
  <c r="BP46" i="4"/>
  <c r="BB47" i="4"/>
  <c r="BN47" i="4" s="1"/>
  <c r="BC47" i="4"/>
  <c r="BD47" i="4"/>
  <c r="BE47" i="4"/>
  <c r="BG47" i="4"/>
  <c r="BH47" i="4"/>
  <c r="BJ47" i="4"/>
  <c r="BK47" i="4"/>
  <c r="BL47" i="4"/>
  <c r="BM47" i="4"/>
  <c r="BO47" i="4"/>
  <c r="BQ47" i="4"/>
  <c r="BB48" i="4"/>
  <c r="BL48" i="4" s="1"/>
  <c r="BC48" i="4"/>
  <c r="BD48" i="4"/>
  <c r="BE48" i="4"/>
  <c r="BG48" i="4"/>
  <c r="BH48" i="4"/>
  <c r="BJ48" i="4"/>
  <c r="BK48" i="4"/>
  <c r="BM48" i="4"/>
  <c r="BN48" i="4"/>
  <c r="BO48" i="4"/>
  <c r="BP48" i="4"/>
  <c r="BB49" i="4"/>
  <c r="BL49" i="4" s="1"/>
  <c r="BC49" i="4"/>
  <c r="BD49" i="4"/>
  <c r="BE49" i="4"/>
  <c r="BG49" i="4"/>
  <c r="BH49" i="4"/>
  <c r="BJ49" i="4"/>
  <c r="BK49" i="4"/>
  <c r="BO49" i="4"/>
  <c r="BB50" i="4"/>
  <c r="BN50" i="4" s="1"/>
  <c r="BC50" i="4"/>
  <c r="BD50" i="4"/>
  <c r="BE50" i="4"/>
  <c r="BG50" i="4"/>
  <c r="BH50" i="4"/>
  <c r="BJ50" i="4"/>
  <c r="BK50" i="4"/>
  <c r="BL50" i="4"/>
  <c r="BM50" i="4"/>
  <c r="BP50" i="4"/>
  <c r="BB51" i="4"/>
  <c r="BL51" i="4" s="1"/>
  <c r="BC51" i="4"/>
  <c r="BD51" i="4"/>
  <c r="BE51" i="4"/>
  <c r="BG51" i="4"/>
  <c r="BH51" i="4"/>
  <c r="BJ51" i="4"/>
  <c r="BK51" i="4"/>
  <c r="BN51" i="4"/>
  <c r="BB52" i="4"/>
  <c r="BC52" i="4"/>
  <c r="BD52" i="4"/>
  <c r="BE52" i="4"/>
  <c r="BG52" i="4"/>
  <c r="BH52" i="4"/>
  <c r="BJ52" i="4"/>
  <c r="BK52" i="4"/>
  <c r="BL52" i="4"/>
  <c r="BM52" i="4"/>
  <c r="BN52" i="4"/>
  <c r="BO52" i="4"/>
  <c r="BP52" i="4"/>
  <c r="CY43" i="4"/>
  <c r="CY45" i="4"/>
  <c r="CY49" i="4"/>
  <c r="CX50" i="4"/>
  <c r="CX52" i="4"/>
  <c r="CX53" i="4"/>
  <c r="CY53" i="4"/>
  <c r="CZ53" i="4"/>
  <c r="B3" i="4"/>
  <c r="F3" i="4"/>
  <c r="I3" i="4"/>
  <c r="J3" i="4"/>
  <c r="L3" i="4" s="1"/>
  <c r="K3" i="4"/>
  <c r="M3" i="4"/>
  <c r="N3" i="4"/>
  <c r="O3" i="4"/>
  <c r="U3" i="4" s="1"/>
  <c r="CX3" i="4" s="1"/>
  <c r="P3" i="4"/>
  <c r="Q3" i="4"/>
  <c r="R3" i="4"/>
  <c r="S3" i="4"/>
  <c r="T3" i="4"/>
  <c r="B4" i="4"/>
  <c r="F4" i="4"/>
  <c r="I4" i="4"/>
  <c r="J4" i="4"/>
  <c r="L4" i="4" s="1"/>
  <c r="K4" i="4"/>
  <c r="M4" i="4"/>
  <c r="N4" i="4"/>
  <c r="O4" i="4"/>
  <c r="U4" i="4" s="1"/>
  <c r="BP4" i="4" s="1"/>
  <c r="P4" i="4"/>
  <c r="Q4" i="4"/>
  <c r="R4" i="4"/>
  <c r="S4" i="4"/>
  <c r="T4" i="4"/>
  <c r="B5" i="4"/>
  <c r="F5" i="4"/>
  <c r="I5" i="4"/>
  <c r="J5" i="4"/>
  <c r="L5" i="4" s="1"/>
  <c r="K5" i="4"/>
  <c r="M5" i="4"/>
  <c r="N5" i="4"/>
  <c r="O5" i="4"/>
  <c r="U5" i="4" s="1"/>
  <c r="BP5" i="4" s="1"/>
  <c r="P5" i="4"/>
  <c r="Q5" i="4"/>
  <c r="R5" i="4"/>
  <c r="S5" i="4"/>
  <c r="T5" i="4"/>
  <c r="B6" i="4"/>
  <c r="F6" i="4"/>
  <c r="I6" i="4"/>
  <c r="J6" i="4"/>
  <c r="K6" i="4"/>
  <c r="L6" i="4"/>
  <c r="M6" i="4"/>
  <c r="N6" i="4"/>
  <c r="O6" i="4"/>
  <c r="U6" i="4" s="1"/>
  <c r="BP6" i="4" s="1"/>
  <c r="P6" i="4"/>
  <c r="Q6" i="4"/>
  <c r="R6" i="4"/>
  <c r="S6" i="4"/>
  <c r="T6" i="4"/>
  <c r="B7" i="4"/>
  <c r="F7" i="4"/>
  <c r="I7" i="4"/>
  <c r="J7" i="4"/>
  <c r="L7" i="4" s="1"/>
  <c r="K7" i="4"/>
  <c r="M7" i="4"/>
  <c r="N7" i="4"/>
  <c r="O7" i="4"/>
  <c r="U7" i="4" s="1"/>
  <c r="BP7" i="4" s="1"/>
  <c r="P7" i="4"/>
  <c r="Q7" i="4"/>
  <c r="R7" i="4"/>
  <c r="S7" i="4"/>
  <c r="T7" i="4"/>
  <c r="B8" i="4"/>
  <c r="F8" i="4"/>
  <c r="I8" i="4"/>
  <c r="J8" i="4"/>
  <c r="L8" i="4" s="1"/>
  <c r="K8" i="4"/>
  <c r="M8" i="4"/>
  <c r="N8" i="4"/>
  <c r="O8" i="4"/>
  <c r="U8" i="4" s="1"/>
  <c r="BP8" i="4" s="1"/>
  <c r="P8" i="4"/>
  <c r="Q8" i="4"/>
  <c r="R8" i="4"/>
  <c r="S8" i="4"/>
  <c r="T8" i="4"/>
  <c r="B9" i="4"/>
  <c r="F9" i="4"/>
  <c r="I9" i="4"/>
  <c r="J9" i="4"/>
  <c r="L9" i="4" s="1"/>
  <c r="K9" i="4"/>
  <c r="M9" i="4"/>
  <c r="N9" i="4"/>
  <c r="O9" i="4"/>
  <c r="U9" i="4" s="1"/>
  <c r="BP9" i="4" s="1"/>
  <c r="P9" i="4"/>
  <c r="Q9" i="4"/>
  <c r="R9" i="4"/>
  <c r="S9" i="4"/>
  <c r="T9" i="4"/>
  <c r="B10" i="4"/>
  <c r="F10" i="4"/>
  <c r="I10" i="4"/>
  <c r="J10" i="4"/>
  <c r="K10" i="4"/>
  <c r="L10" i="4"/>
  <c r="M10" i="4"/>
  <c r="N10" i="4"/>
  <c r="O10" i="4"/>
  <c r="U10" i="4" s="1"/>
  <c r="BP10" i="4" s="1"/>
  <c r="P10" i="4"/>
  <c r="Q10" i="4"/>
  <c r="R10" i="4"/>
  <c r="S10" i="4"/>
  <c r="T10" i="4"/>
  <c r="B11" i="4"/>
  <c r="F11" i="4"/>
  <c r="I11" i="4"/>
  <c r="J11" i="4"/>
  <c r="L11" i="4" s="1"/>
  <c r="K11" i="4"/>
  <c r="M11" i="4"/>
  <c r="N11" i="4"/>
  <c r="O11" i="4"/>
  <c r="U11" i="4" s="1"/>
  <c r="BP11" i="4" s="1"/>
  <c r="P11" i="4"/>
  <c r="Q11" i="4"/>
  <c r="R11" i="4"/>
  <c r="S11" i="4"/>
  <c r="T11" i="4"/>
  <c r="B12" i="4"/>
  <c r="F12" i="4"/>
  <c r="I12" i="4"/>
  <c r="J12" i="4"/>
  <c r="L12" i="4" s="1"/>
  <c r="K12" i="4"/>
  <c r="M12" i="4"/>
  <c r="N12" i="4"/>
  <c r="O12" i="4"/>
  <c r="U12" i="4" s="1"/>
  <c r="CX12" i="4" s="1"/>
  <c r="P12" i="4"/>
  <c r="Q12" i="4"/>
  <c r="R12" i="4"/>
  <c r="S12" i="4"/>
  <c r="T12" i="4"/>
  <c r="B13" i="4"/>
  <c r="F13" i="4"/>
  <c r="I13" i="4"/>
  <c r="J13" i="4"/>
  <c r="L13" i="4" s="1"/>
  <c r="K13" i="4"/>
  <c r="M13" i="4"/>
  <c r="N13" i="4"/>
  <c r="O13" i="4"/>
  <c r="U13" i="4" s="1"/>
  <c r="P13" i="4"/>
  <c r="Q13" i="4"/>
  <c r="R13" i="4"/>
  <c r="S13" i="4"/>
  <c r="T13" i="4"/>
  <c r="B14" i="4"/>
  <c r="F14" i="4"/>
  <c r="I14" i="4"/>
  <c r="J14" i="4"/>
  <c r="L14" i="4" s="1"/>
  <c r="K14" i="4"/>
  <c r="M14" i="4"/>
  <c r="N14" i="4"/>
  <c r="O14" i="4"/>
  <c r="U14" i="4" s="1"/>
  <c r="BP14" i="4" s="1"/>
  <c r="P14" i="4"/>
  <c r="Q14" i="4"/>
  <c r="R14" i="4"/>
  <c r="S14" i="4"/>
  <c r="T14" i="4"/>
  <c r="B15" i="4"/>
  <c r="F15" i="4"/>
  <c r="I15" i="4"/>
  <c r="J15" i="4"/>
  <c r="L15" i="4" s="1"/>
  <c r="K15" i="4"/>
  <c r="M15" i="4"/>
  <c r="N15" i="4"/>
  <c r="O15" i="4"/>
  <c r="U15" i="4" s="1"/>
  <c r="BP15" i="4" s="1"/>
  <c r="P15" i="4"/>
  <c r="Q15" i="4"/>
  <c r="R15" i="4"/>
  <c r="S15" i="4"/>
  <c r="T15" i="4"/>
  <c r="B16" i="4"/>
  <c r="F16" i="4"/>
  <c r="I16" i="4"/>
  <c r="J16" i="4"/>
  <c r="L16" i="4" s="1"/>
  <c r="K16" i="4"/>
  <c r="M16" i="4"/>
  <c r="N16" i="4"/>
  <c r="O16" i="4"/>
  <c r="U16" i="4" s="1"/>
  <c r="BP16" i="4" s="1"/>
  <c r="P16" i="4"/>
  <c r="Q16" i="4"/>
  <c r="R16" i="4"/>
  <c r="S16" i="4"/>
  <c r="T16" i="4"/>
  <c r="B17" i="4"/>
  <c r="F17" i="4"/>
  <c r="I17" i="4"/>
  <c r="J17" i="4"/>
  <c r="L17" i="4" s="1"/>
  <c r="K17" i="4"/>
  <c r="M17" i="4"/>
  <c r="N17" i="4"/>
  <c r="O17" i="4"/>
  <c r="U17" i="4" s="1"/>
  <c r="BP17" i="4" s="1"/>
  <c r="P17" i="4"/>
  <c r="Q17" i="4"/>
  <c r="R17" i="4"/>
  <c r="S17" i="4"/>
  <c r="T17" i="4"/>
  <c r="B18" i="4"/>
  <c r="F18" i="4"/>
  <c r="I18" i="4"/>
  <c r="J18" i="4"/>
  <c r="L18" i="4" s="1"/>
  <c r="K18" i="4"/>
  <c r="M18" i="4"/>
  <c r="N18" i="4"/>
  <c r="O18" i="4"/>
  <c r="U18" i="4" s="1"/>
  <c r="BP18" i="4" s="1"/>
  <c r="P18" i="4"/>
  <c r="Q18" i="4"/>
  <c r="R18" i="4"/>
  <c r="S18" i="4"/>
  <c r="T18" i="4"/>
  <c r="B19" i="4"/>
  <c r="F19" i="4"/>
  <c r="I19" i="4"/>
  <c r="J19" i="4"/>
  <c r="L19" i="4" s="1"/>
  <c r="K19" i="4"/>
  <c r="M19" i="4"/>
  <c r="N19" i="4"/>
  <c r="O19" i="4"/>
  <c r="U19" i="4" s="1"/>
  <c r="BP19" i="4" s="1"/>
  <c r="P19" i="4"/>
  <c r="Q19" i="4"/>
  <c r="R19" i="4"/>
  <c r="S19" i="4"/>
  <c r="T19" i="4"/>
  <c r="B20" i="4"/>
  <c r="F20" i="4"/>
  <c r="I20" i="4"/>
  <c r="J20" i="4"/>
  <c r="L20" i="4" s="1"/>
  <c r="K20" i="4"/>
  <c r="M20" i="4"/>
  <c r="N20" i="4"/>
  <c r="O20" i="4"/>
  <c r="U20" i="4" s="1"/>
  <c r="BP20" i="4" s="1"/>
  <c r="P20" i="4"/>
  <c r="Q20" i="4"/>
  <c r="R20" i="4"/>
  <c r="S20" i="4"/>
  <c r="T20" i="4"/>
  <c r="B21" i="4"/>
  <c r="F21" i="4"/>
  <c r="I21" i="4"/>
  <c r="J21" i="4"/>
  <c r="L21" i="4" s="1"/>
  <c r="K21" i="4"/>
  <c r="M21" i="4"/>
  <c r="N21" i="4"/>
  <c r="O21" i="4"/>
  <c r="U21" i="4" s="1"/>
  <c r="BP21" i="4" s="1"/>
  <c r="P21" i="4"/>
  <c r="Q21" i="4"/>
  <c r="R21" i="4"/>
  <c r="S21" i="4"/>
  <c r="T21" i="4"/>
  <c r="B22" i="4"/>
  <c r="F22" i="4"/>
  <c r="I22" i="4"/>
  <c r="J22" i="4"/>
  <c r="L22" i="4" s="1"/>
  <c r="K22" i="4"/>
  <c r="M22" i="4"/>
  <c r="N22" i="4"/>
  <c r="O22" i="4"/>
  <c r="U22" i="4" s="1"/>
  <c r="P22" i="4"/>
  <c r="Q22" i="4"/>
  <c r="R22" i="4"/>
  <c r="S22" i="4"/>
  <c r="T22" i="4"/>
  <c r="B23" i="4"/>
  <c r="F23" i="4"/>
  <c r="I23" i="4"/>
  <c r="J23" i="4"/>
  <c r="L23" i="4" s="1"/>
  <c r="K23" i="4"/>
  <c r="M23" i="4"/>
  <c r="N23" i="4"/>
  <c r="O23" i="4"/>
  <c r="U23" i="4" s="1"/>
  <c r="BP23" i="4" s="1"/>
  <c r="P23" i="4"/>
  <c r="Q23" i="4"/>
  <c r="R23" i="4"/>
  <c r="S23" i="4"/>
  <c r="T23" i="4"/>
  <c r="B24" i="4"/>
  <c r="F24" i="4"/>
  <c r="I24" i="4"/>
  <c r="J24" i="4"/>
  <c r="L24" i="4" s="1"/>
  <c r="K24" i="4"/>
  <c r="M24" i="4"/>
  <c r="N24" i="4"/>
  <c r="O24" i="4"/>
  <c r="U24" i="4" s="1"/>
  <c r="BP24" i="4" s="1"/>
  <c r="P24" i="4"/>
  <c r="Q24" i="4"/>
  <c r="R24" i="4"/>
  <c r="S24" i="4"/>
  <c r="T24" i="4"/>
  <c r="B25" i="4"/>
  <c r="F25" i="4"/>
  <c r="I25" i="4"/>
  <c r="J25" i="4"/>
  <c r="L25" i="4" s="1"/>
  <c r="K25" i="4"/>
  <c r="M25" i="4"/>
  <c r="N25" i="4"/>
  <c r="O25" i="4"/>
  <c r="U25" i="4" s="1"/>
  <c r="BP25" i="4" s="1"/>
  <c r="P25" i="4"/>
  <c r="Q25" i="4"/>
  <c r="R25" i="4"/>
  <c r="S25" i="4"/>
  <c r="T25" i="4"/>
  <c r="B26" i="4"/>
  <c r="D26" i="4"/>
  <c r="F26" i="4"/>
  <c r="I26" i="4"/>
  <c r="J26" i="4"/>
  <c r="K26" i="4"/>
  <c r="L26" i="4"/>
  <c r="M26" i="4"/>
  <c r="N26" i="4"/>
  <c r="O26" i="4"/>
  <c r="U26" i="4" s="1"/>
  <c r="BP26" i="4" s="1"/>
  <c r="P26" i="4"/>
  <c r="Q26" i="4"/>
  <c r="R26" i="4"/>
  <c r="S26" i="4"/>
  <c r="T26" i="4"/>
  <c r="B27" i="4"/>
  <c r="D27" i="4"/>
  <c r="F27" i="4"/>
  <c r="I27" i="4"/>
  <c r="J27" i="4"/>
  <c r="L27" i="4" s="1"/>
  <c r="K27" i="4"/>
  <c r="M27" i="4"/>
  <c r="N27" i="4"/>
  <c r="O27" i="4"/>
  <c r="U27" i="4" s="1"/>
  <c r="BP27" i="4" s="1"/>
  <c r="P27" i="4"/>
  <c r="Q27" i="4"/>
  <c r="R27" i="4"/>
  <c r="S27" i="4"/>
  <c r="T27" i="4"/>
  <c r="B28" i="4"/>
  <c r="D28" i="4"/>
  <c r="F28" i="4"/>
  <c r="I28" i="4"/>
  <c r="J28" i="4"/>
  <c r="K28" i="4"/>
  <c r="L28" i="4"/>
  <c r="M28" i="4"/>
  <c r="N28" i="4"/>
  <c r="O28" i="4"/>
  <c r="U28" i="4" s="1"/>
  <c r="BP28" i="4" s="1"/>
  <c r="P28" i="4"/>
  <c r="Q28" i="4"/>
  <c r="R28" i="4"/>
  <c r="S28" i="4"/>
  <c r="T28" i="4"/>
  <c r="B29" i="4"/>
  <c r="D29" i="4"/>
  <c r="F29" i="4"/>
  <c r="I29" i="4"/>
  <c r="J29" i="4"/>
  <c r="L29" i="4" s="1"/>
  <c r="K29" i="4"/>
  <c r="M29" i="4"/>
  <c r="O29" i="4"/>
  <c r="U29" i="4" s="1"/>
  <c r="BP29" i="4" s="1"/>
  <c r="P29" i="4"/>
  <c r="Q29" i="4"/>
  <c r="R29" i="4"/>
  <c r="T29" i="4"/>
  <c r="B30" i="4"/>
  <c r="D30" i="4"/>
  <c r="F30" i="4"/>
  <c r="I30" i="4"/>
  <c r="J30" i="4"/>
  <c r="L30" i="4" s="1"/>
  <c r="K30" i="4"/>
  <c r="M30" i="4"/>
  <c r="O30" i="4"/>
  <c r="U30" i="4" s="1"/>
  <c r="BP30" i="4" s="1"/>
  <c r="P30" i="4"/>
  <c r="Q30" i="4"/>
  <c r="R30" i="4"/>
  <c r="T30" i="4"/>
  <c r="B31" i="4"/>
  <c r="D31" i="4"/>
  <c r="F31" i="4"/>
  <c r="I31" i="4"/>
  <c r="J31" i="4"/>
  <c r="K31" i="4"/>
  <c r="L31" i="4"/>
  <c r="M31" i="4"/>
  <c r="O31" i="4"/>
  <c r="U31" i="4" s="1"/>
  <c r="CX31" i="4" s="1"/>
  <c r="P31" i="4"/>
  <c r="Q31" i="4"/>
  <c r="R31" i="4"/>
  <c r="T31" i="4"/>
  <c r="B32" i="4"/>
  <c r="F32" i="4"/>
  <c r="I32" i="4"/>
  <c r="J32" i="4"/>
  <c r="L32" i="4" s="1"/>
  <c r="K32" i="4"/>
  <c r="M32" i="4"/>
  <c r="O32" i="4"/>
  <c r="U32" i="4" s="1"/>
  <c r="BP32" i="4" s="1"/>
  <c r="P32" i="4"/>
  <c r="Q32" i="4"/>
  <c r="R32" i="4"/>
  <c r="T32" i="4"/>
  <c r="B33" i="4"/>
  <c r="F33" i="4"/>
  <c r="I33" i="4"/>
  <c r="J33" i="4"/>
  <c r="L33" i="4" s="1"/>
  <c r="K33" i="4"/>
  <c r="M33" i="4"/>
  <c r="O33" i="4"/>
  <c r="U33" i="4" s="1"/>
  <c r="BP33" i="4" s="1"/>
  <c r="P33" i="4"/>
  <c r="Q33" i="4"/>
  <c r="R33" i="4"/>
  <c r="T33" i="4"/>
  <c r="B34" i="4"/>
  <c r="F34" i="4"/>
  <c r="I34" i="4"/>
  <c r="J34" i="4"/>
  <c r="L34" i="4" s="1"/>
  <c r="K34" i="4"/>
  <c r="M34" i="4"/>
  <c r="O34" i="4"/>
  <c r="U34" i="4" s="1"/>
  <c r="BP34" i="4" s="1"/>
  <c r="P34" i="4"/>
  <c r="Q34" i="4"/>
  <c r="R34" i="4"/>
  <c r="T34" i="4"/>
  <c r="B35" i="4"/>
  <c r="F35" i="4"/>
  <c r="I35" i="4"/>
  <c r="J35" i="4"/>
  <c r="L35" i="4" s="1"/>
  <c r="K35" i="4"/>
  <c r="M35" i="4"/>
  <c r="O35" i="4"/>
  <c r="U35" i="4" s="1"/>
  <c r="BP35" i="4" s="1"/>
  <c r="P35" i="4"/>
  <c r="Q35" i="4"/>
  <c r="R35" i="4"/>
  <c r="T35" i="4"/>
  <c r="B36" i="4"/>
  <c r="F36" i="4"/>
  <c r="I36" i="4"/>
  <c r="J36" i="4"/>
  <c r="L36" i="4" s="1"/>
  <c r="K36" i="4"/>
  <c r="M36" i="4"/>
  <c r="O36" i="4"/>
  <c r="U36" i="4" s="1"/>
  <c r="BP36" i="4" s="1"/>
  <c r="P36" i="4"/>
  <c r="Q36" i="4"/>
  <c r="R36" i="4"/>
  <c r="T36" i="4"/>
  <c r="B37" i="4"/>
  <c r="F37" i="4"/>
  <c r="I37" i="4"/>
  <c r="J37" i="4"/>
  <c r="L37" i="4" s="1"/>
  <c r="K37" i="4"/>
  <c r="M37" i="4"/>
  <c r="O37" i="4"/>
  <c r="U37" i="4" s="1"/>
  <c r="BP37" i="4" s="1"/>
  <c r="P37" i="4"/>
  <c r="Q37" i="4"/>
  <c r="R37" i="4"/>
  <c r="T37" i="4"/>
  <c r="B38" i="4"/>
  <c r="F38" i="4"/>
  <c r="I38" i="4"/>
  <c r="J38" i="4"/>
  <c r="K38" i="4"/>
  <c r="L38" i="4"/>
  <c r="M38" i="4"/>
  <c r="O38" i="4"/>
  <c r="U38" i="4" s="1"/>
  <c r="BP38" i="4" s="1"/>
  <c r="P38" i="4"/>
  <c r="Q38" i="4"/>
  <c r="R38" i="4"/>
  <c r="T38" i="4"/>
  <c r="B39" i="4"/>
  <c r="F39" i="4"/>
  <c r="I39" i="4"/>
  <c r="J39" i="4"/>
  <c r="L39" i="4" s="1"/>
  <c r="K39" i="4"/>
  <c r="M39" i="4"/>
  <c r="O39" i="4"/>
  <c r="U39" i="4" s="1"/>
  <c r="BP39" i="4" s="1"/>
  <c r="P39" i="4"/>
  <c r="Q39" i="4"/>
  <c r="R39" i="4"/>
  <c r="T39" i="4"/>
  <c r="B40" i="4"/>
  <c r="F40" i="4"/>
  <c r="I40" i="4"/>
  <c r="J40" i="4"/>
  <c r="L40" i="4" s="1"/>
  <c r="K40" i="4"/>
  <c r="M40" i="4"/>
  <c r="O40" i="4"/>
  <c r="U40" i="4" s="1"/>
  <c r="BP40" i="4" s="1"/>
  <c r="P40" i="4"/>
  <c r="Q40" i="4"/>
  <c r="R40" i="4"/>
  <c r="T40" i="4"/>
  <c r="B41" i="4"/>
  <c r="F41" i="4"/>
  <c r="I41" i="4"/>
  <c r="J41" i="4"/>
  <c r="L41" i="4" s="1"/>
  <c r="K41" i="4"/>
  <c r="M41" i="4"/>
  <c r="O41" i="4"/>
  <c r="U41" i="4" s="1"/>
  <c r="BP41" i="4" s="1"/>
  <c r="P41" i="4"/>
  <c r="Q41" i="4"/>
  <c r="R41" i="4"/>
  <c r="T41" i="4"/>
  <c r="B42" i="4"/>
  <c r="C42" i="4"/>
  <c r="D42" i="4"/>
  <c r="E42" i="4"/>
  <c r="F42" i="4"/>
  <c r="I42" i="4"/>
  <c r="J42" i="4"/>
  <c r="K42" i="4"/>
  <c r="L42" i="4"/>
  <c r="M42" i="4"/>
  <c r="O42" i="4"/>
  <c r="P42" i="4"/>
  <c r="Q42" i="4"/>
  <c r="R42" i="4"/>
  <c r="T42" i="4"/>
  <c r="B43" i="4"/>
  <c r="C43" i="4"/>
  <c r="D43" i="4"/>
  <c r="E43" i="4"/>
  <c r="F43" i="4"/>
  <c r="I43" i="4"/>
  <c r="J43" i="4"/>
  <c r="L43" i="4" s="1"/>
  <c r="K43" i="4"/>
  <c r="M43" i="4"/>
  <c r="N43" i="4"/>
  <c r="O43" i="4"/>
  <c r="P43" i="4"/>
  <c r="Q43" i="4"/>
  <c r="R43" i="4"/>
  <c r="S43" i="4"/>
  <c r="T43" i="4"/>
  <c r="B44" i="4"/>
  <c r="C44" i="4"/>
  <c r="D44" i="4"/>
  <c r="E44" i="4"/>
  <c r="F44" i="4"/>
  <c r="I44" i="4"/>
  <c r="J44" i="4"/>
  <c r="K44" i="4"/>
  <c r="L44" i="4"/>
  <c r="M44" i="4"/>
  <c r="N44" i="4"/>
  <c r="O44" i="4"/>
  <c r="P44" i="4"/>
  <c r="Q44" i="4"/>
  <c r="R44" i="4"/>
  <c r="S44" i="4"/>
  <c r="T44" i="4"/>
  <c r="B45" i="4"/>
  <c r="C45" i="4"/>
  <c r="D45" i="4"/>
  <c r="E45" i="4"/>
  <c r="F45" i="4"/>
  <c r="I45" i="4"/>
  <c r="J45" i="4"/>
  <c r="K45" i="4"/>
  <c r="L45" i="4"/>
  <c r="M45" i="4"/>
  <c r="N45" i="4"/>
  <c r="O45" i="4"/>
  <c r="P45" i="4"/>
  <c r="Q45" i="4"/>
  <c r="R45" i="4"/>
  <c r="S45" i="4"/>
  <c r="T45" i="4"/>
  <c r="B46" i="4"/>
  <c r="C46" i="4"/>
  <c r="D46" i="4"/>
  <c r="E46" i="4"/>
  <c r="F46" i="4"/>
  <c r="I46" i="4"/>
  <c r="J46" i="4"/>
  <c r="L46" i="4" s="1"/>
  <c r="K46" i="4"/>
  <c r="M46" i="4"/>
  <c r="N46" i="4"/>
  <c r="O46" i="4"/>
  <c r="P46" i="4"/>
  <c r="Q46" i="4"/>
  <c r="R46" i="4"/>
  <c r="S46" i="4"/>
  <c r="T46" i="4"/>
  <c r="B47" i="4"/>
  <c r="C47" i="4"/>
  <c r="D47" i="4"/>
  <c r="E47" i="4"/>
  <c r="F47" i="4"/>
  <c r="I47" i="4"/>
  <c r="J47" i="4"/>
  <c r="K47" i="4"/>
  <c r="L47" i="4"/>
  <c r="M47" i="4"/>
  <c r="N47" i="4"/>
  <c r="O47" i="4"/>
  <c r="P47" i="4"/>
  <c r="Q47" i="4"/>
  <c r="R47" i="4"/>
  <c r="S47" i="4"/>
  <c r="T47" i="4"/>
  <c r="B48" i="4"/>
  <c r="C48" i="4"/>
  <c r="D48" i="4"/>
  <c r="E48" i="4"/>
  <c r="F48" i="4"/>
  <c r="I48" i="4"/>
  <c r="J48" i="4"/>
  <c r="K48" i="4"/>
  <c r="L48" i="4"/>
  <c r="M48" i="4"/>
  <c r="N48" i="4"/>
  <c r="O48" i="4"/>
  <c r="P48" i="4"/>
  <c r="Q48" i="4"/>
  <c r="R48" i="4"/>
  <c r="S48" i="4"/>
  <c r="T48" i="4"/>
  <c r="B49" i="4"/>
  <c r="C49" i="4"/>
  <c r="D49" i="4"/>
  <c r="E49" i="4"/>
  <c r="F49" i="4"/>
  <c r="I49" i="4"/>
  <c r="J49" i="4"/>
  <c r="L49" i="4" s="1"/>
  <c r="K49" i="4"/>
  <c r="M49" i="4"/>
  <c r="N49" i="4"/>
  <c r="O49" i="4"/>
  <c r="P49" i="4"/>
  <c r="Q49" i="4"/>
  <c r="R49" i="4"/>
  <c r="S49" i="4"/>
  <c r="T49" i="4"/>
  <c r="B50" i="4"/>
  <c r="C50" i="4"/>
  <c r="D50" i="4"/>
  <c r="E50" i="4"/>
  <c r="F50" i="4"/>
  <c r="I50" i="4"/>
  <c r="J50" i="4"/>
  <c r="L50" i="4" s="1"/>
  <c r="K50" i="4"/>
  <c r="M50" i="4"/>
  <c r="N50" i="4"/>
  <c r="O50" i="4"/>
  <c r="P50" i="4"/>
  <c r="Q50" i="4"/>
  <c r="R50" i="4"/>
  <c r="S50" i="4"/>
  <c r="T50" i="4"/>
  <c r="B51" i="4"/>
  <c r="C51" i="4"/>
  <c r="D51" i="4"/>
  <c r="E51" i="4"/>
  <c r="F51" i="4"/>
  <c r="I51" i="4"/>
  <c r="J51" i="4"/>
  <c r="L51" i="4" s="1"/>
  <c r="K51" i="4"/>
  <c r="M51" i="4"/>
  <c r="N51" i="4"/>
  <c r="O51" i="4"/>
  <c r="P51" i="4"/>
  <c r="Q51" i="4"/>
  <c r="R51" i="4"/>
  <c r="S51" i="4"/>
  <c r="T51" i="4"/>
  <c r="B52" i="4"/>
  <c r="C52" i="4"/>
  <c r="D52" i="4"/>
  <c r="E52" i="4"/>
  <c r="F52" i="4"/>
  <c r="I52" i="4"/>
  <c r="J52" i="4"/>
  <c r="K52" i="4"/>
  <c r="L52" i="4"/>
  <c r="M52" i="4"/>
  <c r="N52" i="4"/>
  <c r="O52" i="4"/>
  <c r="P52" i="4"/>
  <c r="Q52" i="4"/>
  <c r="R52" i="4"/>
  <c r="S52" i="4"/>
  <c r="T52" i="4"/>
  <c r="CY48" i="4" l="1"/>
  <c r="CX47" i="4"/>
  <c r="CZ47" i="4" s="1"/>
  <c r="BP51" i="4"/>
  <c r="CX42" i="4"/>
  <c r="BQ51" i="4"/>
  <c r="CZ52" i="4"/>
  <c r="CZ48" i="4"/>
  <c r="CZ44" i="4"/>
  <c r="BP13" i="4"/>
  <c r="CX13" i="4"/>
  <c r="BP22" i="4"/>
  <c r="CX22" i="4"/>
  <c r="Y41" i="4"/>
  <c r="BQ41" i="4" s="1"/>
  <c r="Y37" i="4"/>
  <c r="BQ37" i="4" s="1"/>
  <c r="Y33" i="4"/>
  <c r="BQ33" i="4" s="1"/>
  <c r="Y29" i="4"/>
  <c r="BQ29" i="4" s="1"/>
  <c r="Y25" i="4"/>
  <c r="BQ25" i="4" s="1"/>
  <c r="Y21" i="4"/>
  <c r="Y17" i="4"/>
  <c r="Y13" i="4"/>
  <c r="Y9" i="4"/>
  <c r="CY9" i="4" s="1"/>
  <c r="Y5" i="4"/>
  <c r="BQ5" i="4" s="1"/>
  <c r="Y40" i="4"/>
  <c r="BQ40" i="4" s="1"/>
  <c r="Y36" i="4"/>
  <c r="BQ36" i="4" s="1"/>
  <c r="Y32" i="4"/>
  <c r="BQ32" i="4" s="1"/>
  <c r="Y28" i="4"/>
  <c r="BQ28" i="4" s="1"/>
  <c r="Y24" i="4"/>
  <c r="BQ24" i="4" s="1"/>
  <c r="Y20" i="4"/>
  <c r="Y16" i="4"/>
  <c r="Y12" i="4"/>
  <c r="Y8" i="4"/>
  <c r="Y4" i="4"/>
  <c r="CY4" i="4" s="1"/>
  <c r="Y39" i="4"/>
  <c r="BQ39" i="4" s="1"/>
  <c r="Y35" i="4"/>
  <c r="BQ35" i="4" s="1"/>
  <c r="Y31" i="4"/>
  <c r="BQ31" i="4" s="1"/>
  <c r="Y27" i="4"/>
  <c r="BQ27" i="4" s="1"/>
  <c r="Y23" i="4"/>
  <c r="BQ23" i="4" s="1"/>
  <c r="Y19" i="4"/>
  <c r="Y15" i="4"/>
  <c r="Y11" i="4"/>
  <c r="Y7" i="4"/>
  <c r="CY7" i="4" s="1"/>
  <c r="Y3" i="4"/>
  <c r="Y38" i="4"/>
  <c r="BQ38" i="4" s="1"/>
  <c r="Y34" i="4"/>
  <c r="BQ34" i="4" s="1"/>
  <c r="Y30" i="4"/>
  <c r="BQ30" i="4" s="1"/>
  <c r="Y26" i="4"/>
  <c r="BQ26" i="4" s="1"/>
  <c r="Y22" i="4"/>
  <c r="BQ22" i="4" s="1"/>
  <c r="Y18" i="4"/>
  <c r="CY18" i="4" s="1"/>
  <c r="Y14" i="4"/>
  <c r="CY14" i="4" s="1"/>
  <c r="Y10" i="4"/>
  <c r="BQ10" i="4" s="1"/>
  <c r="Y6" i="4"/>
  <c r="BQ6" i="4" s="1"/>
  <c r="BP3" i="4"/>
  <c r="CX15" i="4"/>
  <c r="CX19" i="4"/>
  <c r="CX28" i="4"/>
  <c r="BP43" i="4"/>
  <c r="CX38" i="4"/>
  <c r="BP31" i="4"/>
  <c r="CX6" i="4"/>
  <c r="BP12" i="4"/>
  <c r="CZ50" i="4"/>
  <c r="CX49" i="4"/>
  <c r="CZ49" i="4" s="1"/>
  <c r="BQ52" i="4"/>
  <c r="CY46" i="4"/>
  <c r="CZ46" i="4" s="1"/>
  <c r="CZ45" i="4"/>
  <c r="BQ50" i="4"/>
  <c r="CZ51" i="4"/>
  <c r="CZ43" i="4"/>
  <c r="CY42" i="4"/>
  <c r="CZ42" i="4" s="1"/>
  <c r="BN49" i="4"/>
  <c r="BN41" i="4"/>
  <c r="BN33" i="4"/>
  <c r="BG14" i="4"/>
  <c r="BO50" i="4"/>
  <c r="BM49" i="4"/>
  <c r="BO42" i="4"/>
  <c r="BM41" i="4"/>
  <c r="BO51" i="4"/>
  <c r="BO43" i="4"/>
  <c r="BO35" i="4"/>
  <c r="BC14" i="4"/>
  <c r="BM51" i="4"/>
  <c r="BM43" i="4"/>
  <c r="BM35" i="4"/>
  <c r="BN29" i="4"/>
  <c r="BO46" i="4"/>
  <c r="BO38" i="4"/>
  <c r="BM37" i="4"/>
  <c r="BO30" i="4"/>
  <c r="BN46" i="4"/>
  <c r="BN38" i="4"/>
  <c r="BN30" i="4"/>
  <c r="BM46" i="4"/>
  <c r="BM38" i="4"/>
  <c r="BM30" i="4"/>
  <c r="CX35" i="4"/>
  <c r="CX41" i="4"/>
  <c r="CX29" i="4"/>
  <c r="CX23" i="4"/>
  <c r="CX25" i="4"/>
  <c r="CX34" i="4"/>
  <c r="CX27" i="4"/>
  <c r="CX40" i="4"/>
  <c r="CX33" i="4"/>
  <c r="CX39" i="4"/>
  <c r="CX32" i="4"/>
  <c r="CX24" i="4"/>
  <c r="CX30" i="4"/>
  <c r="CX37" i="4"/>
  <c r="CY29" i="4"/>
  <c r="CX36" i="4"/>
  <c r="CX18" i="4"/>
  <c r="CX10" i="4"/>
  <c r="CX17" i="4"/>
  <c r="CX8" i="4"/>
  <c r="CX16" i="4"/>
  <c r="CX7" i="4"/>
  <c r="CX14" i="4"/>
  <c r="CX21" i="4"/>
  <c r="CX5" i="4"/>
  <c r="CX20" i="4"/>
  <c r="CX11" i="4"/>
  <c r="CX9" i="4"/>
  <c r="CX4" i="4"/>
  <c r="X9" i="1"/>
  <c r="X10" i="1"/>
  <c r="X11" i="1"/>
  <c r="X12" i="1"/>
  <c r="BC6" i="4" s="1"/>
  <c r="X13" i="1"/>
  <c r="X14" i="1"/>
  <c r="X15" i="1"/>
  <c r="X16" i="1"/>
  <c r="BC10" i="4" s="1"/>
  <c r="X17" i="1"/>
  <c r="X18" i="1"/>
  <c r="X19" i="1"/>
  <c r="X20" i="1"/>
  <c r="BH14" i="4" s="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8" i="1"/>
  <c r="BQ18" i="4" l="1"/>
  <c r="BQ4" i="4"/>
  <c r="CY22" i="4"/>
  <c r="CZ18" i="4"/>
  <c r="CY31" i="4"/>
  <c r="CZ31" i="4" s="1"/>
  <c r="CY34" i="4"/>
  <c r="CY25" i="4"/>
  <c r="CY24" i="4"/>
  <c r="CZ24" i="4" s="1"/>
  <c r="CY38" i="4"/>
  <c r="CZ38" i="4" s="1"/>
  <c r="CZ22" i="4"/>
  <c r="CY10" i="4"/>
  <c r="CZ10" i="4" s="1"/>
  <c r="CZ14" i="4"/>
  <c r="CY39" i="4"/>
  <c r="CZ39" i="4" s="1"/>
  <c r="BE6" i="4"/>
  <c r="BQ7" i="4"/>
  <c r="BC26" i="4"/>
  <c r="BB26" i="4"/>
  <c r="BD26" i="4"/>
  <c r="BE26" i="4"/>
  <c r="BG26" i="4"/>
  <c r="BH26" i="4"/>
  <c r="BJ26" i="4"/>
  <c r="BK26" i="4"/>
  <c r="BG25" i="4"/>
  <c r="BH25" i="4"/>
  <c r="BJ25" i="4"/>
  <c r="BK25" i="4"/>
  <c r="BE25" i="4"/>
  <c r="BB25" i="4"/>
  <c r="BC25" i="4"/>
  <c r="BD25" i="4"/>
  <c r="BH28" i="4"/>
  <c r="BJ28" i="4"/>
  <c r="BK28" i="4"/>
  <c r="BG28" i="4"/>
  <c r="BB28" i="4"/>
  <c r="BC28" i="4"/>
  <c r="BD28" i="4"/>
  <c r="BE28" i="4"/>
  <c r="CZ7" i="4"/>
  <c r="CY28" i="4"/>
  <c r="CZ28" i="4" s="1"/>
  <c r="BB27" i="4"/>
  <c r="BC27" i="4"/>
  <c r="BD27" i="4"/>
  <c r="BE27" i="4"/>
  <c r="BG27" i="4"/>
  <c r="BH27" i="4"/>
  <c r="BJ27" i="4"/>
  <c r="BK27" i="4"/>
  <c r="CY11" i="4"/>
  <c r="CZ11" i="4" s="1"/>
  <c r="BQ11" i="4"/>
  <c r="CY13" i="4"/>
  <c r="CZ13" i="4" s="1"/>
  <c r="BQ13" i="4"/>
  <c r="BQ17" i="4"/>
  <c r="CY17" i="4"/>
  <c r="CZ17" i="4" s="1"/>
  <c r="BQ19" i="4"/>
  <c r="CY19" i="4"/>
  <c r="CZ19" i="4" s="1"/>
  <c r="CY21" i="4"/>
  <c r="CZ21" i="4" s="1"/>
  <c r="BQ21" i="4"/>
  <c r="BQ9" i="4"/>
  <c r="CY26" i="4"/>
  <c r="CY8" i="4"/>
  <c r="CZ8" i="4" s="1"/>
  <c r="BQ8" i="4"/>
  <c r="CY5" i="4"/>
  <c r="CZ5" i="4" s="1"/>
  <c r="BQ20" i="4"/>
  <c r="CY20" i="4"/>
  <c r="CZ20" i="4" s="1"/>
  <c r="BQ15" i="4"/>
  <c r="CY15" i="4"/>
  <c r="CZ15" i="4" s="1"/>
  <c r="BQ16" i="4"/>
  <c r="CY16" i="4"/>
  <c r="CZ16" i="4" s="1"/>
  <c r="CY35" i="4"/>
  <c r="CZ35" i="4" s="1"/>
  <c r="CY6" i="4"/>
  <c r="CZ6" i="4" s="1"/>
  <c r="CY3" i="4"/>
  <c r="CZ3" i="4" s="1"/>
  <c r="BQ3" i="4"/>
  <c r="BQ12" i="4"/>
  <c r="CY12" i="4"/>
  <c r="CZ12" i="4" s="1"/>
  <c r="CZ9" i="4"/>
  <c r="BQ14" i="4"/>
  <c r="BG23" i="4"/>
  <c r="BH23" i="4"/>
  <c r="BJ23" i="4"/>
  <c r="BK23" i="4"/>
  <c r="BB23" i="4"/>
  <c r="BE23" i="4"/>
  <c r="BC23" i="4"/>
  <c r="BD23" i="4"/>
  <c r="BC21" i="4"/>
  <c r="BB21" i="4"/>
  <c r="BD21" i="4"/>
  <c r="BE21" i="4"/>
  <c r="BG21" i="4"/>
  <c r="BH21" i="4"/>
  <c r="BJ21" i="4"/>
  <c r="BK21" i="4"/>
  <c r="BB14" i="4"/>
  <c r="BD14" i="4"/>
  <c r="BJ14" i="4"/>
  <c r="BB13" i="4"/>
  <c r="BC13" i="4"/>
  <c r="BD13" i="4"/>
  <c r="BJ13" i="4"/>
  <c r="BJ12" i="4"/>
  <c r="BB12" i="4"/>
  <c r="BC12" i="4"/>
  <c r="BH12" i="4"/>
  <c r="BD12" i="4"/>
  <c r="BE12" i="4"/>
  <c r="BB22" i="4"/>
  <c r="BC22" i="4"/>
  <c r="BD22" i="4"/>
  <c r="BE22" i="4"/>
  <c r="BG22" i="4"/>
  <c r="BH22" i="4"/>
  <c r="BJ22" i="4"/>
  <c r="BK22" i="4"/>
  <c r="BK20" i="4"/>
  <c r="BB20" i="4"/>
  <c r="BC20" i="4"/>
  <c r="BD20" i="4"/>
  <c r="BE20" i="4"/>
  <c r="BG20" i="4"/>
  <c r="BH20" i="4"/>
  <c r="BJ20" i="4"/>
  <c r="BB11" i="4"/>
  <c r="BC11" i="4"/>
  <c r="BD11" i="4"/>
  <c r="BE11" i="4"/>
  <c r="BG11" i="4"/>
  <c r="BH11" i="4"/>
  <c r="BJ11" i="4"/>
  <c r="BK11" i="4"/>
  <c r="BE14" i="4"/>
  <c r="BE10" i="4"/>
  <c r="BG10" i="4"/>
  <c r="BH10" i="4"/>
  <c r="BJ10" i="4"/>
  <c r="BB10" i="4"/>
  <c r="BD10" i="4"/>
  <c r="BB8" i="4"/>
  <c r="BC8" i="4"/>
  <c r="BD8" i="4"/>
  <c r="BE8" i="4"/>
  <c r="BG8" i="4"/>
  <c r="BH8" i="4"/>
  <c r="BJ8" i="4"/>
  <c r="BB7" i="4"/>
  <c r="BC7" i="4"/>
  <c r="BK14" i="4" s="1"/>
  <c r="BD7" i="4"/>
  <c r="BJ7" i="4"/>
  <c r="BB6" i="4"/>
  <c r="BD6" i="4"/>
  <c r="BJ6" i="4"/>
  <c r="BB5" i="4"/>
  <c r="BC5" i="4"/>
  <c r="BD5" i="4"/>
  <c r="BE5" i="4"/>
  <c r="BG5" i="4"/>
  <c r="BH5" i="4"/>
  <c r="BJ5" i="4"/>
  <c r="BK5" i="4"/>
  <c r="BH6" i="4"/>
  <c r="BH3" i="4"/>
  <c r="BJ3" i="4"/>
  <c r="BK3" i="4"/>
  <c r="BD3" i="4"/>
  <c r="BB3" i="4"/>
  <c r="BC3" i="4"/>
  <c r="BE3" i="4"/>
  <c r="BG3" i="4"/>
  <c r="BB2" i="4"/>
  <c r="BJ2" i="4"/>
  <c r="BG6" i="4"/>
  <c r="CZ29" i="4"/>
  <c r="BC16" i="4"/>
  <c r="BD16" i="4"/>
  <c r="BE16" i="4"/>
  <c r="BG16" i="4"/>
  <c r="BH16" i="4"/>
  <c r="BJ16" i="4"/>
  <c r="BB16" i="4"/>
  <c r="BC15" i="4"/>
  <c r="BD15" i="4"/>
  <c r="BE15" i="4"/>
  <c r="BG15" i="4"/>
  <c r="BH15" i="4"/>
  <c r="BJ15" i="4"/>
  <c r="BB15" i="4"/>
  <c r="BE9" i="4"/>
  <c r="BG9" i="4"/>
  <c r="BB9" i="4"/>
  <c r="BH9" i="4"/>
  <c r="BJ9" i="4"/>
  <c r="BC9" i="4"/>
  <c r="BD9" i="4"/>
  <c r="BB4" i="4"/>
  <c r="BH4" i="4" s="1"/>
  <c r="BC4" i="4"/>
  <c r="BK4" i="4" s="1"/>
  <c r="BD4" i="4"/>
  <c r="BE4" i="4"/>
  <c r="BJ4" i="4"/>
  <c r="BJ17" i="4"/>
  <c r="BB17" i="4"/>
  <c r="BC17" i="4" s="1"/>
  <c r="BD17" i="4"/>
  <c r="BH17" i="4"/>
  <c r="BB18" i="4"/>
  <c r="BC18" i="4" s="1"/>
  <c r="BD18" i="4"/>
  <c r="BE18" i="4"/>
  <c r="BG18" i="4"/>
  <c r="BH18" i="4"/>
  <c r="BJ18" i="4"/>
  <c r="BB19" i="4"/>
  <c r="BC19" i="4" s="1"/>
  <c r="BD19" i="4"/>
  <c r="BG19" i="4"/>
  <c r="BJ19" i="4"/>
  <c r="BB24" i="4"/>
  <c r="BC24" i="4" s="1"/>
  <c r="BD24" i="4"/>
  <c r="BE24" i="4"/>
  <c r="BG24" i="4"/>
  <c r="BH24" i="4"/>
  <c r="BJ24" i="4"/>
  <c r="BK9" i="4"/>
  <c r="BK12" i="4"/>
  <c r="CY36" i="4"/>
  <c r="CZ36" i="4" s="1"/>
  <c r="CY40" i="4"/>
  <c r="CZ40" i="4" s="1"/>
  <c r="CY23" i="4"/>
  <c r="CZ23" i="4" s="1"/>
  <c r="CY37" i="4"/>
  <c r="CZ37" i="4" s="1"/>
  <c r="CY32" i="4"/>
  <c r="CZ32" i="4" s="1"/>
  <c r="CY27" i="4"/>
  <c r="CZ27" i="4" s="1"/>
  <c r="CY30" i="4"/>
  <c r="CZ30" i="4" s="1"/>
  <c r="CZ34" i="4"/>
  <c r="CY41" i="4"/>
  <c r="CZ41" i="4" s="1"/>
  <c r="CX26" i="4"/>
  <c r="CZ25" i="4"/>
  <c r="CY33" i="4"/>
  <c r="CZ33" i="4" s="1"/>
  <c r="CZ4" i="4"/>
  <c r="CZ26" i="4" l="1"/>
  <c r="BL25" i="4"/>
  <c r="BM25" i="4"/>
  <c r="BO25" i="4"/>
  <c r="BN25" i="4"/>
  <c r="BL27" i="4"/>
  <c r="BN27" i="4"/>
  <c r="BO27" i="4"/>
  <c r="BM27" i="4"/>
  <c r="BL28" i="4"/>
  <c r="BM28" i="4"/>
  <c r="BO28" i="4"/>
  <c r="BN28" i="4"/>
  <c r="BN26" i="4"/>
  <c r="BO26" i="4"/>
  <c r="BM26" i="4"/>
  <c r="BL26" i="4"/>
  <c r="BK7" i="4"/>
  <c r="BG12" i="4"/>
  <c r="BL12" i="4"/>
  <c r="BM12" i="4"/>
  <c r="BN12" i="4"/>
  <c r="BO12" i="4"/>
  <c r="BL20" i="4"/>
  <c r="BM20" i="4"/>
  <c r="BN20" i="4"/>
  <c r="BO20" i="4"/>
  <c r="BO21" i="4"/>
  <c r="BL21" i="4"/>
  <c r="BN21" i="4"/>
  <c r="BM21" i="4"/>
  <c r="BN23" i="4"/>
  <c r="BL23" i="4"/>
  <c r="BM23" i="4"/>
  <c r="BO23" i="4"/>
  <c r="BO13" i="4"/>
  <c r="BN13" i="4"/>
  <c r="BM13" i="4"/>
  <c r="BL11" i="4"/>
  <c r="BN11" i="4"/>
  <c r="BO11" i="4"/>
  <c r="BM11" i="4"/>
  <c r="BL22" i="4"/>
  <c r="BO22" i="4"/>
  <c r="BM22" i="4"/>
  <c r="BN22" i="4"/>
  <c r="BL14" i="4"/>
  <c r="BO14" i="4"/>
  <c r="BN14" i="4"/>
  <c r="BM14" i="4"/>
  <c r="BK16" i="4"/>
  <c r="BN7" i="4"/>
  <c r="BO7" i="4"/>
  <c r="BM7" i="4"/>
  <c r="BM5" i="4"/>
  <c r="BN5" i="4"/>
  <c r="BO5" i="4"/>
  <c r="BL5" i="4"/>
  <c r="BL3" i="4"/>
  <c r="BN3" i="4"/>
  <c r="BM3" i="4"/>
  <c r="BO3" i="4"/>
  <c r="BL6" i="4"/>
  <c r="BN6" i="4"/>
  <c r="BO6" i="4"/>
  <c r="BM6" i="4"/>
  <c r="BL8" i="4"/>
  <c r="BM8" i="4"/>
  <c r="BN8" i="4"/>
  <c r="BO8" i="4"/>
  <c r="BK15" i="4"/>
  <c r="BL10" i="4"/>
  <c r="BM10" i="4"/>
  <c r="BN10" i="4"/>
  <c r="BO10" i="4"/>
  <c r="BL16" i="4"/>
  <c r="BM16" i="4"/>
  <c r="BN16" i="4"/>
  <c r="BO16" i="4"/>
  <c r="BN15" i="4"/>
  <c r="BL15" i="4"/>
  <c r="BM15" i="4"/>
  <c r="BO15" i="4"/>
  <c r="BL9" i="4"/>
  <c r="BM9" i="4"/>
  <c r="BN9" i="4"/>
  <c r="BO9" i="4"/>
  <c r="BK13" i="4"/>
  <c r="BK6" i="4"/>
  <c r="BK10" i="4"/>
  <c r="BK18" i="4"/>
  <c r="BK17" i="4"/>
  <c r="BK8" i="4"/>
  <c r="BG4" i="4"/>
  <c r="BO4" i="4"/>
  <c r="BL4" i="4"/>
  <c r="BN4" i="4"/>
  <c r="BM4" i="4"/>
  <c r="BK19" i="4"/>
  <c r="BK24" i="4"/>
  <c r="BN18" i="4"/>
  <c r="BL18" i="4"/>
  <c r="BM18" i="4"/>
  <c r="BO18" i="4"/>
  <c r="BG17" i="4"/>
  <c r="BH19" i="4"/>
  <c r="BE17" i="4"/>
  <c r="BE19" i="4"/>
  <c r="BL17" i="4"/>
  <c r="BM17" i="4"/>
  <c r="BO17" i="4"/>
  <c r="BN17" i="4"/>
  <c r="BL19" i="4"/>
  <c r="BN19" i="4"/>
  <c r="BM19" i="4"/>
  <c r="BO19" i="4"/>
  <c r="BL24" i="4"/>
  <c r="BM24" i="4"/>
  <c r="BN24" i="4"/>
  <c r="BO24" i="4"/>
  <c r="Z2" i="4" l="1"/>
  <c r="BO2" i="4" s="1"/>
  <c r="Y18" i="1" l="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9" i="1"/>
  <c r="Y10" i="1"/>
  <c r="Y11" i="1"/>
  <c r="Y12" i="1"/>
  <c r="Y13" i="1"/>
  <c r="Y14" i="1"/>
  <c r="Y15" i="1"/>
  <c r="Y16" i="1"/>
  <c r="Y17" i="1"/>
  <c r="Y8" i="1"/>
  <c r="I12" i="1"/>
  <c r="I11" i="1"/>
  <c r="I10" i="1"/>
  <c r="I9" i="1"/>
  <c r="I8" i="1"/>
  <c r="BY2" i="4" l="1"/>
  <c r="AB17" i="3" l="1"/>
  <c r="AB16" i="3"/>
  <c r="AB15" i="3"/>
  <c r="AB14" i="3"/>
  <c r="AB13" i="3"/>
  <c r="AB12" i="3"/>
  <c r="AB11" i="3"/>
  <c r="AB10" i="3"/>
  <c r="Y18" i="3"/>
  <c r="Y17" i="3"/>
  <c r="Y16" i="3"/>
  <c r="Y15" i="3"/>
  <c r="Y14" i="3"/>
  <c r="Y13" i="3"/>
  <c r="Y12" i="3"/>
  <c r="Y11" i="3"/>
  <c r="Y10" i="3"/>
  <c r="I43" i="3"/>
  <c r="G43" i="3"/>
  <c r="E43" i="3"/>
  <c r="I42" i="3"/>
  <c r="G42" i="3"/>
  <c r="E42" i="3"/>
  <c r="Y19" i="3" l="1"/>
  <c r="Y23" i="3" s="1"/>
  <c r="AB19" i="3"/>
  <c r="AB23" i="3" s="1"/>
  <c r="O57" i="1"/>
  <c r="O56" i="1"/>
  <c r="O55" i="1"/>
  <c r="O54" i="1"/>
  <c r="O53" i="1"/>
  <c r="O52" i="1"/>
  <c r="O51" i="1"/>
  <c r="O50" i="1"/>
  <c r="O49" i="1"/>
  <c r="O48" i="1"/>
  <c r="S42" i="4" s="1"/>
  <c r="S41" i="4"/>
  <c r="S40" i="4"/>
  <c r="S39" i="4"/>
  <c r="S38" i="4"/>
  <c r="S37" i="4"/>
  <c r="S36" i="4"/>
  <c r="S35" i="4"/>
  <c r="S34" i="4"/>
  <c r="S33" i="4"/>
  <c r="S32" i="4"/>
  <c r="S31" i="4"/>
  <c r="S30" i="4"/>
  <c r="S29" i="4"/>
  <c r="P35" i="1"/>
  <c r="N29" i="4" s="1"/>
  <c r="P36" i="1"/>
  <c r="N30" i="4" s="1"/>
  <c r="P37" i="1"/>
  <c r="N31" i="4" s="1"/>
  <c r="P38" i="1"/>
  <c r="N32" i="4" s="1"/>
  <c r="P39" i="1"/>
  <c r="N33" i="4" s="1"/>
  <c r="P40" i="1"/>
  <c r="N34" i="4" s="1"/>
  <c r="P41" i="1"/>
  <c r="N35" i="4" s="1"/>
  <c r="P42" i="1"/>
  <c r="N36" i="4" s="1"/>
  <c r="P43" i="1"/>
  <c r="N37" i="4" s="1"/>
  <c r="P44" i="1"/>
  <c r="N38" i="4" s="1"/>
  <c r="P45" i="1"/>
  <c r="N39" i="4" s="1"/>
  <c r="P46" i="1"/>
  <c r="N40" i="4" s="1"/>
  <c r="P47" i="1"/>
  <c r="N41" i="4" s="1"/>
  <c r="P48" i="1"/>
  <c r="N42" i="4" s="1"/>
  <c r="P49" i="1"/>
  <c r="P50" i="1"/>
  <c r="P51" i="1"/>
  <c r="P52" i="1"/>
  <c r="P53" i="1"/>
  <c r="P54" i="1"/>
  <c r="P55" i="1"/>
  <c r="P56" i="1"/>
  <c r="P57" i="1"/>
  <c r="AB25" i="3" l="1"/>
  <c r="B8" i="1" l="1"/>
  <c r="B9" i="1"/>
  <c r="D3" i="4" s="1"/>
  <c r="B10" i="1" l="1"/>
  <c r="D4" i="4" s="1"/>
  <c r="B11" i="1" l="1"/>
  <c r="D5" i="4" s="1"/>
  <c r="B12" i="1" l="1"/>
  <c r="D6" i="4" s="1"/>
  <c r="B13" i="1" l="1"/>
  <c r="D7" i="4" s="1"/>
  <c r="B14" i="1" l="1"/>
  <c r="D8" i="4" s="1"/>
  <c r="B15" i="1" l="1"/>
  <c r="D9" i="4" s="1"/>
  <c r="B16" i="1" l="1"/>
  <c r="D10" i="4" s="1"/>
  <c r="B17" i="1" l="1"/>
  <c r="D11" i="4" s="1"/>
  <c r="B18" i="1" l="1"/>
  <c r="B19" i="1" l="1"/>
  <c r="D13" i="4" s="1"/>
  <c r="D12" i="4"/>
  <c r="B20" i="1"/>
  <c r="D14" i="4" s="1"/>
  <c r="B21" i="1" l="1"/>
  <c r="D15" i="4" s="1"/>
  <c r="B22" i="1" l="1"/>
  <c r="D16" i="4" s="1"/>
  <c r="B23" i="1" l="1"/>
  <c r="D17" i="4" s="1"/>
  <c r="B24" i="1" l="1"/>
  <c r="D18" i="4" s="1"/>
  <c r="B25" i="1" l="1"/>
  <c r="B26" i="1" l="1"/>
  <c r="D20" i="4" s="1"/>
  <c r="D19" i="4"/>
  <c r="B27" i="1"/>
  <c r="D21" i="4" s="1"/>
  <c r="K2" i="4"/>
  <c r="J2" i="4"/>
  <c r="BM2" i="4" s="1"/>
  <c r="B28" i="1" l="1"/>
  <c r="D22" i="4" s="1"/>
  <c r="B29" i="1"/>
  <c r="D23" i="4" s="1"/>
  <c r="B30" i="1" l="1"/>
  <c r="D24" i="4" s="1"/>
  <c r="Q2" i="1"/>
  <c r="B31" i="1" l="1"/>
  <c r="D25" i="4" s="1"/>
  <c r="B32" i="1" l="1"/>
  <c r="B33" i="1" l="1"/>
  <c r="B2" i="4"/>
  <c r="BD2" i="4" s="1"/>
  <c r="B34" i="1" l="1"/>
  <c r="B35" i="1" l="1"/>
  <c r="CR2" i="4"/>
  <c r="CQ2" i="4"/>
  <c r="B36" i="1" l="1"/>
  <c r="B38" i="1"/>
  <c r="D32" i="4" s="1"/>
  <c r="F2" i="4"/>
  <c r="B37" i="1" l="1"/>
  <c r="B39" i="1"/>
  <c r="D33" i="4" s="1"/>
  <c r="BV2" i="4"/>
  <c r="CH2" i="4"/>
  <c r="CG2" i="4"/>
  <c r="CU10" i="4" l="1"/>
  <c r="CU11" i="4"/>
  <c r="CU9" i="4"/>
  <c r="CU4" i="4"/>
  <c r="CU3" i="4"/>
  <c r="CU5" i="4"/>
  <c r="CU6" i="4"/>
  <c r="CU8" i="4"/>
  <c r="CU7" i="4"/>
  <c r="CU2" i="4"/>
  <c r="B40" i="1"/>
  <c r="D34" i="4" s="1"/>
  <c r="AF57" i="3"/>
  <c r="B41" i="1" l="1"/>
  <c r="D35" i="4" s="1"/>
  <c r="B42" i="1" l="1"/>
  <c r="D36" i="4" s="1"/>
  <c r="CE2" i="4"/>
  <c r="CP2" i="4"/>
  <c r="CO2" i="4"/>
  <c r="CN2" i="4"/>
  <c r="CM2" i="4"/>
  <c r="CK2" i="4"/>
  <c r="CJ2" i="4"/>
  <c r="CI2" i="4"/>
  <c r="CD2" i="4"/>
  <c r="CF2" i="4"/>
  <c r="CC2" i="4"/>
  <c r="B43" i="1" l="1"/>
  <c r="D37" i="4" s="1"/>
  <c r="V2" i="4"/>
  <c r="T2" i="4"/>
  <c r="S2" i="4"/>
  <c r="R2" i="4"/>
  <c r="Q2" i="4"/>
  <c r="P2" i="4"/>
  <c r="O2" i="4"/>
  <c r="N2" i="4"/>
  <c r="M2" i="4"/>
  <c r="S3" i="1"/>
  <c r="C8" i="4" l="1"/>
  <c r="E8" i="4" s="1"/>
  <c r="C15" i="4"/>
  <c r="E15" i="4" s="1"/>
  <c r="C16" i="4"/>
  <c r="E16" i="4" s="1"/>
  <c r="C17" i="4"/>
  <c r="E17" i="4" s="1"/>
  <c r="C5" i="4"/>
  <c r="E5" i="4" s="1"/>
  <c r="C6" i="4"/>
  <c r="E6" i="4" s="1"/>
  <c r="C7" i="4"/>
  <c r="C14" i="4"/>
  <c r="E14" i="4" s="1"/>
  <c r="C3" i="4"/>
  <c r="E3" i="4" s="1"/>
  <c r="C4" i="4"/>
  <c r="E4" i="4" s="1"/>
  <c r="C39" i="4"/>
  <c r="C34" i="4"/>
  <c r="E34" i="4" s="1"/>
  <c r="C38" i="4"/>
  <c r="C33" i="4"/>
  <c r="E33" i="4" s="1"/>
  <c r="C37" i="4"/>
  <c r="E37" i="4" s="1"/>
  <c r="C41" i="4"/>
  <c r="C28" i="4"/>
  <c r="E28" i="4" s="1"/>
  <c r="C25" i="4"/>
  <c r="E25" i="4" s="1"/>
  <c r="C26" i="4"/>
  <c r="E26" i="4" s="1"/>
  <c r="C27" i="4"/>
  <c r="E27" i="4" s="1"/>
  <c r="C29" i="4"/>
  <c r="E29" i="4" s="1"/>
  <c r="C31" i="4"/>
  <c r="E31" i="4" s="1"/>
  <c r="C32" i="4"/>
  <c r="E32" i="4" s="1"/>
  <c r="C21" i="4"/>
  <c r="E21" i="4" s="1"/>
  <c r="C22" i="4"/>
  <c r="E22" i="4" s="1"/>
  <c r="C24" i="4"/>
  <c r="E24" i="4" s="1"/>
  <c r="C30" i="4"/>
  <c r="E30" i="4" s="1"/>
  <c r="C36" i="4"/>
  <c r="E36" i="4" s="1"/>
  <c r="C12" i="4"/>
  <c r="E12" i="4" s="1"/>
  <c r="C19" i="4"/>
  <c r="E19" i="4" s="1"/>
  <c r="C20" i="4"/>
  <c r="E20" i="4" s="1"/>
  <c r="C23" i="4"/>
  <c r="E23" i="4" s="1"/>
  <c r="C40" i="4"/>
  <c r="C9" i="4"/>
  <c r="E9" i="4" s="1"/>
  <c r="C10" i="4"/>
  <c r="E10" i="4" s="1"/>
  <c r="C11" i="4"/>
  <c r="E11" i="4" s="1"/>
  <c r="C13" i="4"/>
  <c r="C18" i="4"/>
  <c r="E18" i="4" s="1"/>
  <c r="C35" i="4"/>
  <c r="E35" i="4" s="1"/>
  <c r="Y2" i="4"/>
  <c r="BC2" i="4" s="1"/>
  <c r="U2" i="4"/>
  <c r="B44" i="1"/>
  <c r="D38" i="4" s="1"/>
  <c r="L2" i="4"/>
  <c r="C2" i="4"/>
  <c r="I2" i="4"/>
  <c r="E7" i="4" l="1"/>
  <c r="BL7" i="4" s="1"/>
  <c r="BG7" i="4"/>
  <c r="BH7" i="4"/>
  <c r="BE7" i="4"/>
  <c r="E13" i="4"/>
  <c r="BL13" i="4" s="1"/>
  <c r="BE13" i="4"/>
  <c r="BG13" i="4"/>
  <c r="BH13" i="4"/>
  <c r="E38" i="4"/>
  <c r="CY2" i="4"/>
  <c r="CY1" i="4" s="1"/>
  <c r="BQ2" i="4"/>
  <c r="CX2" i="4"/>
  <c r="BP2" i="4"/>
  <c r="BN2" i="4"/>
  <c r="BH2" i="4"/>
  <c r="BG2" i="4"/>
  <c r="BE2" i="4"/>
  <c r="B45" i="1"/>
  <c r="D39" i="4" s="1"/>
  <c r="E39" i="4" s="1"/>
  <c r="D2" i="4"/>
  <c r="CZ2" i="4" l="1"/>
  <c r="CX1" i="4"/>
  <c r="BK2" i="4"/>
  <c r="B46" i="1"/>
  <c r="D40" i="4" s="1"/>
  <c r="E40" i="4" s="1"/>
  <c r="E2" i="4"/>
  <c r="BL2" i="4" s="1"/>
  <c r="DB3" i="4" l="1"/>
  <c r="DB4" i="4"/>
  <c r="B47" i="1"/>
  <c r="D41" i="4" s="1"/>
  <c r="E41" i="4" s="1"/>
  <c r="DB2" i="4" l="1"/>
  <c r="N12" i="2" s="1"/>
  <c r="N11" i="2" s="1"/>
  <c r="B48" i="1"/>
  <c r="BX2" i="4" l="1"/>
  <c r="BW2" i="4"/>
  <c r="B49" i="1"/>
  <c r="B50" i="1" l="1"/>
  <c r="B51" i="1" l="1"/>
  <c r="B52" i="1" l="1"/>
  <c r="B53" i="1" l="1"/>
  <c r="B54" i="1" l="1"/>
  <c r="B55" i="1" l="1"/>
  <c r="B56" i="1" l="1"/>
  <c r="B57" i="1" l="1"/>
  <c r="L18" i="2" l="1"/>
  <c r="L19" i="2"/>
  <c r="J19" i="2"/>
  <c r="J18" i="2"/>
  <c r="J20" i="2"/>
  <c r="L17" i="2"/>
  <c r="L20" i="2"/>
  <c r="L21" i="2"/>
  <c r="J22" i="2"/>
  <c r="J21" i="2"/>
  <c r="L22" i="2"/>
  <c r="L23" i="2"/>
  <c r="H21" i="2"/>
  <c r="J33" i="2"/>
  <c r="J28" i="2"/>
  <c r="J32" i="2"/>
  <c r="J48" i="2"/>
  <c r="J40" i="2"/>
  <c r="L38" i="2"/>
  <c r="J45" i="2"/>
  <c r="L50" i="2"/>
  <c r="J61" i="2"/>
  <c r="L33" i="2"/>
  <c r="J53" i="2"/>
  <c r="L25" i="2"/>
  <c r="J36" i="2"/>
  <c r="L37" i="2"/>
  <c r="J56" i="2"/>
  <c r="J35" i="2"/>
  <c r="J52" i="2"/>
  <c r="J23" i="2"/>
  <c r="L42" i="2"/>
  <c r="J39" i="2"/>
  <c r="L34" i="2"/>
  <c r="J57" i="2"/>
  <c r="L62" i="2"/>
  <c r="L53" i="2"/>
  <c r="L47" i="2"/>
  <c r="J60" i="2"/>
  <c r="L49" i="2"/>
  <c r="J27" i="2"/>
  <c r="L59" i="2"/>
  <c r="J66" i="2"/>
  <c r="L66" i="2"/>
  <c r="J31" i="2"/>
  <c r="J24" i="2"/>
  <c r="L45" i="2"/>
  <c r="J50" i="2"/>
  <c r="L55" i="2"/>
  <c r="J44" i="2"/>
  <c r="J49" i="2"/>
  <c r="L54" i="2"/>
  <c r="L30" i="2"/>
  <c r="L26" i="2"/>
  <c r="L24" i="2"/>
  <c r="J65" i="2"/>
  <c r="L46" i="2"/>
  <c r="J34" i="2"/>
  <c r="J58" i="2"/>
  <c r="L41" i="2"/>
  <c r="J64" i="2"/>
  <c r="J42" i="2"/>
  <c r="L58" i="2"/>
  <c r="J41" i="2"/>
  <c r="L29" i="2"/>
  <c r="L63" i="2"/>
  <c r="L43" i="2"/>
  <c r="J62" i="2"/>
  <c r="L27" i="2"/>
  <c r="L61" i="2"/>
  <c r="L57" i="2"/>
  <c r="L44" i="2"/>
  <c r="L65" i="2"/>
  <c r="L56" i="2"/>
  <c r="J55" i="2"/>
  <c r="L64" i="2"/>
  <c r="L60" i="2"/>
  <c r="J30" i="2"/>
  <c r="J25" i="2"/>
  <c r="J37" i="2"/>
  <c r="J54" i="2"/>
  <c r="J63" i="2"/>
  <c r="J29" i="2"/>
  <c r="L40" i="2"/>
  <c r="J46" i="2"/>
  <c r="J43" i="2"/>
  <c r="L32" i="2"/>
  <c r="L52" i="2"/>
  <c r="J26" i="2"/>
  <c r="L51" i="2"/>
  <c r="J51" i="2"/>
  <c r="J47" i="2"/>
  <c r="L36" i="2"/>
  <c r="L39" i="2"/>
  <c r="L28" i="2"/>
  <c r="L35" i="2"/>
  <c r="L31" i="2"/>
  <c r="J38" i="2"/>
  <c r="J59" i="2"/>
  <c r="L48" i="2"/>
  <c r="H19" i="2"/>
  <c r="H22" i="2"/>
  <c r="H28" i="2"/>
  <c r="H24" i="2"/>
  <c r="J17" i="2"/>
  <c r="I22" i="2"/>
  <c r="H37" i="2"/>
  <c r="I55" i="2"/>
  <c r="H17" i="2"/>
  <c r="H18" i="2"/>
  <c r="H20" i="2"/>
  <c r="H25" i="2"/>
  <c r="H23" i="2"/>
  <c r="C21" i="2"/>
  <c r="D20" i="2"/>
  <c r="H54" i="2"/>
  <c r="H52" i="2"/>
  <c r="H60" i="2"/>
  <c r="H41" i="2"/>
  <c r="H58" i="2"/>
  <c r="H49" i="2"/>
  <c r="H27" i="2"/>
  <c r="H36" i="2"/>
  <c r="I45" i="2"/>
  <c r="H59" i="2"/>
  <c r="H34" i="2"/>
  <c r="H31" i="2"/>
  <c r="H47" i="2"/>
  <c r="H33" i="2"/>
  <c r="H48" i="2"/>
  <c r="H55" i="2"/>
  <c r="H50" i="2"/>
  <c r="H45" i="2"/>
  <c r="H38" i="2"/>
  <c r="H46" i="2"/>
  <c r="H65" i="2"/>
  <c r="H32" i="2"/>
  <c r="H43" i="2"/>
  <c r="H63" i="2"/>
  <c r="H39" i="2"/>
  <c r="H26" i="2"/>
  <c r="H51" i="2"/>
  <c r="H57" i="2"/>
  <c r="H53" i="2"/>
  <c r="H35" i="2"/>
  <c r="H61" i="2"/>
  <c r="H66" i="2"/>
  <c r="H44" i="2"/>
  <c r="H56" i="2"/>
  <c r="H42" i="2"/>
  <c r="H64" i="2"/>
  <c r="H29" i="2"/>
  <c r="C33" i="2"/>
  <c r="D42" i="2"/>
  <c r="I25" i="2"/>
  <c r="G44" i="2"/>
  <c r="G25" i="2"/>
  <c r="C25" i="2"/>
  <c r="H30" i="2"/>
  <c r="H40" i="2"/>
  <c r="H62" i="2"/>
  <c r="G22" i="2" l="1"/>
  <c r="D18" i="2"/>
  <c r="G21" i="2"/>
  <c r="G20" i="2"/>
  <c r="C18" i="2"/>
  <c r="D23" i="2"/>
  <c r="C22" i="2"/>
  <c r="I20" i="2"/>
  <c r="D17" i="2"/>
  <c r="D21"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O11" i="2" l="1"/>
  <c r="C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<sst xmlns="http://schemas.openxmlformats.org/spreadsheetml/2006/main" count="691" uniqueCount="545">
  <si>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</si>
  <si>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</si>
  <si>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</si>
  <si>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</si>
  <si>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</si>
  <si>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</si>
  <si>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</si>
  <si>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</si>
  <si>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</si>
  <si>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</si>
  <si>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</si>
  <si>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</si>
  <si>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</si>
  <si>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</si>
  <si>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</si>
  <si>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</si>
  <si>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</si>
  <si>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</si>
  <si>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</si>
  <si>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</si>
  <si>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</si>
  <si>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</si>
  <si>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</si>
  <si>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</si>
  <si>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</si>
  <si>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</si>
  <si>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</si>
  <si>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</si>
  <si>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</si>
  <si>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</si>
  <si>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</si>
  <si>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</si>
  <si>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</si>
  <si>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</si>
  <si>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</si>
  <si>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</si>
  <si>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</si>
  <si>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</si>
  <si>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</si>
  <si>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</si>
  <si>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</si>
  <si>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</si>
  <si>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</si>
  <si>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</si>
  <si>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</si>
  <si>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</si>
  <si>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</si>
  <si>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</si>
  <si>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</si>
  <si>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</si>
  <si>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</si>
  <si>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</si>
  <si>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</si>
  <si>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</si>
  <si>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</si>
  <si>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</si>
  <si>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</si>
  <si>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</si>
  <si>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</si>
  <si>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</si>
  <si>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</si>
  <si>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</si>
  <si>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</si>
  <si>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</si>
  <si>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</si>
  <si>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</si>
  <si>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</si>
  <si>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</si>
  <si>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</si>
  <si>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</si>
  <si>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</si>
  <si>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</si>
  <si>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</si>
  <si>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</si>
  <si>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</si>
  <si>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</si>
  <si>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</si>
  <si>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</si>
  <si>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</si>
  <si>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</si>
  <si>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</si>
  <si>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</si>
  <si>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</si>
  <si>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</si>
  <si>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</si>
  <si>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</si>
  <si>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</si>
  <si>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</si>
  <si>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</si>
  <si>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</si>
  <si>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</si>
  <si>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</si>
  <si>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</si>
  <si>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</si>
  <si>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</si>
  <si>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</si>
  <si>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</si>
  <si>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</si>
  <si>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</si>
  <si>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</si>
  <si>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</si>
  <si>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</si>
  <si>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</si>
  <si>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</si>
  <si>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</si>
  <si>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</si>
  <si>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</si>
  <si>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</si>
  <si>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</si>
  <si>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</si>
  <si>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</si>
  <si>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</si>
  <si>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</si>
  <si>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</si>
  <si>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</si>
  <si>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</si>
  <si>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</si>
  <si>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</si>
  <si>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</si>
  <si>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</si>
  <si>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</si>
  <si>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</si>
  <si>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</si>
  <si>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</si>
  <si>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</si>
  <si>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</si>
  <si>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</si>
  <si>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</si>
  <si>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</si>
  <si>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</si>
  <si>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</si>
  <si>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</si>
  <si>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</si>
  <si>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</si>
  <si>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</si>
  <si>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</si>
  <si>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</si>
  <si>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</si>
  <si>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</si>
  <si>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</si>
  <si>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</si>
  <si>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</si>
  <si>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</si>
  <si>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</si>
  <si>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</si>
  <si>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</si>
  <si>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</si>
  <si>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</si>
  <si>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</si>
  <si>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</si>
  <si>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</si>
  <si>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</si>
  <si>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</si>
  <si>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</si>
  <si>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</si>
  <si>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</si>
  <si>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</si>
  <si>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</si>
  <si>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</si>
  <si>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</si>
  <si>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</si>
  <si>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</si>
  <si>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</si>
  <si>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</si>
  <si>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</si>
  <si>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</si>
  <si>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</si>
  <si>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</si>
  <si>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</si>
  <si>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</si>
  <si>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</si>
  <si>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</si>
  <si>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</si>
  <si>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</si>
  <si>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</si>
  <si>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</si>
  <si>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</si>
  <si>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</si>
  <si>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</si>
  <si>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</si>
  <si>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</si>
  <si>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</si>
  <si>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</si>
  <si>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</si>
  <si>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</si>
  <si>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</si>
  <si>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</si>
  <si>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</si>
  <si>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</si>
  <si>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</si>
  <si>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</si>
  <si>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</si>
  <si>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</si>
  <si>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</si>
  <si>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</si>
  <si>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</si>
  <si>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</si>
  <si>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</si>
  <si>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</si>
  <si>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</si>
  <si>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</si>
  <si>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</si>
  <si>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</si>
  <si>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</si>
  <si>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</si>
  <si>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</si>
  <si>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</si>
  <si>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</si>
  <si>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</si>
  <si>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</si>
  <si>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</si>
  <si>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</si>
  <si>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</si>
  <si>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</si>
  <si>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</si>
  <si>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</si>
  <si>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</si>
  <si>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</si>
  <si>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</si>
  <si>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</si>
  <si>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</si>
  <si>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</si>
  <si>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</si>
  <si>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</si>
  <si>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</si>
  <si>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</si>
  <si>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</si>
  <si>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</si>
  <si>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</si>
  <si>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</si>
  <si>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</si>
  <si>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</si>
  <si>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</si>
  <si>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</si>
  <si>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</si>
  <si>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</si>
  <si>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</si>
  <si>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</si>
  <si>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</si>
  <si>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</si>
  <si>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</si>
  <si>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柏五中</t>
  </si>
  <si>
    <t>酒井根中</t>
  </si>
  <si>
    <t>西原中</t>
  </si>
  <si>
    <t>逆井中</t>
  </si>
  <si>
    <t>松葉中</t>
  </si>
  <si>
    <t>中原中</t>
  </si>
  <si>
    <t>豊四季中</t>
  </si>
  <si>
    <t>風早中</t>
  </si>
  <si>
    <t>手賀中</t>
  </si>
  <si>
    <t>大津ヶ丘中</t>
  </si>
  <si>
    <t>高柳中</t>
  </si>
  <si>
    <t>芝浦工大柏中</t>
  </si>
  <si>
    <t>麗澤中</t>
  </si>
  <si>
    <t>二松大柏中</t>
  </si>
  <si>
    <t>福田中</t>
  </si>
  <si>
    <t>川間中</t>
  </si>
  <si>
    <t>岩名中</t>
  </si>
  <si>
    <t>木間ケ瀬中</t>
  </si>
  <si>
    <t>二川中</t>
  </si>
  <si>
    <t>関宿中</t>
  </si>
  <si>
    <t>西武台中</t>
  </si>
  <si>
    <t>常盤松中</t>
  </si>
  <si>
    <t>東深井中</t>
  </si>
  <si>
    <t>八木中</t>
  </si>
  <si>
    <t>南流山中</t>
  </si>
  <si>
    <t>西初石中</t>
  </si>
  <si>
    <t>我孫子中</t>
  </si>
  <si>
    <t>湖北中</t>
  </si>
  <si>
    <t>布佐中</t>
  </si>
  <si>
    <t>湖北台中</t>
  </si>
  <si>
    <t>久寺家中</t>
  </si>
  <si>
    <t>白山中</t>
  </si>
  <si>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</si>
  <si>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</si>
  <si>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</si>
  <si>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</si>
  <si>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</si>
  <si>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</si>
  <si>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</si>
  <si>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</si>
  <si>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</si>
  <si>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</si>
  <si>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</si>
  <si>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</si>
  <si>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</si>
  <si>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</si>
  <si>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</si>
  <si>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</si>
  <si>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</si>
  <si>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</si>
  <si>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</si>
  <si>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</si>
  <si>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</si>
  <si>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</si>
  <si>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</si>
  <si>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</si>
  <si>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</si>
  <si>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</si>
  <si>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</si>
  <si>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</si>
  <si>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</si>
  <si>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</si>
  <si>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</si>
  <si>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</si>
  <si>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</si>
  <si>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</si>
  <si>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</si>
  <si>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</si>
  <si>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</si>
  <si>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</si>
  <si>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</si>
  <si>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</si>
  <si>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</si>
  <si>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</si>
  <si>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</si>
  <si>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</si>
  <si>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</si>
  <si>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</si>
  <si>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</si>
  <si>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</si>
  <si>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</si>
  <si>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</si>
  <si>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</si>
  <si>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</si>
  <si>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</si>
  <si>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</si>
  <si>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</si>
  <si>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</si>
  <si>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</si>
  <si>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</si>
  <si>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</si>
  <si>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</si>
  <si>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</si>
  <si>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</si>
  <si>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</si>
  <si>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</si>
  <si>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</si>
  <si>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</si>
  <si>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</si>
  <si>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</si>
  <si>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</si>
  <si>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</si>
  <si>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</si>
  <si>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</si>
  <si>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</si>
  <si>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</si>
  <si>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</si>
  <si>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</si>
  <si>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</si>
  <si>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</si>
  <si>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</si>
  <si>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</si>
  <si>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</si>
  <si>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</si>
  <si>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</si>
  <si>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</si>
  <si>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</si>
  <si>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</si>
  <si>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</si>
  <si>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</si>
  <si>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</si>
  <si>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</si>
  <si>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</si>
  <si>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</si>
  <si>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</si>
  <si>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</si>
  <si>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</si>
  <si>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</si>
  <si>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</si>
  <si>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</si>
  <si>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</si>
  <si>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</si>
  <si>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</si>
  <si>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</si>
  <si>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</si>
  <si>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</si>
  <si>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</si>
  <si>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</si>
  <si>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</si>
  <si>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</si>
  <si>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</si>
  <si>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</si>
  <si>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</si>
  <si>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</si>
  <si>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</si>
  <si>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</si>
  <si>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</si>
  <si>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</si>
  <si>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　　　なお、60秒を超える場合は  65秒34 ⇒ 　1.05.34　（60進法で表記）</t>
    <rPh sb="38" eb="40">
      <t>シンホウ</t>
    </rPh>
    <rPh sb="41" eb="43">
      <t>ヒョウキ</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</si>
  <si>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</si>
  <si>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</si>
  <si>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</si>
  <si>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</si>
  <si>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2</t>
  </si>
  <si>
    <t>2005</t>
  </si>
  <si>
    <t>3</t>
  </si>
  <si>
    <t>種 目 ３</t>
    <rPh sb="0" eb="1">
      <t>タネ</t>
    </rPh>
    <rPh sb="2" eb="3">
      <t>モク</t>
    </rPh>
    <phoneticPr fontId="3"/>
  </si>
  <si>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</si>
  <si>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</si>
  <si>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</si>
  <si>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</si>
  <si>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</si>
  <si>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</si>
  <si>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</si>
  <si>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</si>
  <si>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</si>
  <si>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</si>
  <si>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中学男子100m</t>
  </si>
  <si>
    <t>中学男子200m</t>
  </si>
  <si>
    <t>中学男子400m</t>
  </si>
  <si>
    <t>中学男子1500m</t>
  </si>
  <si>
    <t>中学男子3000m</t>
  </si>
  <si>
    <t>中学男子走高跳</t>
  </si>
  <si>
    <t>中学男子走幅跳</t>
  </si>
  <si>
    <t>中学男子砲丸投(5.000kg)</t>
  </si>
  <si>
    <t>中学女子100m</t>
  </si>
  <si>
    <t>中学女子200m</t>
  </si>
  <si>
    <t>中学女子800m</t>
  </si>
  <si>
    <t>中学女子1500m</t>
  </si>
  <si>
    <t>中学女子走高跳</t>
  </si>
  <si>
    <t>中学女子走幅跳</t>
  </si>
  <si>
    <t>中学女子砲丸投(2.721kg)</t>
  </si>
  <si>
    <t>種目選択入力は、性別の選択入力後、可能です。</t>
    <rPh sb="2" eb="4">
      <t>センタク</t>
    </rPh>
    <rPh sb="8" eb="10">
      <t>セイベツ</t>
    </rPh>
    <rPh sb="11" eb="13">
      <t>センタク</t>
    </rPh>
    <rPh sb="15" eb="16">
      <t>ゴ</t>
    </rPh>
    <rPh sb="17" eb="19">
      <t>カノウ</t>
    </rPh>
    <phoneticPr fontId="3"/>
  </si>
  <si>
    <t>今年度の県中体連登録番号。</t>
    <phoneticPr fontId="3"/>
  </si>
  <si>
    <t>競技者氏名の姓を入力後に「千葉」が表示されます。</t>
    <rPh sb="13" eb="15">
      <t>チバ</t>
    </rPh>
    <phoneticPr fontId="1"/>
  </si>
  <si>
    <t>日</t>
    <rPh sb="0" eb="1">
      <t>ニチ</t>
    </rPh>
    <phoneticPr fontId="3"/>
  </si>
  <si>
    <t>競技者氏名の姓を入力後に「中学」が表示されます。</t>
    <rPh sb="13" eb="15">
      <t>チュウガク</t>
    </rPh>
    <phoneticPr fontId="1"/>
  </si>
  <si>
    <t>KOBAYASHI Taro</t>
  </si>
  <si>
    <t>KOBAYASHI Taro</t>
    <phoneticPr fontId="3"/>
  </si>
  <si>
    <t>SATO Hanako</t>
  </si>
  <si>
    <t>SATO Hanako</t>
    <phoneticPr fontId="3"/>
  </si>
  <si>
    <t>2005</t>
    <phoneticPr fontId="1"/>
  </si>
  <si>
    <t>2006</t>
  </si>
  <si>
    <t>2006</t>
    <phoneticPr fontId="1"/>
  </si>
  <si>
    <t>JPN</t>
  </si>
  <si>
    <t>4m55</t>
    <phoneticPr fontId="1"/>
  </si>
  <si>
    <t>秋季記録会</t>
    <rPh sb="0" eb="2">
      <t>シュウキ</t>
    </rPh>
    <rPh sb="2" eb="5">
      <t>キロクカイ</t>
    </rPh>
    <phoneticPr fontId="3"/>
  </si>
  <si>
    <t xml:space="preserve">種目2 </t>
    <rPh sb="0" eb="1">
      <t>タネ</t>
    </rPh>
    <rPh sb="1" eb="2">
      <t>モク</t>
    </rPh>
    <phoneticPr fontId="3"/>
  </si>
  <si>
    <t>①</t>
    <phoneticPr fontId="1"/>
  </si>
  <si>
    <t>④</t>
    <phoneticPr fontId="1"/>
  </si>
  <si>
    <t>②　③</t>
    <phoneticPr fontId="1"/>
  </si>
  <si>
    <t>ｺﾊﾞﾔｼ</t>
  </si>
  <si>
    <t>0821</t>
  </si>
  <si>
    <t>00000000000</t>
  </si>
  <si>
    <t>ﾊﾅｺ</t>
  </si>
  <si>
    <t>1103</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</si>
  <si>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</si>
  <si>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t>顧問・指導者・コーチ・引率・他</t>
    <rPh sb="0" eb="2">
      <t>コモン</t>
    </rPh>
    <rPh sb="3" eb="6">
      <t>シドウシャ</t>
    </rPh>
    <rPh sb="11" eb="13">
      <t>インソツ</t>
    </rPh>
    <rPh sb="14" eb="15">
      <t>タ</t>
    </rPh>
    <phoneticPr fontId="1"/>
  </si>
  <si>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</si>
  <si>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　</t>
    </r>
    <r>
      <rPr>
        <b/>
        <sz val="13"/>
        <rFont val="ＭＳ ゴシック"/>
        <family val="3"/>
        <charset val="128"/>
      </rPr>
      <t>＊</t>
    </r>
    <r>
      <rPr>
        <sz val="13"/>
        <rFont val="ＭＳ ゴシック"/>
        <family val="3"/>
        <charset val="128"/>
      </rPr>
      <t>　データは、左側から順に入力。性別が未入力の場合、競技種目の選択が不可です。</t>
    </r>
    <rPh sb="8" eb="10">
      <t>ヒダリガワ</t>
    </rPh>
    <rPh sb="12" eb="13">
      <t>ジュン</t>
    </rPh>
    <rPh sb="17" eb="19">
      <t>セイベツ</t>
    </rPh>
    <rPh sb="20" eb="23">
      <t>ミニュウリョク</t>
    </rPh>
    <rPh sb="24" eb="26">
      <t>バアイ</t>
    </rPh>
    <rPh sb="27" eb="29">
      <t>キョウギ</t>
    </rPh>
    <rPh sb="29" eb="31">
      <t>シュモク</t>
    </rPh>
    <rPh sb="32" eb="34">
      <t>センタク</t>
    </rPh>
    <rPh sb="35" eb="37">
      <t>フカ</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</si>
  <si>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</si>
  <si>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</si>
  <si>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</si>
  <si>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</si>
  <si>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</si>
  <si>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</si>
  <si>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令和 ４年度　第２１６回松戸市陸上競技記録会</t>
    <rPh sb="0" eb="2">
      <t>レイワ</t>
    </rPh>
    <rPh sb="4" eb="6">
      <t>ネンド</t>
    </rPh>
    <rPh sb="7" eb="8">
      <t>ダイ</t>
    </rPh>
    <rPh sb="11" eb="12">
      <t>カイ</t>
    </rPh>
    <rPh sb="12" eb="15">
      <t>マツドシ</t>
    </rPh>
    <rPh sb="15" eb="17">
      <t>リクジョウ</t>
    </rPh>
    <rPh sb="17" eb="19">
      <t>キョウギ</t>
    </rPh>
    <rPh sb="19" eb="21">
      <t>キロク</t>
    </rPh>
    <rPh sb="21" eb="22">
      <t>カイ</t>
    </rPh>
    <phoneticPr fontId="3"/>
  </si>
  <si>
    <t>２３日</t>
    <rPh sb="2" eb="3">
      <t>ニチ</t>
    </rPh>
    <phoneticPr fontId="3"/>
  </si>
  <si>
    <t xml:space="preserve">2３日種目 </t>
    <rPh sb="2" eb="3">
      <t>ニチ</t>
    </rPh>
    <rPh sb="3" eb="4">
      <t>タネ</t>
    </rPh>
    <rPh sb="4" eb="5">
      <t>モク</t>
    </rPh>
    <phoneticPr fontId="3"/>
  </si>
  <si>
    <t>４✕１００ｍR
種　目</t>
    <rPh sb="8" eb="9">
      <t>タネ</t>
    </rPh>
    <rPh sb="10" eb="11">
      <t>メ</t>
    </rPh>
    <phoneticPr fontId="1"/>
  </si>
  <si>
    <t>47.56</t>
    <phoneticPr fontId="1"/>
  </si>
  <si>
    <t>県新人</t>
    <rPh sb="0" eb="1">
      <t>ケン</t>
    </rPh>
    <rPh sb="1" eb="3">
      <t>シンジン</t>
    </rPh>
    <phoneticPr fontId="3"/>
  </si>
  <si>
    <t>51.23</t>
    <phoneticPr fontId="1"/>
  </si>
  <si>
    <t>中学男子110mH(0.914m/9.14m)</t>
  </si>
  <si>
    <t>中学男子4X100mR</t>
  </si>
  <si>
    <t>中学女子100mH(0.762m/8.00m)</t>
  </si>
  <si>
    <t>中学女子4X100mR</t>
  </si>
  <si>
    <t>男子100m</t>
  </si>
  <si>
    <t>女子100m</t>
  </si>
  <si>
    <t>男子200m</t>
  </si>
  <si>
    <t>女子200m</t>
  </si>
  <si>
    <t>男子400m</t>
  </si>
  <si>
    <t>女子800m</t>
  </si>
  <si>
    <t>男子1500m</t>
  </si>
  <si>
    <t>女子1500m</t>
  </si>
  <si>
    <t>男子3000m</t>
  </si>
  <si>
    <t>女子走高跳</t>
  </si>
  <si>
    <t>男子走高跳</t>
  </si>
  <si>
    <t>女子走幅跳</t>
  </si>
  <si>
    <t>男子走幅跳</t>
  </si>
  <si>
    <t>女子砲丸投(2.721kg)</t>
  </si>
  <si>
    <t>男子4X100mR</t>
  </si>
  <si>
    <t>女子4X100mR</t>
  </si>
  <si>
    <t>男子110mH</t>
  </si>
  <si>
    <t>男子110mH</t>
    <phoneticPr fontId="1"/>
  </si>
  <si>
    <t>男子砲丸投(5kg)</t>
  </si>
  <si>
    <t>男子砲丸投(5kg)</t>
    <phoneticPr fontId="1"/>
  </si>
  <si>
    <t>女子100mH</t>
  </si>
  <si>
    <t>男</t>
    <rPh sb="0" eb="1">
      <t>オトコ</t>
    </rPh>
    <phoneticPr fontId="1"/>
  </si>
  <si>
    <t>女</t>
    <rPh sb="0" eb="1">
      <t>オンナ</t>
    </rPh>
    <phoneticPr fontId="1"/>
  </si>
  <si>
    <t>2021記録会</t>
    <rPh sb="4" eb="6">
      <t>キロク</t>
    </rPh>
    <rPh sb="6" eb="7">
      <t>カイ</t>
    </rPh>
    <phoneticPr fontId="3"/>
  </si>
  <si>
    <t>市記録会</t>
    <rPh sb="0" eb="1">
      <t>シ</t>
    </rPh>
    <rPh sb="1" eb="3">
      <t>キロク</t>
    </rPh>
    <rPh sb="3" eb="4">
      <t>カイ</t>
    </rPh>
    <phoneticPr fontId="3"/>
  </si>
  <si>
    <t>松戸一中</t>
  </si>
  <si>
    <t>光英ヴェリタス中</t>
  </si>
  <si>
    <t>柏南部中</t>
  </si>
  <si>
    <t>柏の葉中</t>
  </si>
  <si>
    <t>東葛飾中</t>
  </si>
  <si>
    <t>野田一中</t>
  </si>
  <si>
    <t>野田二中</t>
  </si>
  <si>
    <t>野田東部中</t>
  </si>
  <si>
    <t>野田南部中</t>
  </si>
  <si>
    <t>野田北部中</t>
  </si>
  <si>
    <t>流山南部中</t>
  </si>
  <si>
    <t>流山北部中</t>
  </si>
  <si>
    <t>流山東部中</t>
  </si>
  <si>
    <t>おおたかの森中</t>
  </si>
  <si>
    <t>おおぐろの森中</t>
  </si>
  <si>
    <t>鎌ケ谷中</t>
  </si>
  <si>
    <t>鎌ケ谷二中</t>
  </si>
  <si>
    <t>鎌ケ谷三中</t>
  </si>
  <si>
    <t>鎌ケ谷四中</t>
  </si>
  <si>
    <t>鎌ケ谷五中</t>
  </si>
  <si>
    <t>7A</t>
    <phoneticPr fontId="1"/>
  </si>
  <si>
    <t>7B</t>
    <phoneticPr fontId="1"/>
  </si>
  <si>
    <t>7C</t>
    <phoneticPr fontId="1"/>
  </si>
  <si>
    <t>7D</t>
    <phoneticPr fontId="1"/>
  </si>
  <si>
    <t>16A</t>
    <phoneticPr fontId="1"/>
  </si>
  <si>
    <t>16B</t>
    <phoneticPr fontId="1"/>
  </si>
  <si>
    <t>16C</t>
    <phoneticPr fontId="1"/>
  </si>
  <si>
    <t>16D</t>
    <phoneticPr fontId="1"/>
  </si>
  <si>
    <t>16E</t>
    <phoneticPr fontId="1"/>
  </si>
  <si>
    <t>7E</t>
    <phoneticPr fontId="1"/>
  </si>
  <si>
    <t>チーム名英字</t>
    <rPh sb="3" eb="4">
      <t>メイ</t>
    </rPh>
    <rPh sb="4" eb="6">
      <t>エイジ</t>
    </rPh>
    <phoneticPr fontId="27"/>
  </si>
  <si>
    <t>2３日</t>
    <rPh sb="2" eb="3">
      <t>ニチ</t>
    </rPh>
    <phoneticPr fontId="3"/>
  </si>
  <si>
    <t>参加団体リストバンド必要総数</t>
    <rPh sb="0" eb="2">
      <t>サンカ</t>
    </rPh>
    <rPh sb="2" eb="4">
      <t>ダンタイ</t>
    </rPh>
    <rPh sb="12" eb="13">
      <t>ソウ</t>
    </rPh>
    <phoneticPr fontId="1"/>
  </si>
  <si>
    <t>競 技 者 デ ー タ 入 力 シ ー ト</t>
    <phoneticPr fontId="1"/>
  </si>
  <si>
    <t>男子種目計</t>
    <rPh sb="0" eb="2">
      <t>ダンシ</t>
    </rPh>
    <rPh sb="2" eb="4">
      <t>シュモク</t>
    </rPh>
    <rPh sb="4" eb="5">
      <t>ケイ</t>
    </rPh>
    <phoneticPr fontId="1"/>
  </si>
  <si>
    <t>女子種目計</t>
    <rPh sb="0" eb="2">
      <t>ジョシ</t>
    </rPh>
    <rPh sb="2" eb="4">
      <t>シュモク</t>
    </rPh>
    <rPh sb="4" eb="5">
      <t>ケイ</t>
    </rPh>
    <phoneticPr fontId="1"/>
  </si>
  <si>
    <t>男子リレー人数</t>
    <rPh sb="0" eb="2">
      <t>ダンシ</t>
    </rPh>
    <rPh sb="5" eb="7">
      <t>ニンズウ</t>
    </rPh>
    <phoneticPr fontId="3"/>
  </si>
  <si>
    <t>女子リレー人数</t>
    <rPh sb="0" eb="2">
      <t>ジョシ</t>
    </rPh>
    <rPh sb="5" eb="7">
      <t>ニンズウ</t>
    </rPh>
    <phoneticPr fontId="3"/>
  </si>
  <si>
    <t>参　加　申　込　費　集　計</t>
    <rPh sb="0" eb="1">
      <t>サン</t>
    </rPh>
    <rPh sb="2" eb="3">
      <t>カ</t>
    </rPh>
    <rPh sb="4" eb="5">
      <t>シン</t>
    </rPh>
    <rPh sb="6" eb="7">
      <t>コ</t>
    </rPh>
    <rPh sb="8" eb="9">
      <t>ヒ</t>
    </rPh>
    <rPh sb="10" eb="11">
      <t>シュウ</t>
    </rPh>
    <rPh sb="12" eb="13">
      <t>ケイ</t>
    </rPh>
    <phoneticPr fontId="3"/>
  </si>
  <si>
    <t>ＭＲＫ NANS21Ｖ(WST) 216th EntryFile</t>
    <phoneticPr fontId="3"/>
  </si>
  <si>
    <r>
      <t>216th Entry File.xlsx
   ⇒⇒ 例：</t>
    </r>
    <r>
      <rPr>
        <b/>
        <sz val="14"/>
        <color rgb="FFFF0000"/>
        <rFont val="ＭＳ ゴシック"/>
        <family val="3"/>
        <charset val="128"/>
      </rPr>
      <t>○○中 216th EntryFile.xlsx</t>
    </r>
    <rPh sb="28" eb="29">
      <t>レイ</t>
    </rPh>
    <rPh sb="32" eb="33">
      <t>チュウ</t>
    </rPh>
    <phoneticPr fontId="3"/>
  </si>
  <si>
    <r>
      <t>* 大会申込一覧表は、入力完了後確認。
   印刷して</t>
    </r>
    <r>
      <rPr>
        <b/>
        <sz val="12"/>
        <color indexed="10"/>
        <rFont val="ＭＳ Ｐゴシック"/>
        <family val="3"/>
        <charset val="128"/>
      </rPr>
      <t>所属長印を押印、</t>
    </r>
    <r>
      <rPr>
        <b/>
        <sz val="14"/>
        <color rgb="FFFF0000"/>
        <rFont val="ＭＳ Ｐゴシック"/>
        <family val="3"/>
        <charset val="128"/>
      </rPr>
      <t>当日受付に提出。</t>
    </r>
    <r>
      <rPr>
        <sz val="13"/>
        <rFont val="ＭＳ Ｐゴシック"/>
        <family val="3"/>
        <charset val="128"/>
      </rPr>
      <t xml:space="preserve">
*プログラムの販売はありません。</t>
    </r>
    <rPh sb="2" eb="4">
      <t>タイカイ</t>
    </rPh>
    <rPh sb="4" eb="6">
      <t>モウシコミ</t>
    </rPh>
    <rPh sb="6" eb="8">
      <t>イチラン</t>
    </rPh>
    <rPh sb="8" eb="9">
      <t>ヒョウ</t>
    </rPh>
    <rPh sb="11" eb="13">
      <t>ニュウリョク</t>
    </rPh>
    <rPh sb="13" eb="15">
      <t>カンリョウ</t>
    </rPh>
    <rPh sb="15" eb="16">
      <t>ゴ</t>
    </rPh>
    <rPh sb="16" eb="18">
      <t>カクニン</t>
    </rPh>
    <rPh sb="23" eb="25">
      <t>インサツ</t>
    </rPh>
    <rPh sb="27" eb="30">
      <t>ショゾクチョウ</t>
    </rPh>
    <rPh sb="30" eb="31">
      <t>イン</t>
    </rPh>
    <rPh sb="32" eb="34">
      <t>オウイン</t>
    </rPh>
    <rPh sb="35" eb="37">
      <t>トウジツ</t>
    </rPh>
    <rPh sb="37" eb="39">
      <t>ウケツケ</t>
    </rPh>
    <rPh sb="52" eb="54">
      <t>ハンバイ</t>
    </rPh>
    <phoneticPr fontId="3"/>
  </si>
  <si>
    <t>男　子　種　目　計</t>
    <rPh sb="0" eb="1">
      <t>オトコ</t>
    </rPh>
    <rPh sb="2" eb="3">
      <t>コ</t>
    </rPh>
    <rPh sb="4" eb="5">
      <t>シュ</t>
    </rPh>
    <rPh sb="6" eb="7">
      <t>メ</t>
    </rPh>
    <rPh sb="8" eb="9">
      <t>ケイ</t>
    </rPh>
    <phoneticPr fontId="3"/>
  </si>
  <si>
    <t>女　子　種　目　計</t>
    <rPh sb="0" eb="1">
      <t>オンナ</t>
    </rPh>
    <rPh sb="2" eb="3">
      <t>コ</t>
    </rPh>
    <rPh sb="4" eb="5">
      <t>シュ</t>
    </rPh>
    <rPh sb="6" eb="7">
      <t>メ</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</si>
  <si>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</si>
  <si>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</si>
  <si>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男子リレーチーム数</t>
    <rPh sb="0" eb="2">
      <t>ダンシ</t>
    </rPh>
    <rPh sb="8" eb="9">
      <t>スウ</t>
    </rPh>
    <phoneticPr fontId="3"/>
  </si>
  <si>
    <t>女子リレーチーム数</t>
    <rPh sb="0" eb="2">
      <t>ジョシ</t>
    </rPh>
    <rPh sb="8" eb="9">
      <t>スウ</t>
    </rPh>
    <phoneticPr fontId="3"/>
  </si>
  <si>
    <t>参加申込費総計</t>
    <rPh sb="5" eb="7">
      <t>ソウケイ</t>
    </rPh>
    <phoneticPr fontId="3"/>
  </si>
  <si>
    <t>4.35.46</t>
    <phoneticPr fontId="3"/>
  </si>
  <si>
    <t>女子走幅跳</t>
    <phoneticPr fontId="1"/>
  </si>
  <si>
    <t>団体のエントリー競技者を除く、来場者数(役員を含むリストバンド必要数）</t>
    <rPh sb="0" eb="2">
      <t>ダンタイ</t>
    </rPh>
    <rPh sb="8" eb="11">
      <t>キョウギシャ</t>
    </rPh>
    <rPh sb="12" eb="13">
      <t>ノゾ</t>
    </rPh>
    <rPh sb="15" eb="18">
      <t>ライジョウシャ</t>
    </rPh>
    <rPh sb="18" eb="19">
      <t>スウ</t>
    </rPh>
    <rPh sb="20" eb="22">
      <t>ヤクイン</t>
    </rPh>
    <rPh sb="23" eb="24">
      <t>フク</t>
    </rPh>
    <rPh sb="31" eb="33">
      <t>ヒツヨウ</t>
    </rPh>
    <rPh sb="33" eb="3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</si>
</sst>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176" formatCode="&quot;¥&quot;#,##0_);[Red]\(&quot;¥&quot;#,##0\)"/>
    <numFmt numFmtId="177" formatCode="0_ "/>
    <numFmt numFmtId="178" formatCode="#;\-#;;@"/>
  </numFmts>
  <fonts count="92">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sz val="11"/>
      <color theme="1"/>
      <name val="ＭＳ ゴシック"/>
      <family val="3"/>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b/>
      <sz val="14"/>
      <color rgb="FFFF0000"/>
      <name val="ＭＳ ゴシック"/>
      <family val="3"/>
      <charset val="128"/>
    </font>
    <font>
      <b/>
      <sz val="14"/>
      <color rgb="FFFF0000"/>
      <name val="ＭＳ Ｐゴシック"/>
      <family val="3"/>
      <charset val="128"/>
    </font>
    <font>
      <sz val="11"/>
      <color theme="0"/>
      <name val="ＭＳ ゴシック"/>
      <family val="3"/>
      <charset val="128"/>
    </font>
    <font>
      <sz val="11"/>
      <color theme="0"/>
      <name val="ＭＳ Ｐゴシック"/>
      <family val="3"/>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6" tint="0.79998168889431442"/>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dotted">
        <color indexed="64"/>
      </left>
      <right style="thin">
        <color indexed="64"/>
      </right>
      <top style="medium">
        <color indexed="64"/>
      </top>
      <bottom style="medium">
        <color indexed="64"/>
      </bottom>
      <diagonal style="thin">
        <color auto="1"/>
      </diagonal>
    </border>
    <border diagonalUp="1">
      <left style="dashed">
        <color indexed="64"/>
      </left>
      <right style="dashed">
        <color indexed="64"/>
      </right>
      <top style="thin">
        <color auto="1"/>
      </top>
      <bottom style="dashed">
        <color auto="1"/>
      </bottom>
      <diagonal style="thin">
        <color auto="1"/>
      </diagonal>
    </border>
    <border diagonalUp="1">
      <left style="dashed">
        <color indexed="64"/>
      </left>
      <right style="dashed">
        <color indexed="64"/>
      </right>
      <top style="dashed">
        <color indexed="64"/>
      </top>
      <bottom style="medium">
        <color indexed="64"/>
      </bottom>
      <diagonal style="thin">
        <color auto="1"/>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ck">
        <color theme="7" tint="-0.24994659260841701"/>
      </left>
      <right/>
      <top style="thick">
        <color theme="7" tint="-0.24994659260841701"/>
      </top>
      <bottom/>
      <diagonal/>
    </border>
    <border>
      <left/>
      <right/>
      <top style="thick">
        <color theme="7" tint="-0.24994659260841701"/>
      </top>
      <bottom/>
      <diagonal/>
    </border>
    <border>
      <left/>
      <right style="thick">
        <color theme="7" tint="-0.24994659260841701"/>
      </right>
      <top style="thick">
        <color theme="7" tint="-0.24994659260841701"/>
      </top>
      <bottom/>
      <diagonal/>
    </border>
    <border>
      <left style="thick">
        <color theme="7" tint="-0.24994659260841701"/>
      </left>
      <right/>
      <top/>
      <bottom style="thick">
        <color theme="7" tint="-0.24994659260841701"/>
      </bottom>
      <diagonal/>
    </border>
    <border>
      <left/>
      <right/>
      <top/>
      <bottom style="thick">
        <color theme="7" tint="-0.24994659260841701"/>
      </bottom>
      <diagonal/>
    </border>
    <border>
      <left/>
      <right style="thick">
        <color theme="7" tint="-0.24994659260841701"/>
      </right>
      <top/>
      <bottom style="thick">
        <color theme="7" tint="-0.24994659260841701"/>
      </bottom>
      <diagonal/>
    </border>
    <border>
      <left/>
      <right style="thick">
        <color rgb="FFFF0000"/>
      </right>
      <top/>
      <bottom style="medium">
        <color indexed="64"/>
      </bottom>
      <diagonal/>
    </border>
    <border>
      <left style="dashed">
        <color auto="1"/>
      </left>
      <right/>
      <top/>
      <bottom style="thin">
        <color indexed="64"/>
      </bottom>
      <diagonal/>
    </border>
    <border>
      <left style="dashed">
        <color auto="1"/>
      </left>
      <right/>
      <top style="thin">
        <color indexed="64"/>
      </top>
      <bottom style="thin">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right style="thin">
        <color auto="1"/>
      </right>
      <top/>
      <bottom style="dashed">
        <color auto="1"/>
      </bottom>
      <diagonal/>
    </border>
    <border>
      <left style="thin">
        <color indexed="64"/>
      </left>
      <right style="dotted">
        <color auto="1"/>
      </right>
      <top style="thin">
        <color indexed="64"/>
      </top>
      <bottom style="hair">
        <color indexed="64"/>
      </bottom>
      <diagonal/>
    </border>
    <border>
      <left style="dotted">
        <color auto="1"/>
      </left>
      <right/>
      <top style="thin">
        <color indexed="64"/>
      </top>
      <bottom style="hair">
        <color indexed="64"/>
      </bottom>
      <diagonal/>
    </border>
    <border>
      <left/>
      <right style="dotted">
        <color auto="1"/>
      </right>
      <top style="thin">
        <color indexed="64"/>
      </top>
      <bottom style="hair">
        <color indexed="64"/>
      </bottom>
      <diagonal/>
    </border>
    <border>
      <left style="thin">
        <color indexed="64"/>
      </left>
      <right style="dotted">
        <color auto="1"/>
      </right>
      <top style="hair">
        <color indexed="64"/>
      </top>
      <bottom style="hair">
        <color indexed="64"/>
      </bottom>
      <diagonal/>
    </border>
    <border>
      <left style="dotted">
        <color auto="1"/>
      </left>
      <right/>
      <top style="hair">
        <color indexed="64"/>
      </top>
      <bottom style="hair">
        <color indexed="64"/>
      </bottom>
      <diagonal/>
    </border>
    <border>
      <left/>
      <right style="thin">
        <color indexed="64"/>
      </right>
      <top style="hair">
        <color indexed="64"/>
      </top>
      <bottom style="hair">
        <color indexed="64"/>
      </bottom>
      <diagonal/>
    </border>
    <border>
      <left/>
      <right style="dotted">
        <color auto="1"/>
      </right>
      <top style="hair">
        <color indexed="64"/>
      </top>
      <bottom style="hair">
        <color indexed="64"/>
      </bottom>
      <diagonal/>
    </border>
    <border>
      <left style="thin">
        <color indexed="64"/>
      </left>
      <right style="dotted">
        <color auto="1"/>
      </right>
      <top style="hair">
        <color indexed="64"/>
      </top>
      <bottom style="thin">
        <color indexed="64"/>
      </bottom>
      <diagonal/>
    </border>
    <border>
      <left style="dotted">
        <color auto="1"/>
      </left>
      <right/>
      <top style="hair">
        <color indexed="64"/>
      </top>
      <bottom style="thin">
        <color indexed="64"/>
      </bottom>
      <diagonal/>
    </border>
    <border>
      <left/>
      <right style="dotted">
        <color auto="1"/>
      </right>
      <top style="hair">
        <color indexed="64"/>
      </top>
      <bottom style="thin">
        <color indexed="64"/>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67">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2"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95" xfId="2" applyFont="1" applyBorder="1" applyAlignment="1" applyProtection="1">
      <alignment horizontal="right" vertical="center"/>
      <protection locked="0"/>
    </xf>
    <xf numFmtId="49" fontId="25" fillId="0" borderId="98" xfId="2" applyNumberFormat="1" applyFont="1" applyFill="1" applyBorder="1" applyAlignment="1" applyProtection="1">
      <alignment horizontal="center" vertical="center"/>
      <protection locked="0"/>
    </xf>
    <xf numFmtId="0" fontId="25" fillId="0" borderId="83" xfId="2" applyFont="1" applyBorder="1" applyAlignment="1" applyProtection="1">
      <alignment horizontal="right" vertical="center"/>
      <protection locked="0"/>
    </xf>
    <xf numFmtId="49" fontId="25" fillId="0" borderId="84" xfId="2" applyNumberFormat="1" applyFont="1" applyFill="1" applyBorder="1" applyAlignment="1" applyProtection="1">
      <alignment horizontal="center" vertical="center"/>
      <protection locked="0"/>
    </xf>
    <xf numFmtId="49" fontId="25" fillId="0" borderId="86" xfId="2" applyNumberFormat="1" applyFont="1" applyFill="1" applyBorder="1" applyAlignment="1" applyProtection="1">
      <alignment horizontal="center" vertical="center"/>
      <protection locked="0"/>
    </xf>
    <xf numFmtId="49" fontId="25" fillId="0" borderId="86" xfId="2" applyNumberFormat="1" applyFont="1" applyFill="1" applyBorder="1" applyAlignment="1" applyProtection="1">
      <alignment horizontal="right" vertical="center"/>
      <protection locked="0"/>
    </xf>
    <xf numFmtId="0" fontId="25" fillId="0" borderId="89" xfId="2" applyFont="1" applyBorder="1" applyAlignment="1" applyProtection="1">
      <alignment horizontal="right" vertical="center"/>
      <protection locked="0"/>
    </xf>
    <xf numFmtId="49" fontId="25" fillId="0" borderId="90" xfId="2" applyNumberFormat="1" applyFont="1" applyFill="1" applyBorder="1" applyAlignment="1" applyProtection="1">
      <alignment horizontal="center" vertical="center"/>
      <protection locked="0"/>
    </xf>
    <xf numFmtId="49" fontId="25" fillId="0" borderId="92" xfId="2" applyNumberFormat="1" applyFont="1" applyFill="1" applyBorder="1" applyAlignment="1" applyProtection="1">
      <alignment horizontal="center" vertical="center"/>
      <protection locked="0"/>
    </xf>
    <xf numFmtId="49" fontId="25" fillId="0" borderId="92" xfId="2" applyNumberFormat="1" applyFont="1" applyFill="1" applyBorder="1" applyAlignment="1" applyProtection="1">
      <alignment horizontal="right" vertical="center"/>
      <protection locked="0"/>
    </xf>
    <xf numFmtId="0" fontId="25" fillId="0" borderId="77" xfId="2" applyFont="1" applyBorder="1" applyAlignment="1" applyProtection="1">
      <alignment horizontal="right" vertical="center"/>
      <protection locked="0"/>
    </xf>
    <xf numFmtId="49" fontId="25" fillId="0" borderId="78" xfId="2" applyNumberFormat="1" applyFont="1" applyFill="1" applyBorder="1" applyAlignment="1" applyProtection="1">
      <alignment horizontal="center" vertical="center"/>
      <protection locked="0"/>
    </xf>
    <xf numFmtId="49" fontId="25" fillId="0" borderId="80" xfId="2" applyNumberFormat="1" applyFont="1" applyFill="1" applyBorder="1" applyAlignment="1" applyProtection="1">
      <alignment horizontal="center" vertical="center"/>
      <protection locked="0"/>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48" fillId="0" borderId="0" xfId="0" applyNumberFormat="1" applyFont="1" applyBorder="1" applyAlignment="1">
      <alignment horizontal="left" vertical="center"/>
    </xf>
    <xf numFmtId="0" fontId="48" fillId="0" borderId="0" xfId="0" applyFont="1" applyBorder="1" applyAlignment="1">
      <alignment horizontal="center" vertical="center"/>
    </xf>
    <xf numFmtId="0" fontId="48" fillId="0" borderId="0" xfId="0" applyNumberFormat="1" applyFont="1" applyBorder="1">
      <alignment vertical="center"/>
    </xf>
    <xf numFmtId="0" fontId="48" fillId="0" borderId="0" xfId="0" applyNumberFormat="1" applyFont="1" applyBorder="1" applyAlignment="1">
      <alignment horizontal="center" vertical="center"/>
    </xf>
    <xf numFmtId="49" fontId="48"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2"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16" borderId="118" xfId="0" applyFont="1" applyFill="1" applyBorder="1" applyAlignment="1" applyProtection="1">
      <alignment horizontal="center" vertical="center"/>
      <protection hidden="1"/>
    </xf>
    <xf numFmtId="0" fontId="39" fillId="0" borderId="0" xfId="0" applyFont="1" applyProtection="1">
      <alignment vertical="center"/>
      <protection hidden="1"/>
    </xf>
    <xf numFmtId="0" fontId="35" fillId="0" borderId="0" xfId="0" applyFont="1" applyBorder="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64" xfId="2" applyFont="1" applyFill="1" applyBorder="1" applyAlignment="1" applyProtection="1">
      <alignment horizontal="center" vertical="center"/>
      <protection hidden="1"/>
    </xf>
    <xf numFmtId="0" fontId="6" fillId="12" borderId="105" xfId="2" applyFont="1" applyFill="1" applyBorder="1" applyAlignment="1" applyProtection="1">
      <alignment horizontal="right" vertical="center"/>
      <protection hidden="1"/>
    </xf>
    <xf numFmtId="49" fontId="6" fillId="12" borderId="105"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102" xfId="2" applyNumberFormat="1" applyFont="1" applyFill="1" applyBorder="1" applyAlignment="1" applyProtection="1">
      <alignment horizontal="left" vertical="center"/>
      <protection hidden="1"/>
    </xf>
    <xf numFmtId="49" fontId="6" fillId="12" borderId="102"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106" xfId="2" applyNumberFormat="1" applyFont="1" applyFill="1" applyBorder="1" applyAlignment="1" applyProtection="1">
      <alignment horizontal="center" vertical="center"/>
      <protection hidden="1"/>
    </xf>
    <xf numFmtId="49" fontId="6" fillId="12" borderId="106" xfId="2" applyNumberFormat="1" applyFont="1" applyFill="1" applyBorder="1" applyAlignment="1" applyProtection="1">
      <alignment horizontal="right" vertical="center"/>
      <protection hidden="1"/>
    </xf>
    <xf numFmtId="49" fontId="6" fillId="12" borderId="107" xfId="2" applyNumberFormat="1" applyFont="1" applyFill="1" applyBorder="1" applyAlignment="1" applyProtection="1">
      <alignment horizontal="center" vertical="center"/>
      <protection hidden="1"/>
    </xf>
    <xf numFmtId="0" fontId="51" fillId="0" borderId="0" xfId="0" applyFont="1" applyProtection="1">
      <alignment vertical="center"/>
      <protection hidden="1"/>
    </xf>
    <xf numFmtId="0" fontId="25" fillId="0" borderId="0" xfId="0" applyFont="1" applyProtection="1">
      <alignment vertical="center"/>
      <protection hidden="1"/>
    </xf>
    <xf numFmtId="0" fontId="25" fillId="16" borderId="3" xfId="0" applyFont="1" applyFill="1" applyBorder="1" applyProtection="1">
      <alignment vertical="center"/>
      <protection hidden="1"/>
    </xf>
    <xf numFmtId="0" fontId="50" fillId="16" borderId="3" xfId="0" applyFont="1" applyFill="1" applyBorder="1" applyProtection="1">
      <alignment vertical="center"/>
      <protection hidden="1"/>
    </xf>
    <xf numFmtId="0" fontId="50" fillId="16" borderId="4" xfId="0" applyFont="1" applyFill="1" applyBorder="1" applyProtection="1">
      <alignment vertical="center"/>
      <protection hidden="1"/>
    </xf>
    <xf numFmtId="0" fontId="50"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6" borderId="122" xfId="0" applyFont="1" applyFill="1" applyBorder="1" applyAlignment="1" applyProtection="1">
      <alignment horizontal="center" vertical="center"/>
      <protection hidden="1"/>
    </xf>
    <xf numFmtId="0" fontId="25" fillId="16" borderId="123" xfId="0" applyFont="1" applyFill="1" applyBorder="1" applyAlignment="1" applyProtection="1">
      <alignment horizontal="center" vertical="center"/>
      <protection hidden="1"/>
    </xf>
    <xf numFmtId="0" fontId="7" fillId="0" borderId="0" xfId="0" applyFont="1" applyProtection="1">
      <alignment vertical="center"/>
      <protection hidden="1"/>
    </xf>
    <xf numFmtId="0" fontId="29" fillId="12" borderId="1" xfId="0" applyFont="1" applyFill="1" applyBorder="1" applyAlignment="1" applyProtection="1">
      <alignment horizontal="center" vertical="center"/>
      <protection hidden="1"/>
    </xf>
    <xf numFmtId="0" fontId="14" fillId="12"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45" xfId="2" applyNumberFormat="1" applyFont="1" applyFill="1" applyBorder="1" applyAlignment="1" applyProtection="1">
      <alignment horizontal="center" vertical="center"/>
      <protection hidden="1"/>
    </xf>
    <xf numFmtId="0" fontId="14" fillId="0" borderId="19" xfId="2" applyNumberFormat="1" applyFont="1" applyFill="1" applyBorder="1" applyAlignment="1" applyProtection="1">
      <alignment horizontal="center" vertical="center"/>
      <protection hidden="1"/>
    </xf>
    <xf numFmtId="0" fontId="14" fillId="0" borderId="42" xfId="2" applyNumberFormat="1" applyFont="1" applyFill="1" applyBorder="1" applyAlignment="1" applyProtection="1">
      <alignment horizontal="center" vertical="center"/>
      <protection hidden="1"/>
    </xf>
    <xf numFmtId="0" fontId="14" fillId="0" borderId="49" xfId="2" applyNumberFormat="1" applyFont="1" applyFill="1" applyBorder="1" applyAlignment="1" applyProtection="1">
      <alignment horizontal="center" vertical="center"/>
      <protection hidden="1"/>
    </xf>
    <xf numFmtId="0" fontId="14" fillId="0" borderId="2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48" fillId="0" borderId="0" xfId="0" applyFont="1" applyBorder="1">
      <alignment vertical="center"/>
    </xf>
    <xf numFmtId="0" fontId="48" fillId="0" borderId="0" xfId="0" applyFont="1" applyBorder="1" applyAlignment="1">
      <alignment horizontal="left" vertical="center"/>
    </xf>
    <xf numFmtId="0" fontId="48" fillId="0" borderId="5" xfId="0" applyNumberFormat="1" applyFont="1" applyBorder="1" applyAlignment="1">
      <alignment horizontal="center" vertical="center"/>
    </xf>
    <xf numFmtId="0" fontId="48" fillId="0" borderId="5" xfId="0" applyNumberFormat="1" applyFont="1" applyBorder="1">
      <alignment vertical="center"/>
    </xf>
    <xf numFmtId="0" fontId="48" fillId="0" borderId="5" xfId="0" applyNumberFormat="1" applyFont="1" applyBorder="1" applyAlignment="1">
      <alignment horizontal="left" vertical="center"/>
    </xf>
    <xf numFmtId="0" fontId="15" fillId="12" borderId="125" xfId="0" applyFont="1" applyFill="1" applyBorder="1" applyAlignment="1" applyProtection="1">
      <alignment horizontal="center" vertical="center"/>
      <protection hidden="1"/>
    </xf>
    <xf numFmtId="0" fontId="14" fillId="12" borderId="114" xfId="2" applyFont="1" applyFill="1" applyBorder="1" applyAlignment="1" applyProtection="1">
      <alignment horizontal="center" vertical="center"/>
      <protection hidden="1"/>
    </xf>
    <xf numFmtId="0" fontId="14" fillId="12" borderId="126" xfId="2" applyFont="1" applyFill="1" applyBorder="1" applyAlignment="1" applyProtection="1">
      <alignment horizontal="center" vertical="center"/>
      <protection hidden="1"/>
    </xf>
    <xf numFmtId="0" fontId="14" fillId="12" borderId="127" xfId="2" applyFont="1" applyFill="1" applyBorder="1" applyAlignment="1" applyProtection="1">
      <alignment horizontal="center" vertical="center"/>
      <protection hidden="1"/>
    </xf>
    <xf numFmtId="0" fontId="14" fillId="12" borderId="116" xfId="2" applyFont="1" applyFill="1" applyBorder="1" applyAlignment="1" applyProtection="1">
      <alignment horizontal="center" vertical="center"/>
      <protection hidden="1"/>
    </xf>
    <xf numFmtId="0" fontId="14" fillId="12" borderId="128" xfId="2" applyFont="1" applyFill="1" applyBorder="1" applyAlignment="1" applyProtection="1">
      <alignment horizontal="center" vertical="center"/>
      <protection hidden="1"/>
    </xf>
    <xf numFmtId="0" fontId="55" fillId="0" borderId="0" xfId="0" applyFont="1" applyProtection="1">
      <alignment vertical="center"/>
      <protection hidden="1"/>
    </xf>
    <xf numFmtId="0" fontId="55" fillId="0" borderId="67" xfId="0" applyFont="1" applyBorder="1" applyProtection="1">
      <alignment vertical="center"/>
      <protection hidden="1"/>
    </xf>
    <xf numFmtId="0" fontId="55" fillId="0" borderId="68" xfId="0" applyFont="1" applyBorder="1" applyProtection="1">
      <alignment vertical="center"/>
      <protection hidden="1"/>
    </xf>
    <xf numFmtId="0" fontId="55" fillId="0" borderId="0" xfId="0" applyFont="1" applyBorder="1" applyProtection="1">
      <alignment vertical="center"/>
      <protection hidden="1"/>
    </xf>
    <xf numFmtId="0" fontId="56" fillId="0" borderId="0" xfId="0" applyFont="1" applyProtection="1">
      <alignment vertical="center"/>
      <protection hidden="1"/>
    </xf>
    <xf numFmtId="0" fontId="56" fillId="0" borderId="0" xfId="0" applyFont="1" applyAlignment="1" applyProtection="1">
      <alignment horizontal="center" vertical="center"/>
      <protection hidden="1"/>
    </xf>
    <xf numFmtId="0" fontId="55" fillId="0" borderId="0" xfId="0" applyFont="1">
      <alignment vertical="center"/>
    </xf>
    <xf numFmtId="0" fontId="57" fillId="0" borderId="66" xfId="0" applyFont="1" applyBorder="1" applyAlignment="1" applyProtection="1">
      <alignment horizontal="left"/>
      <protection hidden="1"/>
    </xf>
    <xf numFmtId="0" fontId="54" fillId="0" borderId="12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6" xfId="0" applyBorder="1" applyAlignment="1" applyProtection="1">
      <alignment vertical="center"/>
      <protection hidden="1"/>
    </xf>
    <xf numFmtId="0" fontId="35" fillId="0" borderId="68" xfId="0" applyFont="1" applyFill="1" applyBorder="1" applyProtection="1">
      <alignment vertical="center"/>
      <protection hidden="1"/>
    </xf>
    <xf numFmtId="0" fontId="0" fillId="0" borderId="108" xfId="0" applyBorder="1" applyProtection="1">
      <alignment vertical="center"/>
      <protection hidden="1"/>
    </xf>
    <xf numFmtId="0" fontId="35" fillId="0" borderId="109" xfId="0" applyFont="1" applyFill="1" applyBorder="1" applyProtection="1">
      <alignment vertical="center"/>
      <protection hidden="1"/>
    </xf>
    <xf numFmtId="0" fontId="0" fillId="0" borderId="69" xfId="0" applyBorder="1" applyProtection="1">
      <alignment vertical="center"/>
      <protection hidden="1"/>
    </xf>
    <xf numFmtId="0" fontId="35" fillId="0" borderId="70" xfId="0" applyFont="1" applyFill="1" applyBorder="1" applyProtection="1">
      <alignment vertical="center"/>
      <protection hidden="1"/>
    </xf>
    <xf numFmtId="0" fontId="39" fillId="0" borderId="66" xfId="0" applyFont="1" applyBorder="1" applyProtection="1">
      <alignment vertical="center"/>
      <protection hidden="1"/>
    </xf>
    <xf numFmtId="0" fontId="40" fillId="0" borderId="68" xfId="0" applyFont="1" applyBorder="1" applyProtection="1">
      <alignment vertical="center"/>
      <protection hidden="1"/>
    </xf>
    <xf numFmtId="0" fontId="39" fillId="0" borderId="108" xfId="0" applyFont="1" applyBorder="1" applyProtection="1">
      <alignment vertical="center"/>
      <protection hidden="1"/>
    </xf>
    <xf numFmtId="0" fontId="40" fillId="0" borderId="109" xfId="0" applyFont="1" applyBorder="1" applyProtection="1">
      <alignment vertical="center"/>
      <protection hidden="1"/>
    </xf>
    <xf numFmtId="0" fontId="35" fillId="0" borderId="109"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0" xfId="0" applyFont="1" applyBorder="1" applyProtection="1">
      <alignment vertical="center"/>
      <protection hidden="1"/>
    </xf>
    <xf numFmtId="0" fontId="25" fillId="0" borderId="147" xfId="2" applyFont="1" applyBorder="1" applyAlignment="1" applyProtection="1">
      <alignment horizontal="right" vertical="center"/>
      <protection locked="0"/>
    </xf>
    <xf numFmtId="49" fontId="25" fillId="0" borderId="148" xfId="2" applyNumberFormat="1" applyFont="1" applyFill="1" applyBorder="1" applyAlignment="1" applyProtection="1">
      <alignment horizontal="center" vertical="center"/>
      <protection locked="0"/>
    </xf>
    <xf numFmtId="49" fontId="25" fillId="0" borderId="150" xfId="2" applyNumberFormat="1" applyFont="1" applyFill="1" applyBorder="1" applyAlignment="1" applyProtection="1">
      <alignment horizontal="center" vertical="center"/>
      <protection locked="0"/>
    </xf>
    <xf numFmtId="49" fontId="25" fillId="0" borderId="150" xfId="2" applyNumberFormat="1" applyFont="1" applyFill="1" applyBorder="1" applyAlignment="1" applyProtection="1">
      <alignment horizontal="right" vertical="center"/>
      <protection locked="0"/>
    </xf>
    <xf numFmtId="0" fontId="0" fillId="0" borderId="21" xfId="0" applyBorder="1" applyProtection="1">
      <alignment vertical="center"/>
      <protection hidden="1"/>
    </xf>
    <xf numFmtId="0" fontId="26" fillId="0" borderId="109"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3" fillId="15" borderId="158" xfId="2" applyFont="1" applyFill="1" applyBorder="1" applyAlignment="1" applyProtection="1">
      <alignment horizontal="center" vertical="center" wrapText="1"/>
      <protection hidden="1"/>
    </xf>
    <xf numFmtId="176" fontId="23" fillId="0" borderId="108" xfId="2" applyNumberFormat="1" applyFont="1" applyFill="1" applyBorder="1" applyAlignment="1" applyProtection="1">
      <alignment vertical="center" shrinkToFit="1"/>
      <protection hidden="1"/>
    </xf>
    <xf numFmtId="0" fontId="14" fillId="0" borderId="108"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09" xfId="2" applyFont="1" applyFill="1" applyBorder="1" applyAlignment="1" applyProtection="1">
      <alignment horizontal="left" vertical="center"/>
      <protection hidden="1"/>
    </xf>
    <xf numFmtId="0" fontId="14" fillId="8" borderId="165" xfId="2" applyFont="1" applyFill="1" applyBorder="1" applyAlignment="1" applyProtection="1">
      <alignment horizontal="center" vertical="center" shrinkToFit="1"/>
      <protection hidden="1"/>
    </xf>
    <xf numFmtId="0" fontId="14" fillId="0" borderId="111" xfId="2" applyNumberFormat="1" applyFont="1" applyFill="1" applyBorder="1" applyAlignment="1" applyProtection="1">
      <alignment horizontal="center" vertical="center"/>
      <protection hidden="1"/>
    </xf>
    <xf numFmtId="0" fontId="14" fillId="0" borderId="152" xfId="2" applyNumberFormat="1" applyFont="1" applyFill="1" applyBorder="1" applyAlignment="1" applyProtection="1">
      <alignment horizontal="center" vertical="center"/>
      <protection hidden="1"/>
    </xf>
    <xf numFmtId="0" fontId="14" fillId="0" borderId="112" xfId="2"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26" fillId="0" borderId="0" xfId="0" applyFont="1" applyFill="1" applyProtection="1">
      <alignment vertical="center"/>
      <protection hidden="1"/>
    </xf>
    <xf numFmtId="0" fontId="47" fillId="0" borderId="0" xfId="2" applyFont="1" applyFill="1" applyBorder="1" applyAlignment="1" applyProtection="1">
      <alignment vertical="center" wrapText="1"/>
      <protection hidden="1"/>
    </xf>
    <xf numFmtId="0" fontId="72" fillId="20" borderId="1" xfId="0" applyFont="1" applyFill="1" applyBorder="1" applyAlignment="1">
      <alignment horizontal="center" vertical="center" wrapText="1"/>
    </xf>
    <xf numFmtId="0" fontId="48" fillId="2" borderId="1" xfId="1" applyFont="1" applyFill="1" applyBorder="1" applyAlignment="1">
      <alignment horizontal="center" vertical="center"/>
    </xf>
    <xf numFmtId="0" fontId="48" fillId="2" borderId="1" xfId="1" applyFont="1" applyFill="1" applyBorder="1" applyAlignment="1">
      <alignment horizontal="center" vertical="center" wrapText="1"/>
    </xf>
    <xf numFmtId="0" fontId="48" fillId="3" borderId="1" xfId="1" applyFont="1" applyFill="1" applyBorder="1" applyAlignment="1">
      <alignment horizontal="center" vertical="center"/>
    </xf>
    <xf numFmtId="0" fontId="48" fillId="3" borderId="1" xfId="1" applyFont="1" applyFill="1" applyBorder="1" applyAlignment="1">
      <alignment horizontal="center" vertical="center" wrapText="1"/>
    </xf>
    <xf numFmtId="0" fontId="72" fillId="13" borderId="1" xfId="0" applyFont="1" applyFill="1" applyBorder="1" applyAlignment="1">
      <alignment horizontal="center" vertical="center"/>
    </xf>
    <xf numFmtId="0" fontId="72" fillId="13" borderId="1" xfId="0" applyFont="1" applyFill="1" applyBorder="1" applyAlignment="1">
      <alignment vertical="center"/>
    </xf>
    <xf numFmtId="0" fontId="72" fillId="0" borderId="0" xfId="0" applyFont="1">
      <alignment vertical="center"/>
    </xf>
    <xf numFmtId="0" fontId="72" fillId="4" borderId="1" xfId="0" applyFont="1" applyFill="1" applyBorder="1" applyAlignment="1">
      <alignment horizontal="center" vertical="center"/>
    </xf>
    <xf numFmtId="0" fontId="72" fillId="0" borderId="0" xfId="0" applyFont="1" applyAlignment="1">
      <alignment horizontal="center" vertical="center"/>
    </xf>
    <xf numFmtId="0" fontId="72" fillId="5" borderId="1" xfId="0" applyFont="1" applyFill="1" applyBorder="1" applyAlignment="1">
      <alignment horizontal="center" vertical="center"/>
    </xf>
    <xf numFmtId="0" fontId="0" fillId="0" borderId="0" xfId="0" applyAlignment="1">
      <alignment horizontal="right" vertical="center"/>
    </xf>
    <xf numFmtId="0" fontId="0" fillId="18" borderId="0" xfId="0" applyFill="1" applyBorder="1" applyAlignment="1">
      <alignment horizontal="center" vertical="center" textRotation="255" wrapText="1"/>
    </xf>
    <xf numFmtId="0" fontId="0" fillId="18" borderId="0" xfId="0" applyFill="1" applyBorder="1" applyAlignment="1">
      <alignment vertical="center" textRotation="255" wrapText="1"/>
    </xf>
    <xf numFmtId="0" fontId="0" fillId="0" borderId="0" xfId="0" applyAlignment="1">
      <alignment horizontal="right" vertical="center" wrapText="1"/>
    </xf>
    <xf numFmtId="0" fontId="25" fillId="21" borderId="94" xfId="2" quotePrefix="1" applyFont="1" applyFill="1" applyBorder="1" applyAlignment="1" applyProtection="1">
      <alignment horizontal="left" vertical="center" shrinkToFit="1"/>
      <protection locked="0"/>
    </xf>
    <xf numFmtId="0" fontId="25" fillId="21" borderId="82" xfId="2" applyFont="1" applyFill="1" applyBorder="1" applyAlignment="1" applyProtection="1">
      <alignment horizontal="left" vertical="center" shrinkToFit="1"/>
      <protection locked="0"/>
    </xf>
    <xf numFmtId="0" fontId="25" fillId="21" borderId="88" xfId="2" applyFont="1" applyFill="1" applyBorder="1" applyAlignment="1" applyProtection="1">
      <alignment horizontal="left" vertical="center" shrinkToFit="1"/>
      <protection locked="0"/>
    </xf>
    <xf numFmtId="0" fontId="25" fillId="21" borderId="76" xfId="2" quotePrefix="1" applyFont="1" applyFill="1" applyBorder="1" applyAlignment="1" applyProtection="1">
      <alignment horizontal="left" vertical="center" shrinkToFit="1"/>
      <protection locked="0"/>
    </xf>
    <xf numFmtId="0" fontId="25" fillId="21" borderId="146" xfId="2" applyFont="1" applyFill="1" applyBorder="1" applyAlignment="1" applyProtection="1">
      <alignment horizontal="left" vertical="center" shrinkToFit="1"/>
      <protection locked="0"/>
    </xf>
    <xf numFmtId="0" fontId="73" fillId="0" borderId="0" xfId="0" applyFont="1" applyProtection="1">
      <alignment vertical="center"/>
      <protection hidden="1"/>
    </xf>
    <xf numFmtId="0" fontId="44" fillId="16" borderId="2" xfId="0" applyFont="1" applyFill="1" applyBorder="1" applyProtection="1">
      <alignment vertical="center"/>
      <protection hidden="1"/>
    </xf>
    <xf numFmtId="0" fontId="44" fillId="16" borderId="3" xfId="0" applyFont="1" applyFill="1" applyBorder="1" applyAlignment="1" applyProtection="1">
      <alignment horizontal="center" vertical="center"/>
      <protection hidden="1"/>
    </xf>
    <xf numFmtId="49" fontId="25" fillId="21" borderId="99" xfId="2" applyNumberFormat="1" applyFont="1" applyFill="1" applyBorder="1" applyAlignment="1" applyProtection="1">
      <alignment horizontal="left" vertical="center"/>
      <protection locked="0"/>
    </xf>
    <xf numFmtId="49" fontId="25" fillId="21" borderId="87" xfId="2" applyNumberFormat="1" applyFont="1" applyFill="1" applyBorder="1" applyAlignment="1" applyProtection="1">
      <alignment horizontal="left" vertical="center"/>
      <protection locked="0"/>
    </xf>
    <xf numFmtId="49" fontId="25" fillId="21" borderId="93" xfId="2" applyNumberFormat="1" applyFont="1" applyFill="1" applyBorder="1" applyAlignment="1" applyProtection="1">
      <alignment horizontal="left" vertical="center"/>
      <protection locked="0"/>
    </xf>
    <xf numFmtId="49" fontId="25" fillId="21" borderId="81" xfId="2" applyNumberFormat="1" applyFont="1" applyFill="1" applyBorder="1" applyAlignment="1" applyProtection="1">
      <alignment horizontal="left" vertical="center"/>
      <protection locked="0"/>
    </xf>
    <xf numFmtId="49" fontId="25" fillId="21" borderId="87" xfId="2" applyNumberFormat="1" applyFont="1" applyFill="1" applyBorder="1" applyAlignment="1" applyProtection="1">
      <alignment horizontal="left" vertical="center" shrinkToFit="1"/>
      <protection locked="0"/>
    </xf>
    <xf numFmtId="49" fontId="25" fillId="21" borderId="93" xfId="2" applyNumberFormat="1" applyFont="1" applyFill="1" applyBorder="1" applyAlignment="1" applyProtection="1">
      <alignment horizontal="left" vertical="center" shrinkToFit="1"/>
      <protection locked="0"/>
    </xf>
    <xf numFmtId="49" fontId="25" fillId="21" borderId="151"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70" fillId="0" borderId="63" xfId="2" applyFont="1" applyFill="1" applyBorder="1" applyAlignment="1" applyProtection="1">
      <alignment horizontal="center" vertical="top"/>
      <protection hidden="1"/>
    </xf>
    <xf numFmtId="0" fontId="70" fillId="0" borderId="129" xfId="2" applyFont="1" applyFill="1" applyBorder="1" applyAlignment="1" applyProtection="1">
      <alignment horizontal="center" vertical="top"/>
      <protection hidden="1"/>
    </xf>
    <xf numFmtId="49" fontId="25" fillId="0" borderId="97"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49" xfId="2" applyNumberFormat="1" applyFont="1" applyBorder="1" applyAlignment="1" applyProtection="1">
      <alignment horizontal="left" vertical="center" shrinkToFit="1"/>
      <protection locked="0"/>
    </xf>
    <xf numFmtId="49" fontId="25" fillId="0" borderId="95"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83"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9"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77"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147" xfId="2" applyNumberFormat="1" applyFont="1" applyBorder="1" applyAlignment="1" applyProtection="1">
      <alignment horizontal="left" vertical="center" shrinkToFit="1"/>
      <protection locked="0"/>
    </xf>
    <xf numFmtId="49" fontId="25" fillId="0" borderId="148" xfId="2" applyNumberFormat="1" applyFont="1" applyBorder="1" applyAlignment="1" applyProtection="1">
      <alignment horizontal="left" vertical="center" shrinkToFit="1"/>
      <protection locked="0"/>
    </xf>
    <xf numFmtId="0" fontId="64" fillId="15" borderId="0" xfId="2" applyFont="1" applyFill="1" applyBorder="1" applyAlignment="1" applyProtection="1">
      <alignment horizontal="left" vertical="center"/>
      <protection hidden="1"/>
    </xf>
    <xf numFmtId="0" fontId="64" fillId="15" borderId="22" xfId="2" applyFont="1" applyFill="1" applyBorder="1" applyAlignment="1" applyProtection="1">
      <alignment horizontal="left" vertical="center"/>
      <protection hidden="1"/>
    </xf>
    <xf numFmtId="0" fontId="71" fillId="16" borderId="32" xfId="2" applyFont="1" applyFill="1" applyBorder="1" applyAlignment="1" applyProtection="1">
      <alignment vertical="center"/>
      <protection hidden="1"/>
    </xf>
    <xf numFmtId="0" fontId="71" fillId="16" borderId="34" xfId="2" applyFont="1" applyFill="1" applyBorder="1" applyAlignment="1" applyProtection="1">
      <alignment vertical="center"/>
      <protection hidden="1"/>
    </xf>
    <xf numFmtId="0" fontId="54" fillId="16" borderId="54" xfId="2" applyFont="1" applyFill="1" applyBorder="1" applyAlignment="1" applyProtection="1">
      <alignment horizontal="right" vertical="center" wrapText="1"/>
      <protection hidden="1"/>
    </xf>
    <xf numFmtId="0" fontId="0" fillId="16" borderId="53" xfId="0" applyFill="1" applyBorder="1" applyAlignment="1" applyProtection="1">
      <alignment vertical="center"/>
      <protection hidden="1"/>
    </xf>
    <xf numFmtId="0" fontId="35" fillId="16" borderId="55" xfId="0" applyFont="1" applyFill="1" applyBorder="1" applyAlignment="1" applyProtection="1">
      <alignment vertical="center"/>
      <protection hidden="1"/>
    </xf>
    <xf numFmtId="0" fontId="35" fillId="16" borderId="109" xfId="0" applyFont="1" applyFill="1" applyBorder="1" applyProtection="1">
      <alignment vertical="center"/>
      <protection hidden="1"/>
    </xf>
    <xf numFmtId="0" fontId="58" fillId="16" borderId="117" xfId="0" applyFont="1" applyFill="1" applyBorder="1" applyAlignment="1" applyProtection="1">
      <alignment horizontal="right" vertical="center"/>
      <protection hidden="1"/>
    </xf>
    <xf numFmtId="0" fontId="0" fillId="16" borderId="137" xfId="0" applyFill="1" applyBorder="1" applyAlignment="1" applyProtection="1">
      <alignment vertical="center"/>
      <protection hidden="1"/>
    </xf>
    <xf numFmtId="0" fontId="35" fillId="16" borderId="119" xfId="0" applyFont="1" applyFill="1" applyBorder="1" applyAlignment="1" applyProtection="1">
      <alignment vertical="center"/>
      <protection hidden="1"/>
    </xf>
    <xf numFmtId="0" fontId="41" fillId="16" borderId="137" xfId="0" applyFont="1" applyFill="1" applyBorder="1" applyAlignment="1" applyProtection="1">
      <alignment vertical="center"/>
      <protection hidden="1"/>
    </xf>
    <xf numFmtId="0" fontId="42" fillId="16" borderId="137" xfId="0" applyFont="1" applyFill="1" applyBorder="1" applyAlignment="1" applyProtection="1">
      <alignment vertical="center"/>
      <protection hidden="1"/>
    </xf>
    <xf numFmtId="0" fontId="58" fillId="16" borderId="59" xfId="0" applyFont="1" applyFill="1" applyBorder="1" applyAlignment="1" applyProtection="1">
      <alignment horizontal="right" vertical="center"/>
      <protection hidden="1"/>
    </xf>
    <xf numFmtId="0" fontId="67" fillId="15" borderId="23" xfId="2" applyFont="1" applyFill="1" applyBorder="1" applyAlignment="1" applyProtection="1">
      <alignment horizontal="left" vertical="center"/>
      <protection hidden="1"/>
    </xf>
    <xf numFmtId="0" fontId="45" fillId="16" borderId="33" xfId="2" applyFont="1" applyFill="1" applyBorder="1" applyAlignment="1" applyProtection="1">
      <alignment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49" fillId="0" borderId="0" xfId="0" applyFont="1" applyProtection="1">
      <alignment vertical="center"/>
      <protection hidden="1"/>
    </xf>
    <xf numFmtId="0" fontId="0" fillId="16" borderId="58" xfId="0" applyFill="1" applyBorder="1" applyAlignment="1" applyProtection="1">
      <alignment vertical="center"/>
      <protection hidden="1"/>
    </xf>
    <xf numFmtId="0" fontId="0" fillId="16" borderId="33" xfId="0" applyFill="1" applyBorder="1" applyProtection="1">
      <alignment vertical="center"/>
      <protection hidden="1"/>
    </xf>
    <xf numFmtId="0" fontId="0" fillId="16" borderId="32" xfId="0" applyFill="1" applyBorder="1" applyProtection="1">
      <alignment vertical="center"/>
      <protection hidden="1"/>
    </xf>
    <xf numFmtId="0" fontId="0" fillId="16" borderId="54" xfId="0" applyFill="1" applyBorder="1" applyAlignment="1" applyProtection="1">
      <alignment horizontal="right" vertical="center"/>
      <protection hidden="1"/>
    </xf>
    <xf numFmtId="0" fontId="0" fillId="16" borderId="53" xfId="0" applyFill="1" applyBorder="1" applyProtection="1">
      <alignment vertical="center"/>
      <protection hidden="1"/>
    </xf>
    <xf numFmtId="0" fontId="0" fillId="16" borderId="117" xfId="0" applyFill="1" applyBorder="1" applyAlignment="1" applyProtection="1">
      <alignment horizontal="right" vertical="center"/>
      <protection hidden="1"/>
    </xf>
    <xf numFmtId="0" fontId="0" fillId="16" borderId="137" xfId="0" applyFill="1" applyBorder="1" applyProtection="1">
      <alignment vertical="center"/>
      <protection hidden="1"/>
    </xf>
    <xf numFmtId="0" fontId="0" fillId="16" borderId="140" xfId="0" applyFill="1" applyBorder="1" applyAlignment="1" applyProtection="1">
      <alignment horizontal="right" vertical="center"/>
      <protection hidden="1"/>
    </xf>
    <xf numFmtId="0" fontId="0" fillId="16" borderId="141" xfId="0" applyFill="1" applyBorder="1" applyProtection="1">
      <alignment vertical="center"/>
      <protection hidden="1"/>
    </xf>
    <xf numFmtId="0" fontId="0" fillId="16" borderId="23" xfId="0" applyFill="1" applyBorder="1" applyAlignment="1" applyProtection="1">
      <alignment horizontal="right" vertical="center"/>
      <protection hidden="1"/>
    </xf>
    <xf numFmtId="0" fontId="0" fillId="16" borderId="0" xfId="0" applyFill="1" applyBorder="1" applyProtection="1">
      <alignment vertical="center"/>
      <protection hidden="1"/>
    </xf>
    <xf numFmtId="0" fontId="0" fillId="16" borderId="59" xfId="0" applyFill="1" applyBorder="1" applyAlignment="1" applyProtection="1">
      <alignment horizontal="right" vertical="center"/>
      <protection hidden="1"/>
    </xf>
    <xf numFmtId="0" fontId="0" fillId="16" borderId="58" xfId="0" applyFill="1" applyBorder="1" applyProtection="1">
      <alignment vertical="center"/>
      <protection hidden="1"/>
    </xf>
    <xf numFmtId="0" fontId="75" fillId="0" borderId="0" xfId="0" applyFont="1" applyBorder="1" applyProtection="1">
      <alignment vertical="center"/>
      <protection hidden="1"/>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09"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6"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5" fillId="16" borderId="119" xfId="0" applyFont="1" applyFill="1" applyBorder="1" applyAlignment="1" applyProtection="1">
      <alignment vertical="center"/>
      <protection hidden="1"/>
    </xf>
    <xf numFmtId="0" fontId="75" fillId="16" borderId="60" xfId="0" applyFont="1" applyFill="1" applyBorder="1" applyAlignment="1" applyProtection="1">
      <alignment vertical="center"/>
      <protection hidden="1"/>
    </xf>
    <xf numFmtId="0" fontId="75" fillId="16" borderId="34" xfId="0" applyFont="1" applyFill="1" applyBorder="1" applyProtection="1">
      <alignment vertical="center"/>
      <protection hidden="1"/>
    </xf>
    <xf numFmtId="0" fontId="75" fillId="16" borderId="55" xfId="0" applyFont="1" applyFill="1" applyBorder="1" applyProtection="1">
      <alignment vertical="center"/>
      <protection hidden="1"/>
    </xf>
    <xf numFmtId="0" fontId="75" fillId="16" borderId="119" xfId="0" applyFont="1" applyFill="1" applyBorder="1" applyProtection="1">
      <alignment vertical="center"/>
      <protection hidden="1"/>
    </xf>
    <xf numFmtId="0" fontId="75" fillId="16" borderId="142" xfId="0" applyFont="1" applyFill="1" applyBorder="1" applyProtection="1">
      <alignment vertical="center"/>
      <protection hidden="1"/>
    </xf>
    <xf numFmtId="0" fontId="75" fillId="16" borderId="22" xfId="0" applyFont="1" applyFill="1" applyBorder="1" applyProtection="1">
      <alignment vertical="center"/>
      <protection hidden="1"/>
    </xf>
    <xf numFmtId="0" fontId="75" fillId="16" borderId="60" xfId="0" applyFont="1" applyFill="1" applyBorder="1" applyProtection="1">
      <alignment vertical="center"/>
      <protection hidden="1"/>
    </xf>
    <xf numFmtId="0" fontId="35" fillId="0" borderId="0" xfId="0" applyFont="1" applyFill="1" applyProtection="1">
      <alignment vertical="center"/>
    </xf>
    <xf numFmtId="0" fontId="78" fillId="0" borderId="68" xfId="0" applyFont="1" applyBorder="1" applyAlignment="1" applyProtection="1">
      <alignment horizontal="center" vertical="center"/>
      <protection hidden="1"/>
    </xf>
    <xf numFmtId="177" fontId="25" fillId="0" borderId="98"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85" xfId="2" applyNumberFormat="1" applyFont="1" applyFill="1" applyBorder="1" applyAlignment="1" applyProtection="1">
      <alignment horizontal="right" vertical="center"/>
      <protection locked="0"/>
    </xf>
    <xf numFmtId="177" fontId="25" fillId="0" borderId="92" xfId="2" applyNumberFormat="1" applyFont="1" applyFill="1" applyBorder="1" applyAlignment="1" applyProtection="1">
      <alignment horizontal="right" vertical="center"/>
      <protection locked="0"/>
    </xf>
    <xf numFmtId="177" fontId="25" fillId="0" borderId="80" xfId="2" applyNumberFormat="1" applyFont="1" applyFill="1" applyBorder="1" applyAlignment="1" applyProtection="1">
      <alignment horizontal="right" vertical="center"/>
      <protection locked="0"/>
    </xf>
    <xf numFmtId="56" fontId="15" fillId="12" borderId="28" xfId="0" applyNumberFormat="1" applyFont="1" applyFill="1" applyBorder="1" applyAlignment="1" applyProtection="1">
      <alignment vertical="center"/>
      <protection hidden="1"/>
    </xf>
    <xf numFmtId="0" fontId="6" fillId="10" borderId="94" xfId="2" applyFont="1" applyFill="1" applyBorder="1" applyAlignment="1" applyProtection="1">
      <alignment horizontal="center" vertical="center"/>
      <protection hidden="1"/>
    </xf>
    <xf numFmtId="0" fontId="6" fillId="10" borderId="82" xfId="2" applyFont="1" applyFill="1" applyBorder="1" applyAlignment="1" applyProtection="1">
      <alignment horizontal="center" vertical="center"/>
      <protection hidden="1"/>
    </xf>
    <xf numFmtId="0" fontId="6" fillId="10" borderId="88" xfId="2" applyFont="1" applyFill="1" applyBorder="1" applyAlignment="1" applyProtection="1">
      <alignment horizontal="center" vertical="center"/>
      <protection hidden="1"/>
    </xf>
    <xf numFmtId="0" fontId="6" fillId="10" borderId="76" xfId="2" applyFont="1" applyFill="1" applyBorder="1" applyAlignment="1" applyProtection="1">
      <alignment horizontal="center" vertical="center"/>
      <protection hidden="1"/>
    </xf>
    <xf numFmtId="0" fontId="6" fillId="10" borderId="146" xfId="2" applyFont="1" applyFill="1" applyBorder="1" applyAlignment="1" applyProtection="1">
      <alignment horizontal="center" vertical="center"/>
      <protection hidden="1"/>
    </xf>
    <xf numFmtId="0" fontId="45" fillId="21" borderId="97"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1" borderId="0" xfId="0" applyFill="1" applyBorder="1" applyAlignment="1">
      <alignment horizontal="center" vertical="center" textRotation="255" wrapText="1"/>
    </xf>
    <xf numFmtId="0" fontId="0" fillId="11" borderId="0" xfId="0" applyFill="1" applyBorder="1" applyAlignment="1">
      <alignment vertical="center" textRotation="255" wrapText="1"/>
    </xf>
    <xf numFmtId="0" fontId="0" fillId="11" borderId="0" xfId="0" applyFill="1" applyBorder="1" applyAlignment="1">
      <alignment horizontal="right" vertical="center" textRotation="255" wrapText="1"/>
    </xf>
    <xf numFmtId="0" fontId="0" fillId="16" borderId="0" xfId="0" applyFill="1" applyBorder="1" applyAlignment="1">
      <alignment vertical="center" textRotation="255" wrapText="1"/>
    </xf>
    <xf numFmtId="0" fontId="0" fillId="21" borderId="0" xfId="0" applyFill="1" applyBorder="1" applyAlignment="1">
      <alignment vertical="center" textRotation="255" wrapText="1"/>
    </xf>
    <xf numFmtId="0" fontId="0" fillId="16"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1"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5" fillId="21" borderId="85" xfId="2" applyNumberFormat="1" applyFont="1" applyFill="1" applyBorder="1" applyAlignment="1" applyProtection="1">
      <alignment horizontal="right" vertical="center"/>
      <protection locked="0"/>
    </xf>
    <xf numFmtId="49" fontId="45" fillId="21" borderId="91" xfId="2" applyNumberFormat="1" applyFont="1" applyFill="1" applyBorder="1" applyAlignment="1" applyProtection="1">
      <alignment horizontal="right" vertical="center"/>
      <protection locked="0"/>
    </xf>
    <xf numFmtId="49" fontId="45" fillId="21" borderId="79" xfId="2" applyNumberFormat="1" applyFont="1" applyFill="1" applyBorder="1" applyAlignment="1" applyProtection="1">
      <alignment horizontal="right" vertical="center"/>
      <protection locked="0"/>
    </xf>
    <xf numFmtId="49" fontId="45" fillId="21" borderId="149" xfId="2" applyNumberFormat="1" applyFont="1" applyFill="1" applyBorder="1" applyAlignment="1" applyProtection="1">
      <alignment horizontal="right" vertical="center"/>
      <protection locked="0"/>
    </xf>
    <xf numFmtId="0" fontId="79" fillId="12" borderId="177" xfId="0" applyNumberFormat="1" applyFont="1" applyFill="1" applyBorder="1" applyAlignment="1" applyProtection="1">
      <alignment horizontal="center" vertical="center"/>
      <protection hidden="1"/>
    </xf>
    <xf numFmtId="0" fontId="53" fillId="12" borderId="175" xfId="2" applyFont="1" applyFill="1" applyBorder="1" applyAlignment="1" applyProtection="1">
      <alignment horizontal="center" vertical="center" shrinkToFit="1"/>
      <protection hidden="1"/>
    </xf>
    <xf numFmtId="0" fontId="32" fillId="12" borderId="121" xfId="2" applyNumberFormat="1" applyFont="1" applyFill="1" applyBorder="1" applyAlignment="1" applyProtection="1">
      <alignment horizontal="center" vertical="center"/>
      <protection hidden="1"/>
    </xf>
    <xf numFmtId="0" fontId="32" fillId="19" borderId="176" xfId="2" applyNumberFormat="1" applyFont="1" applyFill="1" applyBorder="1" applyAlignment="1" applyProtection="1">
      <alignment horizontal="center" vertical="center"/>
      <protection locked="0"/>
    </xf>
    <xf numFmtId="0" fontId="21" fillId="12" borderId="184" xfId="2" applyFont="1" applyFill="1" applyBorder="1" applyAlignment="1" applyProtection="1">
      <alignment vertical="center"/>
      <protection hidden="1"/>
    </xf>
    <xf numFmtId="0" fontId="14" fillId="12" borderId="184" xfId="2" applyFont="1" applyFill="1" applyBorder="1" applyAlignment="1" applyProtection="1">
      <alignment horizontal="center" vertical="center"/>
      <protection hidden="1"/>
    </xf>
    <xf numFmtId="0" fontId="21" fillId="12" borderId="18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18" xfId="2" applyNumberFormat="1" applyFont="1" applyFill="1" applyBorder="1" applyAlignment="1" applyProtection="1">
      <alignment horizontal="right" vertical="center" indent="1"/>
      <protection hidden="1"/>
    </xf>
    <xf numFmtId="0" fontId="14" fillId="0" borderId="26" xfId="2" applyNumberFormat="1" applyFont="1" applyFill="1" applyBorder="1" applyAlignment="1" applyProtection="1">
      <alignment horizontal="right" vertical="center" indent="1"/>
      <protection hidden="1"/>
    </xf>
    <xf numFmtId="0" fontId="14" fillId="0" borderId="24" xfId="2" applyNumberFormat="1" applyFont="1" applyFill="1" applyBorder="1" applyAlignment="1" applyProtection="1">
      <alignment horizontal="right" vertical="center" indent="1"/>
      <protection hidden="1"/>
    </xf>
    <xf numFmtId="0" fontId="14" fillId="0" borderId="75"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6" fillId="0" borderId="0" xfId="2" applyFont="1" applyFill="1" applyBorder="1" applyAlignment="1" applyProtection="1">
      <alignment vertical="center"/>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0" fontId="25" fillId="0" borderId="0" xfId="2" applyFont="1" applyFill="1" applyBorder="1" applyAlignment="1" applyProtection="1">
      <alignment horizontal="left" vertical="center" shrinkToFit="1"/>
      <protection locked="0"/>
    </xf>
    <xf numFmtId="0" fontId="45" fillId="0" borderId="0"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6" fillId="0" borderId="0" xfId="2" applyNumberFormat="1" applyFont="1" applyFill="1" applyBorder="1" applyAlignment="1" applyProtection="1">
      <alignment horizontal="center" vertical="center"/>
      <protection hidden="1"/>
    </xf>
    <xf numFmtId="0" fontId="25" fillId="0" borderId="0" xfId="2" quotePrefix="1" applyNumberFormat="1" applyFont="1" applyFill="1" applyBorder="1" applyAlignment="1" applyProtection="1">
      <alignment horizontal="center" vertical="center"/>
      <protection locked="0"/>
    </xf>
    <xf numFmtId="0" fontId="6" fillId="0" borderId="0" xfId="2" quotePrefix="1"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25" fillId="0" borderId="97" xfId="2" applyNumberFormat="1" applyFont="1" applyFill="1" applyBorder="1" applyAlignment="1" applyProtection="1">
      <alignment horizontal="center" vertical="center"/>
      <protection locked="0"/>
    </xf>
    <xf numFmtId="0" fontId="25" fillId="0" borderId="85" xfId="2" applyNumberFormat="1" applyFont="1" applyFill="1" applyBorder="1" applyAlignment="1" applyProtection="1">
      <alignment horizontal="center" vertical="center"/>
      <protection locked="0"/>
    </xf>
    <xf numFmtId="0" fontId="25" fillId="0" borderId="91" xfId="2" applyNumberFormat="1" applyFont="1" applyFill="1" applyBorder="1" applyAlignment="1" applyProtection="1">
      <alignment horizontal="center" vertical="center"/>
      <protection locked="0"/>
    </xf>
    <xf numFmtId="0" fontId="25" fillId="0" borderId="79" xfId="2" applyNumberFormat="1" applyFont="1" applyFill="1" applyBorder="1" applyAlignment="1" applyProtection="1">
      <alignment horizontal="center" vertical="center"/>
      <protection locked="0"/>
    </xf>
    <xf numFmtId="0" fontId="25" fillId="0" borderId="149" xfId="2" applyNumberFormat="1" applyFont="1" applyFill="1" applyBorder="1" applyAlignment="1" applyProtection="1">
      <alignment horizontal="center" vertical="center"/>
      <protection locked="0"/>
    </xf>
    <xf numFmtId="0" fontId="25" fillId="0" borderId="85" xfId="2" applyNumberFormat="1" applyFont="1" applyBorder="1" applyAlignment="1" applyProtection="1">
      <alignment horizontal="center" vertical="center"/>
      <protection locked="0"/>
    </xf>
    <xf numFmtId="0" fontId="25" fillId="0" borderId="91" xfId="2" applyNumberFormat="1" applyFont="1" applyBorder="1" applyAlignment="1" applyProtection="1">
      <alignment horizontal="center" vertical="center"/>
      <protection locked="0"/>
    </xf>
    <xf numFmtId="0" fontId="25" fillId="0" borderId="79" xfId="2" applyNumberFormat="1" applyFont="1" applyBorder="1" applyAlignment="1" applyProtection="1">
      <alignment horizontal="center" vertical="center"/>
      <protection locked="0"/>
    </xf>
    <xf numFmtId="0" fontId="25" fillId="0" borderId="149" xfId="2" applyNumberFormat="1" applyFont="1" applyBorder="1" applyAlignment="1" applyProtection="1">
      <alignment horizontal="center" vertical="center"/>
      <protection locked="0"/>
    </xf>
    <xf numFmtId="0" fontId="35" fillId="16" borderId="4" xfId="0" applyFont="1" applyFill="1" applyBorder="1" applyAlignment="1" applyProtection="1">
      <alignment horizontal="center" vertical="center"/>
      <protection hidden="1"/>
    </xf>
    <xf numFmtId="0" fontId="0" fillId="16" borderId="116" xfId="0" applyFill="1" applyBorder="1" applyAlignment="1" applyProtection="1">
      <alignment horizontal="center" vertical="center"/>
      <protection hidden="1"/>
    </xf>
    <xf numFmtId="0" fontId="39" fillId="16" borderId="4" xfId="0" applyFont="1" applyFill="1" applyBorder="1" applyAlignment="1" applyProtection="1">
      <alignment horizontal="center" vertical="center"/>
      <protection hidden="1"/>
    </xf>
    <xf numFmtId="0" fontId="0" fillId="16" borderId="114" xfId="0" applyFill="1" applyBorder="1" applyAlignment="1" applyProtection="1">
      <alignment horizontal="center" vertical="center"/>
      <protection hidden="1"/>
    </xf>
    <xf numFmtId="0" fontId="35" fillId="16" borderId="120" xfId="0" applyFont="1" applyFill="1" applyBorder="1" applyAlignment="1" applyProtection="1">
      <alignment horizontal="right" vertical="center"/>
      <protection hidden="1"/>
    </xf>
    <xf numFmtId="0" fontId="41" fillId="16" borderId="132"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33" xfId="0" applyFont="1" applyFill="1" applyBorder="1" applyAlignment="1" applyProtection="1">
      <alignment horizontal="right" vertical="center"/>
      <protection hidden="1"/>
    </xf>
    <xf numFmtId="0" fontId="35" fillId="0" borderId="0" xfId="0" applyFont="1" applyAlignment="1">
      <alignment horizontal="right" vertical="center"/>
    </xf>
    <xf numFmtId="0" fontId="32" fillId="0" borderId="217" xfId="2" applyFont="1" applyFill="1" applyBorder="1" applyAlignment="1" applyProtection="1">
      <alignment horizontal="center" vertical="center"/>
      <protection hidden="1"/>
    </xf>
    <xf numFmtId="0" fontId="32" fillId="12" borderId="218" xfId="2" quotePrefix="1" applyNumberFormat="1" applyFont="1" applyFill="1" applyBorder="1" applyAlignment="1" applyProtection="1">
      <alignment horizontal="center" vertical="center"/>
      <protection hidden="1"/>
    </xf>
    <xf numFmtId="0" fontId="25" fillId="16" borderId="221" xfId="0" applyFont="1" applyFill="1" applyBorder="1" applyAlignment="1" applyProtection="1">
      <alignment horizontal="center" vertical="center"/>
      <protection hidden="1"/>
    </xf>
    <xf numFmtId="0" fontId="39" fillId="0" borderId="69" xfId="0" applyFont="1" applyBorder="1" applyProtection="1">
      <alignment vertical="center"/>
      <protection hidden="1"/>
    </xf>
    <xf numFmtId="0" fontId="67" fillId="16" borderId="106" xfId="2" applyFont="1" applyFill="1" applyBorder="1" applyAlignment="1" applyProtection="1">
      <alignment vertical="center"/>
      <protection hidden="1"/>
    </xf>
    <xf numFmtId="0" fontId="71" fillId="16" borderId="6" xfId="2" applyFont="1" applyFill="1" applyBorder="1" applyAlignment="1" applyProtection="1">
      <alignment vertical="center"/>
      <protection hidden="1"/>
    </xf>
    <xf numFmtId="0" fontId="71" fillId="16" borderId="105" xfId="2" applyFont="1" applyFill="1" applyBorder="1" applyAlignment="1" applyProtection="1">
      <alignment vertical="center"/>
      <protection hidden="1"/>
    </xf>
    <xf numFmtId="0" fontId="40" fillId="0" borderId="70" xfId="0" applyFont="1" applyBorder="1" applyProtection="1">
      <alignment vertical="center"/>
      <protection hidden="1"/>
    </xf>
    <xf numFmtId="0" fontId="8" fillId="10" borderId="64" xfId="2" applyFont="1" applyFill="1" applyBorder="1" applyAlignment="1" applyProtection="1">
      <alignment horizontal="center" vertical="center"/>
      <protection hidden="1"/>
    </xf>
    <xf numFmtId="49" fontId="9" fillId="17" borderId="224" xfId="2" applyNumberFormat="1" applyFont="1" applyFill="1" applyBorder="1" applyAlignment="1" applyProtection="1">
      <alignment horizontal="center" vertical="center"/>
      <protection hidden="1"/>
    </xf>
    <xf numFmtId="0" fontId="8" fillId="10" borderId="229" xfId="2" applyFont="1" applyFill="1" applyBorder="1" applyAlignment="1" applyProtection="1">
      <alignment horizontal="center" vertical="center"/>
      <protection hidden="1"/>
    </xf>
    <xf numFmtId="0" fontId="6" fillId="12" borderId="230" xfId="2" applyFont="1" applyFill="1" applyBorder="1" applyAlignment="1" applyProtection="1">
      <alignment horizontal="right" vertical="center"/>
      <protection hidden="1"/>
    </xf>
    <xf numFmtId="49" fontId="6" fillId="12" borderId="230" xfId="2" applyNumberFormat="1" applyFont="1" applyFill="1" applyBorder="1" applyAlignment="1" applyProtection="1">
      <alignment horizontal="left" vertical="center"/>
      <protection hidden="1"/>
    </xf>
    <xf numFmtId="49" fontId="6" fillId="12" borderId="231" xfId="2" applyNumberFormat="1" applyFont="1" applyFill="1" applyBorder="1" applyAlignment="1" applyProtection="1">
      <alignment horizontal="left" vertical="center"/>
      <protection hidden="1"/>
    </xf>
    <xf numFmtId="49" fontId="6" fillId="12" borderId="232" xfId="2" applyNumberFormat="1" applyFont="1" applyFill="1" applyBorder="1" applyAlignment="1" applyProtection="1">
      <alignment horizontal="left" vertical="center"/>
      <protection hidden="1"/>
    </xf>
    <xf numFmtId="49" fontId="6" fillId="12" borderId="232" xfId="2" applyNumberFormat="1" applyFont="1" applyFill="1" applyBorder="1" applyAlignment="1" applyProtection="1">
      <alignment horizontal="center" vertical="center"/>
      <protection hidden="1"/>
    </xf>
    <xf numFmtId="49" fontId="6" fillId="12" borderId="231" xfId="2" applyNumberFormat="1" applyFont="1" applyFill="1" applyBorder="1" applyAlignment="1" applyProtection="1">
      <alignment horizontal="center" vertical="center"/>
      <protection hidden="1"/>
    </xf>
    <xf numFmtId="49" fontId="6" fillId="12" borderId="233" xfId="2" applyNumberFormat="1" applyFont="1" applyFill="1" applyBorder="1" applyAlignment="1" applyProtection="1">
      <alignment horizontal="center" vertical="center"/>
      <protection hidden="1"/>
    </xf>
    <xf numFmtId="49" fontId="6" fillId="12" borderId="233" xfId="2" applyNumberFormat="1" applyFont="1" applyFill="1" applyBorder="1" applyAlignment="1" applyProtection="1">
      <alignment horizontal="right" vertical="center"/>
      <protection hidden="1"/>
    </xf>
    <xf numFmtId="49" fontId="6" fillId="12" borderId="234" xfId="2" applyNumberFormat="1" applyFont="1" applyFill="1" applyBorder="1" applyAlignment="1" applyProtection="1">
      <alignment horizontal="center" vertical="center"/>
      <protection hidden="1"/>
    </xf>
    <xf numFmtId="49" fontId="6" fillId="12" borderId="235" xfId="2" applyNumberFormat="1" applyFont="1" applyFill="1" applyBorder="1" applyAlignment="1" applyProtection="1">
      <alignment horizontal="center" vertical="center"/>
      <protection hidden="1"/>
    </xf>
    <xf numFmtId="3" fontId="0" fillId="0" borderId="0" xfId="0" applyNumberFormat="1">
      <alignment vertical="center"/>
    </xf>
    <xf numFmtId="0" fontId="32" fillId="19" borderId="219" xfId="2" applyNumberFormat="1" applyFont="1" applyFill="1" applyBorder="1" applyAlignment="1" applyProtection="1">
      <alignment horizontal="center" vertical="center"/>
      <protection hidden="1"/>
    </xf>
    <xf numFmtId="0" fontId="32" fillId="0" borderId="185" xfId="2" applyFont="1" applyFill="1" applyBorder="1" applyAlignment="1" applyProtection="1">
      <alignment horizontal="center" vertical="center"/>
      <protection locked="0" hidden="1"/>
    </xf>
    <xf numFmtId="0" fontId="77" fillId="0" borderId="0" xfId="3" applyFont="1" applyFill="1" applyBorder="1" applyAlignment="1" applyProtection="1">
      <alignment vertical="center" wrapText="1"/>
      <protection hidden="1"/>
    </xf>
    <xf numFmtId="0" fontId="77" fillId="0" borderId="0" xfId="3" applyFont="1" applyFill="1" applyBorder="1" applyAlignment="1" applyProtection="1">
      <alignment vertical="center"/>
      <protection hidden="1"/>
    </xf>
    <xf numFmtId="49" fontId="9" fillId="17" borderId="102" xfId="2" applyNumberFormat="1" applyFont="1" applyFill="1" applyBorder="1" applyAlignment="1" applyProtection="1">
      <alignment horizontal="center" vertical="center"/>
      <protection hidden="1"/>
    </xf>
    <xf numFmtId="0" fontId="14" fillId="0" borderId="19" xfId="2" applyNumberFormat="1" applyFont="1" applyFill="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14" fillId="0" borderId="25"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0" fontId="25" fillId="26" borderId="94" xfId="2" applyFont="1" applyFill="1" applyBorder="1" applyAlignment="1" applyProtection="1">
      <alignment horizontal="left" vertical="center" shrinkToFit="1"/>
      <protection locked="0"/>
    </xf>
    <xf numFmtId="0" fontId="67" fillId="26" borderId="97" xfId="2" applyFont="1" applyFill="1" applyBorder="1" applyAlignment="1" applyProtection="1">
      <alignment horizontal="center" vertical="center"/>
      <protection locked="0"/>
    </xf>
    <xf numFmtId="49" fontId="25" fillId="26" borderId="81" xfId="2" applyNumberFormat="1" applyFont="1" applyFill="1" applyBorder="1" applyAlignment="1" applyProtection="1">
      <alignment horizontal="left" vertical="center"/>
      <protection locked="0"/>
    </xf>
    <xf numFmtId="0" fontId="25" fillId="26" borderId="82" xfId="2" applyFont="1" applyFill="1" applyBorder="1" applyAlignment="1" applyProtection="1">
      <alignment horizontal="left" vertical="center" shrinkToFit="1"/>
      <protection locked="0"/>
    </xf>
    <xf numFmtId="0" fontId="67" fillId="26" borderId="85" xfId="2" applyFont="1" applyFill="1" applyBorder="1" applyAlignment="1" applyProtection="1">
      <alignment horizontal="center" vertical="center"/>
      <protection locked="0"/>
    </xf>
    <xf numFmtId="49" fontId="25" fillId="26" borderId="87" xfId="2" applyNumberFormat="1" applyFont="1" applyFill="1" applyBorder="1" applyAlignment="1" applyProtection="1">
      <alignment horizontal="left" vertical="center" shrinkToFit="1"/>
      <protection locked="0"/>
    </xf>
    <xf numFmtId="0" fontId="25" fillId="26" borderId="88" xfId="2" applyFont="1" applyFill="1" applyBorder="1" applyAlignment="1" applyProtection="1">
      <alignment horizontal="left" vertical="center" shrinkToFit="1"/>
      <protection locked="0"/>
    </xf>
    <xf numFmtId="0" fontId="67" fillId="26" borderId="91" xfId="2" applyFont="1" applyFill="1" applyBorder="1" applyAlignment="1" applyProtection="1">
      <alignment horizontal="center" vertical="center"/>
      <protection locked="0"/>
    </xf>
    <xf numFmtId="49" fontId="25" fillId="26" borderId="93" xfId="2" applyNumberFormat="1" applyFont="1" applyFill="1" applyBorder="1" applyAlignment="1" applyProtection="1">
      <alignment horizontal="left" vertical="center" shrinkToFit="1"/>
      <protection locked="0"/>
    </xf>
    <xf numFmtId="0" fontId="25" fillId="26" borderId="76" xfId="2" applyFont="1" applyFill="1" applyBorder="1" applyAlignment="1" applyProtection="1">
      <alignment horizontal="left" vertical="center" shrinkToFit="1"/>
      <protection locked="0"/>
    </xf>
    <xf numFmtId="0" fontId="67" fillId="26" borderId="79" xfId="2" applyFont="1" applyFill="1" applyBorder="1" applyAlignment="1" applyProtection="1">
      <alignment horizontal="center" vertical="center"/>
      <protection locked="0"/>
    </xf>
    <xf numFmtId="0" fontId="4" fillId="0" borderId="0" xfId="0" applyFont="1" applyAlignment="1">
      <alignment horizontal="right" vertical="center"/>
    </xf>
    <xf numFmtId="0" fontId="48" fillId="0" borderId="0" xfId="0" applyFont="1" applyAlignment="1">
      <alignment horizontal="right" vertical="center"/>
    </xf>
    <xf numFmtId="0" fontId="25" fillId="0" borderId="0" xfId="2" applyNumberFormat="1" applyFont="1" applyFill="1" applyBorder="1" applyAlignment="1" applyProtection="1">
      <alignment horizontal="left" vertical="center"/>
      <protection hidden="1"/>
    </xf>
    <xf numFmtId="0" fontId="14" fillId="12" borderId="28" xfId="2" applyFont="1" applyFill="1" applyBorder="1" applyAlignment="1" applyProtection="1">
      <alignment horizontal="left" vertical="center" shrinkToFit="1"/>
      <protection hidden="1"/>
    </xf>
    <xf numFmtId="0" fontId="25" fillId="12" borderId="172" xfId="2" applyNumberFormat="1" applyFont="1" applyFill="1" applyBorder="1" applyAlignment="1" applyProtection="1">
      <alignment vertical="center"/>
      <protection hidden="1"/>
    </xf>
    <xf numFmtId="0" fontId="25" fillId="12" borderId="174" xfId="2" applyNumberFormat="1" applyFont="1" applyFill="1" applyBorder="1" applyAlignment="1" applyProtection="1">
      <alignment vertical="center"/>
      <protection hidden="1"/>
    </xf>
    <xf numFmtId="0" fontId="25" fillId="12" borderId="0" xfId="2" applyNumberFormat="1" applyFont="1" applyFill="1" applyBorder="1" applyAlignment="1" applyProtection="1">
      <alignment vertical="center"/>
      <protection hidden="1"/>
    </xf>
    <xf numFmtId="0" fontId="25" fillId="12" borderId="33" xfId="2" applyNumberFormat="1" applyFont="1" applyFill="1" applyBorder="1" applyAlignment="1" applyProtection="1">
      <alignment vertical="center"/>
      <protection hidden="1"/>
    </xf>
    <xf numFmtId="0" fontId="25" fillId="12" borderId="32" xfId="2" applyNumberFormat="1" applyFont="1" applyFill="1" applyBorder="1" applyAlignment="1" applyProtection="1">
      <alignment vertical="center"/>
      <protection hidden="1"/>
    </xf>
    <xf numFmtId="0" fontId="25" fillId="12" borderId="34" xfId="2" applyNumberFormat="1" applyFont="1" applyFill="1" applyBorder="1" applyAlignment="1" applyProtection="1">
      <alignment vertical="center"/>
      <protection hidden="1"/>
    </xf>
    <xf numFmtId="0" fontId="15" fillId="12" borderId="23" xfId="0" applyFont="1" applyFill="1" applyBorder="1" applyAlignment="1" applyProtection="1">
      <alignment horizontal="left" vertical="center"/>
      <protection hidden="1"/>
    </xf>
    <xf numFmtId="0" fontId="25" fillId="12" borderId="22" xfId="2" applyNumberFormat="1" applyFont="1" applyFill="1" applyBorder="1" applyAlignment="1" applyProtection="1">
      <alignment vertical="center"/>
      <protection hidden="1"/>
    </xf>
    <xf numFmtId="0" fontId="84" fillId="0" borderId="0" xfId="0" applyNumberFormat="1" applyFont="1" applyAlignment="1">
      <alignment horizontal="right" vertical="center"/>
    </xf>
    <xf numFmtId="56" fontId="85" fillId="12" borderId="28" xfId="0" applyNumberFormat="1" applyFont="1" applyFill="1" applyBorder="1" applyAlignment="1" applyProtection="1">
      <alignment vertical="center"/>
      <protection hidden="1"/>
    </xf>
    <xf numFmtId="56" fontId="85" fillId="12" borderId="27" xfId="0" applyNumberFormat="1" applyFont="1" applyFill="1" applyBorder="1" applyAlignment="1" applyProtection="1">
      <alignment vertical="center"/>
      <protection hidden="1"/>
    </xf>
    <xf numFmtId="0" fontId="25" fillId="0" borderId="0" xfId="2" applyNumberFormat="1" applyFont="1" applyFill="1" applyBorder="1" applyAlignment="1" applyProtection="1">
      <alignment horizontal="left" vertical="center"/>
      <protection locked="0"/>
    </xf>
    <xf numFmtId="0" fontId="45" fillId="0" borderId="0" xfId="2" applyNumberFormat="1" applyFont="1" applyFill="1" applyBorder="1" applyAlignment="1" applyProtection="1">
      <alignment horizontal="left" vertical="center"/>
      <protection hidden="1"/>
    </xf>
    <xf numFmtId="0" fontId="25" fillId="0" borderId="0" xfId="2" quotePrefix="1"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lef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vertical="center"/>
      <protection hidden="1"/>
    </xf>
    <xf numFmtId="0" fontId="25" fillId="0" borderId="0" xfId="0" applyNumberFormat="1" applyFont="1" applyFill="1" applyProtection="1">
      <alignment vertical="center"/>
      <protection hidden="1"/>
    </xf>
    <xf numFmtId="0" fontId="6" fillId="0" borderId="0" xfId="0" applyNumberFormat="1" applyFont="1" applyFill="1" applyProtection="1">
      <alignment vertical="center"/>
      <protection hidden="1"/>
    </xf>
    <xf numFmtId="0" fontId="6" fillId="0" borderId="0" xfId="0" applyNumberFormat="1" applyFont="1" applyFill="1" applyAlignment="1" applyProtection="1">
      <alignment horizontal="center" vertical="center"/>
      <protection hidden="1"/>
    </xf>
    <xf numFmtId="0" fontId="47" fillId="0" borderId="0" xfId="2" applyNumberFormat="1" applyFont="1" applyFill="1" applyBorder="1" applyAlignment="1" applyProtection="1">
      <alignment horizontal="left" vertical="center" wrapText="1"/>
      <protection hidden="1"/>
    </xf>
    <xf numFmtId="0" fontId="47" fillId="0" borderId="0" xfId="2" applyNumberFormat="1" applyFont="1" applyFill="1" applyBorder="1" applyAlignment="1" applyProtection="1">
      <alignment vertical="center" wrapText="1"/>
      <protection hidden="1"/>
    </xf>
    <xf numFmtId="0" fontId="34" fillId="0" borderId="0" xfId="2" applyNumberFormat="1" applyFont="1" applyFill="1" applyBorder="1" applyAlignment="1" applyProtection="1">
      <alignment vertical="center" wrapText="1"/>
      <protection hidden="1"/>
    </xf>
    <xf numFmtId="0" fontId="64" fillId="0" borderId="0" xfId="2" applyNumberFormat="1" applyFont="1" applyFill="1" applyBorder="1" applyAlignment="1" applyProtection="1">
      <alignment vertical="center" wrapText="1"/>
      <protection hidden="1"/>
    </xf>
    <xf numFmtId="0" fontId="77" fillId="0" borderId="0" xfId="3" applyNumberFormat="1" applyFont="1" applyFill="1" applyBorder="1" applyAlignment="1" applyProtection="1">
      <alignment horizontal="left" vertical="center"/>
      <protection hidden="1"/>
    </xf>
    <xf numFmtId="0" fontId="77" fillId="0" borderId="0" xfId="3" applyNumberFormat="1" applyFont="1" applyFill="1" applyBorder="1" applyAlignment="1" applyProtection="1">
      <alignment vertical="center"/>
      <protection hidden="1"/>
    </xf>
    <xf numFmtId="0" fontId="6" fillId="0" borderId="0" xfId="2" applyNumberFormat="1" applyFont="1" applyFill="1" applyBorder="1" applyAlignment="1" applyProtection="1">
      <alignment vertical="center" wrapText="1"/>
      <protection hidden="1"/>
    </xf>
    <xf numFmtId="0" fontId="25" fillId="0" borderId="0" xfId="2" applyNumberFormat="1" applyFont="1" applyFill="1" applyBorder="1" applyAlignment="1" applyProtection="1">
      <alignment horizontal="left" vertical="center" wrapText="1"/>
      <protection hidden="1"/>
    </xf>
    <xf numFmtId="0" fontId="26" fillId="0" borderId="0" xfId="0" applyNumberFormat="1" applyFont="1" applyFill="1" applyBorder="1" applyAlignment="1" applyProtection="1">
      <alignment horizontal="left" vertical="center" wrapText="1"/>
      <protection hidden="1"/>
    </xf>
    <xf numFmtId="0" fontId="25" fillId="0" borderId="0" xfId="2" applyNumberFormat="1" applyFont="1" applyFill="1" applyBorder="1" applyAlignment="1" applyProtection="1">
      <alignment vertical="center"/>
      <protection hidden="1"/>
    </xf>
    <xf numFmtId="0" fontId="25" fillId="0" borderId="0" xfId="2" applyNumberFormat="1" applyFont="1" applyFill="1" applyBorder="1" applyAlignment="1" applyProtection="1">
      <alignment vertical="center" wrapText="1"/>
      <protection hidden="1"/>
    </xf>
    <xf numFmtId="0" fontId="44" fillId="0" borderId="0" xfId="2" applyNumberFormat="1" applyFont="1" applyFill="1" applyBorder="1" applyAlignment="1" applyProtection="1">
      <alignment vertical="center" wrapText="1"/>
      <protection hidden="1"/>
    </xf>
    <xf numFmtId="0" fontId="44" fillId="0" borderId="0"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wrapText="1"/>
      <protection hidden="1"/>
    </xf>
    <xf numFmtId="0" fontId="6" fillId="0" borderId="0" xfId="2" applyNumberFormat="1" applyFont="1" applyFill="1" applyBorder="1" applyAlignment="1" applyProtection="1">
      <alignment vertical="center"/>
      <protection hidden="1"/>
    </xf>
    <xf numFmtId="0" fontId="25" fillId="0" borderId="0" xfId="0" applyNumberFormat="1" applyFont="1" applyFill="1" applyAlignment="1" applyProtection="1">
      <alignment horizontal="center" vertical="center"/>
      <protection hidden="1"/>
    </xf>
    <xf numFmtId="0" fontId="26" fillId="0" borderId="0" xfId="0" applyNumberFormat="1" applyFont="1" applyFill="1" applyBorder="1" applyAlignment="1" applyProtection="1">
      <alignment horizontal="left" vertical="center"/>
      <protection hidden="1"/>
    </xf>
    <xf numFmtId="0" fontId="25" fillId="0" borderId="0" xfId="2" applyNumberFormat="1" applyFont="1" applyFill="1" applyBorder="1" applyAlignment="1" applyProtection="1">
      <alignment horizontal="center" vertical="center"/>
      <protection hidden="1"/>
    </xf>
    <xf numFmtId="0" fontId="8" fillId="0" borderId="0" xfId="2" applyNumberFormat="1" applyFont="1" applyFill="1" applyBorder="1" applyAlignment="1" applyProtection="1">
      <alignment horizontal="center" vertical="center"/>
      <protection hidden="1"/>
    </xf>
    <xf numFmtId="0" fontId="25" fillId="0" borderId="0" xfId="2" applyNumberFormat="1" applyFont="1" applyFill="1" applyBorder="1" applyAlignment="1" applyProtection="1">
      <alignment horizontal="left" vertical="center" shrinkToFit="1"/>
      <protection hidden="1"/>
    </xf>
    <xf numFmtId="0" fontId="6" fillId="0" borderId="0" xfId="2" applyNumberFormat="1" applyFont="1" applyFill="1" applyBorder="1" applyAlignment="1" applyProtection="1">
      <alignment horizontal="left" vertical="center" shrinkToFit="1"/>
      <protection hidden="1"/>
    </xf>
    <xf numFmtId="0" fontId="6" fillId="0" borderId="0" xfId="2" applyNumberFormat="1" applyFont="1" applyFill="1" applyBorder="1" applyAlignment="1" applyProtection="1">
      <alignment horizontal="center" vertical="center" shrinkToFit="1"/>
      <protection hidden="1"/>
    </xf>
    <xf numFmtId="0" fontId="6" fillId="0" borderId="0" xfId="2" applyNumberFormat="1" applyFont="1" applyFill="1" applyBorder="1" applyAlignment="1" applyProtection="1">
      <alignment horizontal="right" vertical="center"/>
      <protection hidden="1"/>
    </xf>
    <xf numFmtId="0" fontId="25" fillId="0" borderId="0" xfId="2" quotePrefix="1" applyNumberFormat="1" applyFont="1" applyFill="1" applyBorder="1" applyAlignment="1" applyProtection="1">
      <alignment horizontal="left" vertical="center"/>
      <protection hidden="1"/>
    </xf>
    <xf numFmtId="0" fontId="25" fillId="0" borderId="0" xfId="2" quotePrefix="1" applyNumberFormat="1" applyFont="1" applyFill="1" applyBorder="1" applyAlignment="1" applyProtection="1">
      <alignment horizontal="center" vertical="center"/>
      <protection hidden="1"/>
    </xf>
    <xf numFmtId="0" fontId="25" fillId="0" borderId="0" xfId="2" applyNumberFormat="1" applyFont="1" applyFill="1" applyBorder="1" applyAlignment="1" applyProtection="1">
      <alignment horizontal="left" vertical="center" shrinkToFit="1"/>
      <protection locked="0"/>
    </xf>
    <xf numFmtId="0" fontId="6" fillId="0" borderId="0" xfId="2" applyNumberFormat="1" applyFont="1" applyFill="1" applyBorder="1" applyAlignment="1" applyProtection="1">
      <alignment horizontal="left" vertical="center"/>
      <protection hidden="1"/>
    </xf>
    <xf numFmtId="0" fontId="25" fillId="0" borderId="0" xfId="0" applyNumberFormat="1" applyFont="1" applyFill="1" applyAlignment="1" applyProtection="1">
      <alignment horizontal="left" vertical="center"/>
      <protection hidden="1"/>
    </xf>
    <xf numFmtId="0" fontId="0" fillId="0" borderId="0" xfId="0" applyAlignment="1"/>
    <xf numFmtId="0" fontId="16" fillId="14" borderId="66" xfId="2" applyFont="1" applyFill="1" applyBorder="1" applyAlignment="1" applyProtection="1">
      <alignment vertical="center" wrapText="1"/>
      <protection hidden="1"/>
    </xf>
    <xf numFmtId="0" fontId="16" fillId="14" borderId="69" xfId="2" applyFont="1" applyFill="1" applyBorder="1" applyAlignment="1" applyProtection="1">
      <alignment vertical="center" wrapText="1"/>
      <protection hidden="1"/>
    </xf>
    <xf numFmtId="0" fontId="25" fillId="16" borderId="124" xfId="0" applyFont="1" applyFill="1" applyBorder="1" applyAlignment="1" applyProtection="1">
      <alignment horizontal="center" vertical="center"/>
      <protection hidden="1"/>
    </xf>
    <xf numFmtId="0" fontId="25" fillId="16" borderId="249" xfId="0" applyFont="1" applyFill="1" applyBorder="1" applyAlignment="1" applyProtection="1">
      <alignment horizontal="center" vertical="center"/>
      <protection hidden="1"/>
    </xf>
    <xf numFmtId="0" fontId="87" fillId="0" borderId="1" xfId="0" applyFont="1" applyBorder="1" applyAlignment="1" applyProtection="1">
      <alignment horizontal="right" vertical="center"/>
      <protection hidden="1"/>
    </xf>
    <xf numFmtId="0" fontId="87" fillId="0" borderId="2" xfId="0" applyFont="1" applyBorder="1" applyAlignment="1" applyProtection="1">
      <alignment horizontal="center" vertical="center"/>
      <protection hidden="1"/>
    </xf>
    <xf numFmtId="0" fontId="87" fillId="0" borderId="4" xfId="0" applyFont="1" applyBorder="1" applyProtection="1">
      <alignment vertical="center"/>
      <protection hidden="1"/>
    </xf>
    <xf numFmtId="0" fontId="83" fillId="0" borderId="1" xfId="0" applyFont="1" applyBorder="1" applyAlignment="1" applyProtection="1">
      <alignment horizontal="right" vertical="center"/>
      <protection hidden="1"/>
    </xf>
    <xf numFmtId="0" fontId="83" fillId="0" borderId="2" xfId="0" applyFont="1" applyBorder="1" applyAlignment="1" applyProtection="1">
      <alignment horizontal="center" vertical="center"/>
      <protection hidden="1"/>
    </xf>
    <xf numFmtId="0" fontId="83" fillId="0" borderId="4" xfId="0" applyFont="1" applyBorder="1" applyProtection="1">
      <alignment vertical="center"/>
      <protection hidden="1"/>
    </xf>
    <xf numFmtId="0" fontId="41" fillId="16" borderId="118" xfId="0" applyFont="1" applyFill="1" applyBorder="1" applyAlignment="1" applyProtection="1">
      <alignment horizontal="center" vertical="center"/>
      <protection hidden="1"/>
    </xf>
    <xf numFmtId="0" fontId="35" fillId="16" borderId="114" xfId="0" applyFont="1" applyFill="1" applyBorder="1" applyAlignment="1" applyProtection="1">
      <alignment horizontal="right" vertical="center"/>
      <protection hidden="1"/>
    </xf>
    <xf numFmtId="0" fontId="35" fillId="16" borderId="116" xfId="0" applyFont="1" applyFill="1" applyBorder="1" applyAlignment="1" applyProtection="1">
      <alignment horizontal="right" vertical="center"/>
      <protection hidden="1"/>
    </xf>
    <xf numFmtId="0" fontId="35" fillId="16" borderId="252" xfId="0" applyFont="1" applyFill="1" applyBorder="1" applyAlignment="1" applyProtection="1">
      <alignment horizontal="left" vertical="center" indent="1" shrinkToFit="1"/>
      <protection hidden="1"/>
    </xf>
    <xf numFmtId="0" fontId="41" fillId="16" borderId="253" xfId="0" applyFont="1" applyFill="1" applyBorder="1" applyAlignment="1" applyProtection="1">
      <alignment horizontal="center" vertical="center"/>
      <protection hidden="1"/>
    </xf>
    <xf numFmtId="0" fontId="35" fillId="16" borderId="220" xfId="0" applyFont="1" applyFill="1" applyBorder="1" applyAlignment="1" applyProtection="1">
      <alignment horizontal="center" vertical="center"/>
      <protection hidden="1"/>
    </xf>
    <xf numFmtId="0" fontId="35" fillId="16" borderId="254" xfId="0" applyFont="1" applyFill="1" applyBorder="1" applyAlignment="1" applyProtection="1">
      <alignment horizontal="left" vertical="center" indent="1" shrinkToFit="1"/>
      <protection hidden="1"/>
    </xf>
    <xf numFmtId="0" fontId="35" fillId="16" borderId="255" xfId="0" applyFont="1" applyFill="1" applyBorder="1" applyAlignment="1" applyProtection="1">
      <alignment horizontal="left" vertical="center" indent="1" shrinkToFit="1"/>
      <protection hidden="1"/>
    </xf>
    <xf numFmtId="0" fontId="41" fillId="16" borderId="256" xfId="0" applyFont="1" applyFill="1" applyBorder="1" applyAlignment="1" applyProtection="1">
      <alignment horizontal="center" vertical="center"/>
      <protection hidden="1"/>
    </xf>
    <xf numFmtId="0" fontId="35" fillId="16" borderId="257" xfId="0" applyFont="1" applyFill="1" applyBorder="1" applyAlignment="1" applyProtection="1">
      <alignment horizontal="center" vertical="center"/>
      <protection hidden="1"/>
    </xf>
    <xf numFmtId="0" fontId="35" fillId="16" borderId="258" xfId="0" applyFont="1" applyFill="1" applyBorder="1" applyAlignment="1" applyProtection="1">
      <alignment horizontal="left" vertical="center" indent="1" shrinkToFit="1"/>
      <protection hidden="1"/>
    </xf>
    <xf numFmtId="0" fontId="35" fillId="16" borderId="259" xfId="0" applyFont="1" applyFill="1" applyBorder="1" applyAlignment="1" applyProtection="1">
      <alignment horizontal="left" vertical="center" indent="1" shrinkToFit="1"/>
      <protection hidden="1"/>
    </xf>
    <xf numFmtId="0" fontId="41" fillId="16" borderId="260" xfId="0" applyFont="1" applyFill="1" applyBorder="1" applyAlignment="1" applyProtection="1">
      <alignment horizontal="center" vertical="center"/>
      <protection hidden="1"/>
    </xf>
    <xf numFmtId="0" fontId="35" fillId="16" borderId="42" xfId="0" applyFont="1" applyFill="1" applyBorder="1" applyAlignment="1" applyProtection="1">
      <alignment horizontal="center" vertical="center"/>
      <protection hidden="1"/>
    </xf>
    <xf numFmtId="0" fontId="35" fillId="16" borderId="261" xfId="0" applyFont="1" applyFill="1" applyBorder="1" applyAlignment="1" applyProtection="1">
      <alignment horizontal="left" vertical="center" indent="1"/>
      <protection hidden="1"/>
    </xf>
    <xf numFmtId="0" fontId="25" fillId="21" borderId="18" xfId="2" applyFont="1" applyFill="1" applyBorder="1" applyAlignment="1" applyProtection="1">
      <alignment horizontal="left" vertical="center" shrinkToFit="1"/>
      <protection hidden="1"/>
    </xf>
    <xf numFmtId="49" fontId="45" fillId="21" borderId="7" xfId="2" applyNumberFormat="1" applyFont="1" applyFill="1" applyBorder="1" applyAlignment="1" applyProtection="1">
      <alignment horizontal="right" vertical="center"/>
      <protection hidden="1"/>
    </xf>
    <xf numFmtId="49" fontId="25" fillId="21" borderId="20" xfId="2" applyNumberFormat="1" applyFont="1" applyFill="1" applyBorder="1" applyAlignment="1" applyProtection="1">
      <alignment horizontal="left" vertical="center" shrinkToFit="1"/>
      <protection hidden="1"/>
    </xf>
    <xf numFmtId="0" fontId="25" fillId="21" borderId="75" xfId="2" applyFont="1" applyFill="1" applyBorder="1" applyAlignment="1" applyProtection="1">
      <alignment horizontal="left" vertical="center" shrinkToFit="1"/>
      <protection hidden="1"/>
    </xf>
    <xf numFmtId="49" fontId="45" fillId="21" borderId="113" xfId="2" applyNumberFormat="1" applyFont="1" applyFill="1" applyBorder="1" applyAlignment="1" applyProtection="1">
      <alignment horizontal="right" vertical="center"/>
      <protection hidden="1"/>
    </xf>
    <xf numFmtId="49" fontId="25" fillId="21" borderId="110" xfId="2" applyNumberFormat="1" applyFont="1" applyFill="1" applyBorder="1" applyAlignment="1" applyProtection="1">
      <alignment horizontal="left" vertical="center" shrinkToFit="1"/>
      <protection hidden="1"/>
    </xf>
    <xf numFmtId="0" fontId="25" fillId="26" borderId="18" xfId="2" applyFont="1" applyFill="1" applyBorder="1" applyAlignment="1" applyProtection="1">
      <alignment horizontal="left" vertical="center" shrinkToFit="1"/>
      <protection hidden="1"/>
    </xf>
    <xf numFmtId="49" fontId="67" fillId="26" borderId="7" xfId="2" applyNumberFormat="1" applyFont="1" applyFill="1" applyBorder="1" applyAlignment="1" applyProtection="1">
      <alignment horizontal="right" vertical="center"/>
      <protection hidden="1"/>
    </xf>
    <xf numFmtId="49" fontId="25" fillId="26" borderId="20" xfId="2" applyNumberFormat="1" applyFont="1" applyFill="1" applyBorder="1" applyAlignment="1" applyProtection="1">
      <alignment horizontal="left" vertical="center" shrinkToFit="1"/>
      <protection hidden="1"/>
    </xf>
    <xf numFmtId="0" fontId="25" fillId="26" borderId="75" xfId="2" applyFont="1" applyFill="1" applyBorder="1" applyAlignment="1" applyProtection="1">
      <alignment horizontal="left" vertical="center" shrinkToFit="1"/>
      <protection hidden="1"/>
    </xf>
    <xf numFmtId="49" fontId="67" fillId="26" borderId="113" xfId="2" applyNumberFormat="1" applyFont="1" applyFill="1" applyBorder="1" applyAlignment="1" applyProtection="1">
      <alignment horizontal="right" vertical="center"/>
      <protection hidden="1"/>
    </xf>
    <xf numFmtId="49" fontId="25" fillId="26" borderId="110" xfId="2" applyNumberFormat="1" applyFont="1" applyFill="1" applyBorder="1" applyAlignment="1" applyProtection="1">
      <alignment horizontal="left" vertical="center" shrinkToFit="1"/>
      <protection hidden="1"/>
    </xf>
    <xf numFmtId="0" fontId="90" fillId="0" borderId="0" xfId="0" applyFont="1" applyProtection="1">
      <alignment vertical="center"/>
      <protection hidden="1"/>
    </xf>
    <xf numFmtId="0" fontId="90" fillId="0" borderId="0" xfId="0" applyFont="1" applyFill="1" applyAlignment="1" applyProtection="1">
      <alignment horizontal="center" vertical="center"/>
      <protection hidden="1"/>
    </xf>
    <xf numFmtId="0" fontId="90" fillId="0" borderId="0" xfId="0" applyFont="1" applyAlignment="1" applyProtection="1">
      <alignment horizontal="center" vertical="center"/>
      <protection hidden="1"/>
    </xf>
    <xf numFmtId="0" fontId="90" fillId="0" borderId="0" xfId="0" applyNumberFormat="1" applyFont="1" applyFill="1" applyAlignment="1" applyProtection="1">
      <alignment horizontal="left" vertical="center"/>
      <protection hidden="1"/>
    </xf>
    <xf numFmtId="0" fontId="90" fillId="0" borderId="0" xfId="0" applyNumberFormat="1" applyFont="1" applyAlignment="1" applyProtection="1">
      <alignment horizontal="left" vertical="center"/>
      <protection hidden="1"/>
    </xf>
    <xf numFmtId="0" fontId="90" fillId="0" borderId="0" xfId="0" applyNumberFormat="1" applyFont="1" applyFill="1" applyBorder="1" applyAlignment="1" applyProtection="1">
      <alignment horizontal="left" vertical="center"/>
      <protection hidden="1"/>
    </xf>
    <xf numFmtId="0" fontId="90" fillId="0" borderId="0" xfId="0" applyNumberFormat="1" applyFont="1" applyFill="1" applyBorder="1" applyAlignment="1" applyProtection="1">
      <alignment horizontal="center" vertical="center"/>
      <protection hidden="1"/>
    </xf>
    <xf numFmtId="0" fontId="90" fillId="0" borderId="0" xfId="0" applyNumberFormat="1" applyFont="1" applyFill="1" applyBorder="1" applyAlignment="1" applyProtection="1">
      <alignment horizontal="right" vertical="center"/>
      <protection hidden="1"/>
    </xf>
    <xf numFmtId="0" fontId="90" fillId="0" borderId="0" xfId="0" applyNumberFormat="1" applyFont="1" applyFill="1" applyBorder="1" applyProtection="1">
      <alignment vertical="center"/>
      <protection hidden="1"/>
    </xf>
    <xf numFmtId="0" fontId="91" fillId="0" borderId="0" xfId="0" applyNumberFormat="1" applyFont="1" applyFill="1" applyBorder="1" applyProtection="1">
      <alignment vertical="center"/>
      <protection hidden="1"/>
    </xf>
    <xf numFmtId="0" fontId="91" fillId="0" borderId="0" xfId="0" applyNumberFormat="1" applyFont="1" applyFill="1" applyProtection="1">
      <alignment vertical="center"/>
      <protection hidden="1"/>
    </xf>
    <xf numFmtId="0" fontId="90" fillId="0" borderId="0" xfId="0" applyNumberFormat="1" applyFont="1" applyFill="1" applyProtection="1">
      <alignment vertical="center"/>
      <protection hidden="1"/>
    </xf>
    <xf numFmtId="0" fontId="90" fillId="0" borderId="0" xfId="0" applyNumberFormat="1" applyFont="1" applyFill="1" applyAlignment="1" applyProtection="1">
      <alignment horizontal="center" vertical="center"/>
      <protection hidden="1"/>
    </xf>
    <xf numFmtId="0" fontId="90" fillId="0" borderId="0" xfId="0" applyFont="1" applyFill="1" applyProtection="1">
      <alignment vertical="center"/>
      <protection hidden="1"/>
    </xf>
    <xf numFmtId="0" fontId="25" fillId="16" borderId="2" xfId="0" applyFont="1" applyFill="1" applyBorder="1" applyAlignment="1" applyProtection="1">
      <alignment horizontal="center" vertical="center"/>
      <protection hidden="1"/>
    </xf>
    <xf numFmtId="0" fontId="25" fillId="16" borderId="3" xfId="0" applyFont="1" applyFill="1" applyBorder="1" applyAlignment="1" applyProtection="1">
      <alignment horizontal="center" vertical="center"/>
      <protection hidden="1"/>
    </xf>
    <xf numFmtId="0" fontId="25" fillId="16" borderId="4" xfId="0" applyFont="1" applyFill="1" applyBorder="1" applyAlignment="1" applyProtection="1">
      <alignment horizontal="center" vertical="center"/>
      <protection hidden="1"/>
    </xf>
    <xf numFmtId="0" fontId="0" fillId="0" borderId="214" xfId="0" applyBorder="1" applyAlignment="1" applyProtection="1">
      <alignment horizontal="center" vertical="center"/>
      <protection hidden="1"/>
    </xf>
    <xf numFmtId="0" fontId="0" fillId="0" borderId="215" xfId="0" applyBorder="1" applyAlignment="1" applyProtection="1">
      <alignment horizontal="center" vertical="center"/>
      <protection hidden="1"/>
    </xf>
    <xf numFmtId="0" fontId="0" fillId="0" borderId="216" xfId="0" applyBorder="1" applyAlignment="1" applyProtection="1">
      <alignment horizontal="center" vertical="center"/>
      <protection hidden="1"/>
    </xf>
    <xf numFmtId="49" fontId="50" fillId="12" borderId="183" xfId="0" applyNumberFormat="1" applyFont="1" applyFill="1" applyBorder="1" applyAlignment="1" applyProtection="1">
      <alignment horizontal="center" vertical="center"/>
      <protection hidden="1"/>
    </xf>
    <xf numFmtId="0" fontId="50" fillId="12" borderId="186" xfId="0" applyFont="1" applyFill="1" applyBorder="1" applyAlignment="1" applyProtection="1">
      <alignment horizontal="center" vertical="center"/>
      <protection hidden="1"/>
    </xf>
    <xf numFmtId="0" fontId="50" fillId="21" borderId="183" xfId="0" applyFont="1" applyFill="1" applyBorder="1" applyAlignment="1" applyProtection="1">
      <alignment horizontal="center" vertical="center"/>
      <protection hidden="1"/>
    </xf>
    <xf numFmtId="0" fontId="50" fillId="21" borderId="186" xfId="0" applyFont="1" applyFill="1" applyBorder="1" applyAlignment="1" applyProtection="1">
      <alignment horizontal="center" vertical="center"/>
      <protection hidden="1"/>
    </xf>
    <xf numFmtId="0" fontId="50" fillId="12" borderId="183" xfId="0" applyFont="1" applyFill="1" applyBorder="1" applyAlignment="1" applyProtection="1">
      <alignment horizontal="center" vertical="center"/>
      <protection hidden="1"/>
    </xf>
    <xf numFmtId="0" fontId="50" fillId="12" borderId="182" xfId="0" applyFont="1" applyFill="1" applyBorder="1" applyAlignment="1" applyProtection="1">
      <alignment horizontal="center" vertical="center"/>
      <protection hidden="1"/>
    </xf>
    <xf numFmtId="0" fontId="50" fillId="21" borderId="182" xfId="0" applyFont="1" applyFill="1" applyBorder="1" applyAlignment="1" applyProtection="1">
      <alignment horizontal="center" vertical="center"/>
      <protection hidden="1"/>
    </xf>
    <xf numFmtId="0" fontId="82" fillId="16" borderId="33" xfId="0" applyFont="1" applyFill="1" applyBorder="1" applyAlignment="1" applyProtection="1">
      <alignment horizontal="distributed" vertical="center" indent="1"/>
      <protection hidden="1"/>
    </xf>
    <xf numFmtId="0" fontId="82" fillId="16" borderId="32" xfId="0" applyFont="1" applyFill="1" applyBorder="1" applyAlignment="1" applyProtection="1">
      <alignment horizontal="distributed" vertical="center" indent="1"/>
      <protection hidden="1"/>
    </xf>
    <xf numFmtId="0" fontId="82" fillId="16" borderId="34" xfId="0" applyFont="1" applyFill="1" applyBorder="1" applyAlignment="1" applyProtection="1">
      <alignment horizontal="distributed" vertical="center" indent="1"/>
      <protection hidden="1"/>
    </xf>
    <xf numFmtId="0" fontId="82" fillId="16" borderId="9" xfId="0" applyFont="1" applyFill="1" applyBorder="1" applyAlignment="1" applyProtection="1">
      <alignment horizontal="distributed" vertical="center" indent="1"/>
      <protection hidden="1"/>
    </xf>
    <xf numFmtId="0" fontId="82" fillId="16" borderId="5" xfId="0" applyFont="1" applyFill="1" applyBorder="1" applyAlignment="1" applyProtection="1">
      <alignment horizontal="distributed" vertical="center" indent="1"/>
      <protection hidden="1"/>
    </xf>
    <xf numFmtId="0" fontId="82" fillId="16" borderId="10" xfId="0" applyFont="1" applyFill="1" applyBorder="1" applyAlignment="1" applyProtection="1">
      <alignment horizontal="distributed" vertical="center" indent="1"/>
      <protection hidden="1"/>
    </xf>
    <xf numFmtId="0" fontId="70" fillId="0" borderId="135" xfId="2" applyFont="1" applyFill="1" applyBorder="1" applyAlignment="1" applyProtection="1">
      <alignment horizontal="center" vertical="top"/>
      <protection hidden="1"/>
    </xf>
    <xf numFmtId="0" fontId="70" fillId="0" borderId="127" xfId="2" applyFont="1" applyFill="1" applyBorder="1" applyAlignment="1" applyProtection="1">
      <alignment horizontal="center" vertical="top"/>
      <protection hidden="1"/>
    </xf>
    <xf numFmtId="49" fontId="9" fillId="17" borderId="223" xfId="2" applyNumberFormat="1" applyFont="1" applyFill="1" applyBorder="1" applyAlignment="1" applyProtection="1">
      <alignment horizontal="center" vertical="center" wrapText="1"/>
      <protection hidden="1"/>
    </xf>
    <xf numFmtId="49" fontId="9" fillId="17" borderId="227" xfId="2" applyNumberFormat="1" applyFont="1" applyFill="1" applyBorder="1" applyAlignment="1" applyProtection="1">
      <alignment horizontal="center" vertical="center"/>
      <protection hidden="1"/>
    </xf>
    <xf numFmtId="49" fontId="9" fillId="17" borderId="224" xfId="2" applyNumberFormat="1" applyFont="1" applyFill="1" applyBorder="1" applyAlignment="1" applyProtection="1">
      <alignment horizontal="center" vertical="center"/>
      <protection hidden="1"/>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62" fillId="15" borderId="190" xfId="3" applyFont="1" applyFill="1" applyBorder="1" applyAlignment="1" applyProtection="1">
      <alignment horizontal="left" vertical="center"/>
      <protection hidden="1"/>
    </xf>
    <xf numFmtId="0" fontId="62" fillId="15" borderId="67" xfId="3" applyFont="1" applyFill="1" applyBorder="1" applyAlignment="1" applyProtection="1">
      <alignment horizontal="left" vertical="center"/>
      <protection hidden="1"/>
    </xf>
    <xf numFmtId="0" fontId="62" fillId="15" borderId="191" xfId="3" applyFont="1" applyFill="1" applyBorder="1" applyAlignment="1" applyProtection="1">
      <alignment horizontal="left" vertical="center"/>
      <protection hidden="1"/>
    </xf>
    <xf numFmtId="0" fontId="62" fillId="15" borderId="199" xfId="3" applyFont="1" applyFill="1" applyBorder="1" applyAlignment="1" applyProtection="1">
      <alignment horizontal="left" vertical="center"/>
      <protection hidden="1"/>
    </xf>
    <xf numFmtId="0" fontId="62" fillId="15" borderId="5" xfId="3" applyFont="1" applyFill="1" applyBorder="1" applyAlignment="1" applyProtection="1">
      <alignment horizontal="left" vertical="center"/>
      <protection hidden="1"/>
    </xf>
    <xf numFmtId="0" fontId="62" fillId="15" borderId="200" xfId="3" applyFont="1" applyFill="1" applyBorder="1" applyAlignment="1" applyProtection="1">
      <alignment horizontal="left" vertical="center"/>
      <protection hidden="1"/>
    </xf>
    <xf numFmtId="0" fontId="36" fillId="15" borderId="192" xfId="0" applyFont="1" applyFill="1" applyBorder="1" applyAlignment="1" applyProtection="1">
      <alignment vertical="center"/>
      <protection hidden="1"/>
    </xf>
    <xf numFmtId="0" fontId="36" fillId="15" borderId="67" xfId="0" applyFont="1" applyFill="1" applyBorder="1" applyAlignment="1" applyProtection="1">
      <alignment vertical="center"/>
      <protection hidden="1"/>
    </xf>
    <xf numFmtId="0" fontId="36" fillId="15" borderId="162" xfId="0" applyFont="1" applyFill="1" applyBorder="1" applyAlignment="1" applyProtection="1">
      <alignment vertical="center"/>
      <protection hidden="1"/>
    </xf>
    <xf numFmtId="0" fontId="36" fillId="15" borderId="201" xfId="0" applyFont="1" applyFill="1" applyBorder="1" applyAlignment="1" applyProtection="1">
      <alignment vertical="center"/>
      <protection hidden="1"/>
    </xf>
    <xf numFmtId="0" fontId="36" fillId="15" borderId="5" xfId="0" applyFont="1" applyFill="1" applyBorder="1" applyAlignment="1" applyProtection="1">
      <alignment vertical="center"/>
      <protection hidden="1"/>
    </xf>
    <xf numFmtId="0" fontId="36" fillId="15" borderId="202" xfId="0" applyFont="1" applyFill="1" applyBorder="1" applyAlignment="1" applyProtection="1">
      <alignment vertical="center"/>
      <protection hidden="1"/>
    </xf>
    <xf numFmtId="5" fontId="60" fillId="16" borderId="248" xfId="0" applyNumberFormat="1" applyFont="1" applyFill="1" applyBorder="1" applyAlignment="1" applyProtection="1">
      <alignment horizontal="right" vertical="center" indent="1"/>
      <protection hidden="1"/>
    </xf>
    <xf numFmtId="5" fontId="60" fillId="16" borderId="4" xfId="0" applyNumberFormat="1" applyFont="1" applyFill="1" applyBorder="1" applyAlignment="1" applyProtection="1">
      <alignment horizontal="right" vertical="center" indent="1"/>
      <protection hidden="1"/>
    </xf>
    <xf numFmtId="49" fontId="10" fillId="17" borderId="224" xfId="0" applyNumberFormat="1" applyFont="1" applyFill="1" applyBorder="1" applyAlignment="1" applyProtection="1">
      <alignment horizontal="center" vertical="center"/>
      <protection hidden="1"/>
    </xf>
    <xf numFmtId="0" fontId="67" fillId="15" borderId="143" xfId="2" applyFont="1" applyFill="1" applyBorder="1" applyAlignment="1" applyProtection="1">
      <alignment horizontal="left" vertical="center" wrapText="1"/>
      <protection hidden="1"/>
    </xf>
    <xf numFmtId="0" fontId="67" fillId="15" borderId="67" xfId="2" applyFont="1" applyFill="1" applyBorder="1" applyAlignment="1" applyProtection="1">
      <alignment horizontal="left" vertical="center" wrapText="1"/>
      <protection hidden="1"/>
    </xf>
    <xf numFmtId="0" fontId="67" fillId="15" borderId="144" xfId="2" applyFont="1" applyFill="1" applyBorder="1" applyAlignment="1" applyProtection="1">
      <alignment horizontal="left" vertical="center" wrapText="1"/>
      <protection hidden="1"/>
    </xf>
    <xf numFmtId="0" fontId="64" fillId="12" borderId="163" xfId="2" applyFont="1" applyFill="1" applyBorder="1" applyAlignment="1" applyProtection="1">
      <alignment horizontal="left" vertical="center" wrapText="1"/>
      <protection hidden="1"/>
    </xf>
    <xf numFmtId="0" fontId="64" fillId="12" borderId="156" xfId="2" applyFont="1" applyFill="1" applyBorder="1" applyAlignment="1" applyProtection="1">
      <alignment horizontal="left" vertical="center" wrapText="1"/>
      <protection hidden="1"/>
    </xf>
    <xf numFmtId="0" fontId="67" fillId="15" borderId="157" xfId="2" applyFont="1" applyFill="1" applyBorder="1" applyAlignment="1" applyProtection="1">
      <alignment horizontal="left" vertical="center" wrapText="1"/>
      <protection hidden="1"/>
    </xf>
    <xf numFmtId="0" fontId="67" fillId="15" borderId="153" xfId="2" applyFont="1" applyFill="1" applyBorder="1" applyAlignment="1" applyProtection="1">
      <alignment horizontal="left" vertical="center" wrapText="1"/>
      <protection hidden="1"/>
    </xf>
    <xf numFmtId="0" fontId="67" fillId="15" borderId="161" xfId="2" applyFont="1" applyFill="1" applyBorder="1" applyAlignment="1" applyProtection="1">
      <alignment horizontal="left" vertical="center" wrapText="1"/>
      <protection hidden="1"/>
    </xf>
    <xf numFmtId="0" fontId="80" fillId="12" borderId="144" xfId="0" applyFont="1" applyFill="1" applyBorder="1" applyAlignment="1">
      <alignment horizontal="center" vertical="center" textRotation="255"/>
    </xf>
    <xf numFmtId="0" fontId="80" fillId="12" borderId="22" xfId="0" applyFont="1" applyFill="1" applyBorder="1" applyAlignment="1">
      <alignment horizontal="center" vertical="center" textRotation="255"/>
    </xf>
    <xf numFmtId="0" fontId="80" fillId="12" borderId="206" xfId="0" applyFont="1" applyFill="1" applyBorder="1" applyAlignment="1">
      <alignment horizontal="center" vertical="center" textRotation="255"/>
    </xf>
    <xf numFmtId="0" fontId="65" fillId="15" borderId="203" xfId="0" applyFont="1" applyFill="1" applyBorder="1" applyAlignment="1" applyProtection="1">
      <alignment horizontal="center" vertical="center" textRotation="255" wrapText="1"/>
      <protection hidden="1"/>
    </xf>
    <xf numFmtId="0" fontId="65" fillId="15" borderId="204" xfId="0" applyFont="1" applyFill="1" applyBorder="1" applyAlignment="1" applyProtection="1">
      <alignment horizontal="center" vertical="center" textRotation="255" wrapText="1"/>
      <protection hidden="1"/>
    </xf>
    <xf numFmtId="0" fontId="64" fillId="12" borderId="207" xfId="2" applyFont="1" applyFill="1" applyBorder="1" applyAlignment="1" applyProtection="1">
      <alignment horizontal="center" vertical="center" wrapText="1"/>
      <protection hidden="1"/>
    </xf>
    <xf numFmtId="0" fontId="64" fillId="12" borderId="204" xfId="2" applyFont="1" applyFill="1" applyBorder="1" applyAlignment="1" applyProtection="1">
      <alignment horizontal="center" vertical="center" wrapText="1"/>
      <protection hidden="1"/>
    </xf>
    <xf numFmtId="0" fontId="64" fillId="12" borderId="205" xfId="2" applyFont="1" applyFill="1" applyBorder="1" applyAlignment="1" applyProtection="1">
      <alignment horizontal="center" vertical="center" wrapText="1"/>
      <protection hidden="1"/>
    </xf>
    <xf numFmtId="0" fontId="62" fillId="15" borderId="187" xfId="3" applyFont="1" applyFill="1" applyBorder="1" applyAlignment="1" applyProtection="1">
      <alignment horizontal="center" vertical="center" wrapText="1"/>
      <protection hidden="1"/>
    </xf>
    <xf numFmtId="0" fontId="62" fillId="15" borderId="0" xfId="3" applyFont="1" applyFill="1" applyBorder="1" applyAlignment="1" applyProtection="1">
      <alignment horizontal="center" vertical="center" wrapText="1"/>
      <protection hidden="1"/>
    </xf>
    <xf numFmtId="0" fontId="62" fillId="15" borderId="188" xfId="3" applyFont="1" applyFill="1" applyBorder="1" applyAlignment="1" applyProtection="1">
      <alignment horizontal="center" vertical="center" wrapText="1"/>
      <protection hidden="1"/>
    </xf>
    <xf numFmtId="0" fontId="81" fillId="15" borderId="213" xfId="0" applyFont="1" applyFill="1" applyBorder="1" applyAlignment="1" applyProtection="1">
      <alignment horizontal="left" vertical="center" wrapText="1"/>
      <protection hidden="1"/>
    </xf>
    <xf numFmtId="0" fontId="81" fillId="15" borderId="32" xfId="0" applyFont="1" applyFill="1" applyBorder="1" applyAlignment="1" applyProtection="1">
      <alignment horizontal="left" vertical="center" wrapText="1"/>
      <protection hidden="1"/>
    </xf>
    <xf numFmtId="0" fontId="81" fillId="15" borderId="212" xfId="0" applyFont="1" applyFill="1" applyBorder="1" applyAlignment="1" applyProtection="1">
      <alignment horizontal="left" vertical="center" wrapText="1"/>
      <protection hidden="1"/>
    </xf>
    <xf numFmtId="0" fontId="81" fillId="15" borderId="139" xfId="0" applyFont="1" applyFill="1" applyBorder="1" applyAlignment="1" applyProtection="1">
      <alignment horizontal="left" vertical="center" wrapText="1"/>
      <protection hidden="1"/>
    </xf>
    <xf numFmtId="0" fontId="81" fillId="15" borderId="0" xfId="0" applyFont="1" applyFill="1" applyBorder="1" applyAlignment="1" applyProtection="1">
      <alignment horizontal="left" vertical="center" wrapText="1"/>
      <protection hidden="1"/>
    </xf>
    <xf numFmtId="0" fontId="81" fillId="15" borderId="159" xfId="0" applyFont="1" applyFill="1" applyBorder="1" applyAlignment="1" applyProtection="1">
      <alignment horizontal="left" vertical="center" wrapText="1"/>
      <protection hidden="1"/>
    </xf>
    <xf numFmtId="0" fontId="81" fillId="15" borderId="201" xfId="0" applyFont="1" applyFill="1" applyBorder="1" applyAlignment="1" applyProtection="1">
      <alignment horizontal="left" vertical="center" wrapText="1"/>
      <protection hidden="1"/>
    </xf>
    <xf numFmtId="0" fontId="81" fillId="15" borderId="5" xfId="0" applyFont="1" applyFill="1" applyBorder="1" applyAlignment="1" applyProtection="1">
      <alignment horizontal="left" vertical="center" wrapText="1"/>
      <protection hidden="1"/>
    </xf>
    <xf numFmtId="0" fontId="81" fillId="15" borderId="202" xfId="0" applyFont="1" applyFill="1" applyBorder="1" applyAlignment="1" applyProtection="1">
      <alignment horizontal="left" vertical="center" wrapText="1"/>
      <protection hidden="1"/>
    </xf>
    <xf numFmtId="0" fontId="67" fillId="12" borderId="155" xfId="2" applyFont="1" applyFill="1" applyBorder="1" applyAlignment="1" applyProtection="1">
      <alignment horizontal="left" vertical="center" wrapText="1"/>
      <protection hidden="1"/>
    </xf>
    <xf numFmtId="0" fontId="67" fillId="12" borderId="164" xfId="2" applyFont="1" applyFill="1" applyBorder="1" applyAlignment="1" applyProtection="1">
      <alignment horizontal="left" vertical="center" wrapText="1"/>
      <protection hidden="1"/>
    </xf>
    <xf numFmtId="0" fontId="38" fillId="12" borderId="211" xfId="2" applyFont="1" applyFill="1" applyBorder="1" applyAlignment="1" applyProtection="1">
      <alignment horizontal="center" vertical="center" wrapText="1"/>
      <protection hidden="1"/>
    </xf>
    <xf numFmtId="0" fontId="38" fillId="12" borderId="32" xfId="2" applyFont="1" applyFill="1" applyBorder="1" applyAlignment="1" applyProtection="1">
      <alignment horizontal="center" vertical="center" wrapText="1"/>
      <protection hidden="1"/>
    </xf>
    <xf numFmtId="0" fontId="38" fillId="12" borderId="212" xfId="2" applyFont="1" applyFill="1" applyBorder="1" applyAlignment="1" applyProtection="1">
      <alignment horizontal="center" vertical="center" wrapText="1"/>
      <protection hidden="1"/>
    </xf>
    <xf numFmtId="0" fontId="38" fillId="12" borderId="193" xfId="2" applyFont="1" applyFill="1" applyBorder="1" applyAlignment="1" applyProtection="1">
      <alignment horizontal="center" vertical="center" wrapText="1"/>
      <protection hidden="1"/>
    </xf>
    <xf numFmtId="0" fontId="38" fillId="12" borderId="0" xfId="2" applyFont="1" applyFill="1" applyBorder="1" applyAlignment="1" applyProtection="1">
      <alignment horizontal="center" vertical="center" wrapText="1"/>
      <protection hidden="1"/>
    </xf>
    <xf numFmtId="0" fontId="38" fillId="12" borderId="159" xfId="2" applyFont="1" applyFill="1" applyBorder="1" applyAlignment="1" applyProtection="1">
      <alignment horizontal="center" vertical="center" wrapText="1"/>
      <protection hidden="1"/>
    </xf>
    <xf numFmtId="0" fontId="38" fillId="12" borderId="194" xfId="2" applyFont="1" applyFill="1" applyBorder="1" applyAlignment="1" applyProtection="1">
      <alignment horizontal="center" vertical="center" wrapText="1"/>
      <protection hidden="1"/>
    </xf>
    <xf numFmtId="0" fontId="38" fillId="12" borderId="154" xfId="2" applyFont="1" applyFill="1" applyBorder="1" applyAlignment="1" applyProtection="1">
      <alignment horizontal="center" vertical="center" wrapText="1"/>
      <protection hidden="1"/>
    </xf>
    <xf numFmtId="0" fontId="38" fillId="12" borderId="160" xfId="2" applyFont="1" applyFill="1" applyBorder="1" applyAlignment="1" applyProtection="1">
      <alignment horizontal="center" vertical="center" wrapText="1"/>
      <protection hidden="1"/>
    </xf>
    <xf numFmtId="0" fontId="67" fillId="12" borderId="208" xfId="2" applyFont="1" applyFill="1" applyBorder="1" applyAlignment="1" applyProtection="1">
      <alignment horizontal="center" vertical="center" wrapText="1"/>
      <protection hidden="1"/>
    </xf>
    <xf numFmtId="0" fontId="67" fillId="12" borderId="209" xfId="2" applyFont="1" applyFill="1" applyBorder="1" applyAlignment="1" applyProtection="1">
      <alignment horizontal="center" vertical="center" wrapText="1"/>
      <protection hidden="1"/>
    </xf>
    <xf numFmtId="0" fontId="67" fillId="12" borderId="210" xfId="2" applyFont="1" applyFill="1" applyBorder="1" applyAlignment="1" applyProtection="1">
      <alignment horizontal="center" vertical="center" wrapText="1"/>
      <protection hidden="1"/>
    </xf>
    <xf numFmtId="0" fontId="67" fillId="12" borderId="195" xfId="2" applyFont="1" applyFill="1" applyBorder="1" applyAlignment="1" applyProtection="1">
      <alignment horizontal="left" vertical="center" wrapText="1"/>
      <protection hidden="1"/>
    </xf>
    <xf numFmtId="0" fontId="67" fillId="12" borderId="196" xfId="2" applyFont="1" applyFill="1" applyBorder="1" applyAlignment="1" applyProtection="1">
      <alignment horizontal="left" vertical="center" wrapText="1"/>
      <protection hidden="1"/>
    </xf>
    <xf numFmtId="0" fontId="67" fillId="12" borderId="197" xfId="2" applyFont="1" applyFill="1" applyBorder="1" applyAlignment="1" applyProtection="1">
      <alignment horizontal="left" vertical="center" wrapText="1"/>
      <protection hidden="1"/>
    </xf>
    <xf numFmtId="0" fontId="67" fillId="12" borderId="189" xfId="2" applyFont="1" applyFill="1" applyBorder="1" applyAlignment="1" applyProtection="1">
      <alignment horizontal="left" vertical="center" wrapText="1"/>
      <protection hidden="1"/>
    </xf>
    <xf numFmtId="0" fontId="67" fillId="12" borderId="154" xfId="2" applyFont="1" applyFill="1" applyBorder="1" applyAlignment="1" applyProtection="1">
      <alignment horizontal="left" vertical="center" wrapText="1"/>
      <protection hidden="1"/>
    </xf>
    <xf numFmtId="0" fontId="67" fillId="12" borderId="198" xfId="2" applyFont="1" applyFill="1" applyBorder="1" applyAlignment="1" applyProtection="1">
      <alignment horizontal="left" vertical="center" wrapText="1"/>
      <protection hidden="1"/>
    </xf>
    <xf numFmtId="0" fontId="6" fillId="0" borderId="222" xfId="2" applyFont="1" applyFill="1" applyBorder="1" applyAlignment="1" applyProtection="1">
      <alignment horizontal="center" vertical="center" shrinkToFit="1"/>
      <protection hidden="1"/>
    </xf>
    <xf numFmtId="0" fontId="6" fillId="0" borderId="226" xfId="2" applyFont="1" applyFill="1" applyBorder="1" applyAlignment="1" applyProtection="1">
      <alignment horizontal="center" vertical="center" shrinkToFit="1"/>
      <protection hidden="1"/>
    </xf>
    <xf numFmtId="0" fontId="9" fillId="17" borderId="223" xfId="2" applyFont="1" applyFill="1" applyBorder="1" applyAlignment="1" applyProtection="1">
      <alignment horizontal="center" vertical="center" shrinkToFit="1"/>
      <protection hidden="1"/>
    </xf>
    <xf numFmtId="0" fontId="9" fillId="17" borderId="227" xfId="2" applyFont="1" applyFill="1" applyBorder="1" applyAlignment="1" applyProtection="1">
      <alignment horizontal="center" vertical="center" shrinkToFit="1"/>
      <protection hidden="1"/>
    </xf>
    <xf numFmtId="5" fontId="59" fillId="16" borderId="247" xfId="0" applyNumberFormat="1" applyFont="1" applyFill="1" applyBorder="1" applyAlignment="1" applyProtection="1">
      <alignment horizontal="right" vertical="center" indent="1"/>
      <protection hidden="1"/>
    </xf>
    <xf numFmtId="5" fontId="59" fillId="16" borderId="10" xfId="0" applyNumberFormat="1" applyFont="1" applyFill="1" applyBorder="1" applyAlignment="1" applyProtection="1">
      <alignment horizontal="right" vertical="center" indent="1"/>
      <protection hidden="1"/>
    </xf>
    <xf numFmtId="5" fontId="59" fillId="16" borderId="250" xfId="0" applyNumberFormat="1" applyFont="1" applyFill="1" applyBorder="1" applyAlignment="1" applyProtection="1">
      <alignment horizontal="right" vertical="center" indent="1"/>
      <protection hidden="1"/>
    </xf>
    <xf numFmtId="5" fontId="59" fillId="16" borderId="251" xfId="0" applyNumberFormat="1" applyFont="1" applyFill="1" applyBorder="1" applyAlignment="1" applyProtection="1">
      <alignment horizontal="right" vertical="center" indent="1"/>
      <protection hidden="1"/>
    </xf>
    <xf numFmtId="5" fontId="61" fillId="16" borderId="248" xfId="0" applyNumberFormat="1" applyFont="1" applyFill="1" applyBorder="1" applyAlignment="1" applyProtection="1">
      <alignment horizontal="center" vertical="center"/>
      <protection hidden="1"/>
    </xf>
    <xf numFmtId="5" fontId="61" fillId="16" borderId="4" xfId="0" applyNumberFormat="1" applyFont="1" applyFill="1" applyBorder="1" applyAlignment="1" applyProtection="1">
      <alignment horizontal="center" vertical="center"/>
      <protection hidden="1"/>
    </xf>
    <xf numFmtId="49" fontId="11" fillId="17" borderId="9" xfId="2" applyNumberFormat="1" applyFont="1" applyFill="1" applyBorder="1" applyAlignment="1" applyProtection="1">
      <alignment horizontal="center" vertical="center" wrapText="1"/>
      <protection hidden="1"/>
    </xf>
    <xf numFmtId="49" fontId="11" fillId="17" borderId="33" xfId="2" applyNumberFormat="1" applyFont="1" applyFill="1" applyBorder="1" applyAlignment="1" applyProtection="1">
      <alignment horizontal="center" vertical="center"/>
      <protection hidden="1"/>
    </xf>
    <xf numFmtId="49" fontId="11" fillId="17" borderId="225" xfId="2" applyNumberFormat="1" applyFont="1" applyFill="1" applyBorder="1" applyAlignment="1" applyProtection="1">
      <alignment horizontal="center" vertical="center" wrapText="1"/>
      <protection hidden="1"/>
    </xf>
    <xf numFmtId="49" fontId="11" fillId="17" borderId="228" xfId="2" applyNumberFormat="1" applyFont="1" applyFill="1" applyBorder="1" applyAlignment="1" applyProtection="1">
      <alignment horizontal="center" vertical="center"/>
      <protection hidden="1"/>
    </xf>
    <xf numFmtId="5" fontId="59" fillId="16" borderId="134" xfId="0" applyNumberFormat="1" applyFont="1" applyFill="1" applyBorder="1" applyAlignment="1" applyProtection="1">
      <alignment horizontal="right" vertical="center" indent="1"/>
      <protection hidden="1"/>
    </xf>
    <xf numFmtId="5" fontId="59" fillId="16" borderId="145" xfId="0" applyNumberFormat="1" applyFont="1" applyFill="1" applyBorder="1" applyAlignment="1" applyProtection="1">
      <alignment horizontal="right" vertical="center" indent="1"/>
      <protection hidden="1"/>
    </xf>
    <xf numFmtId="49" fontId="9" fillId="17" borderId="72" xfId="2" applyNumberFormat="1" applyFont="1" applyFill="1" applyBorder="1" applyAlignment="1" applyProtection="1">
      <alignment horizontal="center" vertical="center" wrapText="1"/>
      <protection hidden="1"/>
    </xf>
    <xf numFmtId="49" fontId="9" fillId="17" borderId="101"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102" xfId="2" applyNumberFormat="1" applyFont="1" applyFill="1" applyBorder="1" applyAlignment="1" applyProtection="1">
      <alignment horizontal="center" vertical="center"/>
      <protection hidden="1"/>
    </xf>
    <xf numFmtId="49" fontId="11" fillId="17" borderId="29" xfId="2" applyNumberFormat="1" applyFont="1" applyFill="1" applyBorder="1" applyAlignment="1" applyProtection="1">
      <alignment horizontal="center" vertical="center" wrapText="1"/>
      <protection hidden="1"/>
    </xf>
    <xf numFmtId="49" fontId="11" fillId="17" borderId="40" xfId="2" applyNumberFormat="1" applyFont="1" applyFill="1" applyBorder="1" applyAlignment="1" applyProtection="1">
      <alignment horizontal="center" vertical="center"/>
      <protection hidden="1"/>
    </xf>
    <xf numFmtId="49" fontId="11" fillId="17" borderId="74" xfId="2" applyNumberFormat="1" applyFont="1" applyFill="1" applyBorder="1" applyAlignment="1" applyProtection="1">
      <alignment horizontal="center" vertical="center" wrapText="1"/>
      <protection hidden="1"/>
    </xf>
    <xf numFmtId="49" fontId="11" fillId="17" borderId="103" xfId="2" applyNumberFormat="1" applyFont="1" applyFill="1" applyBorder="1" applyAlignment="1" applyProtection="1">
      <alignment horizontal="center" vertical="center"/>
      <protection hidden="1"/>
    </xf>
    <xf numFmtId="0" fontId="6" fillId="0" borderId="71" xfId="2" applyFont="1" applyFill="1" applyBorder="1" applyAlignment="1" applyProtection="1">
      <alignment horizontal="center" vertical="center" shrinkToFit="1"/>
      <protection hidden="1"/>
    </xf>
    <xf numFmtId="0" fontId="6" fillId="0" borderId="100" xfId="2" applyFont="1" applyFill="1" applyBorder="1" applyAlignment="1" applyProtection="1">
      <alignment horizontal="center" vertical="center" shrinkToFit="1"/>
      <protection hidden="1"/>
    </xf>
    <xf numFmtId="0" fontId="9" fillId="17" borderId="72" xfId="2" applyFont="1" applyFill="1" applyBorder="1" applyAlignment="1" applyProtection="1">
      <alignment horizontal="center" vertical="center" wrapText="1" shrinkToFit="1"/>
      <protection hidden="1"/>
    </xf>
    <xf numFmtId="0" fontId="9" fillId="17" borderId="101" xfId="2" applyFont="1" applyFill="1" applyBorder="1" applyAlignment="1" applyProtection="1">
      <alignment horizontal="center" vertical="center" shrinkToFit="1"/>
      <protection hidden="1"/>
    </xf>
    <xf numFmtId="49" fontId="9" fillId="17" borderId="73" xfId="2" applyNumberFormat="1" applyFont="1" applyFill="1" applyBorder="1" applyAlignment="1" applyProtection="1">
      <alignment horizontal="center" vertical="center"/>
      <protection hidden="1"/>
    </xf>
    <xf numFmtId="49" fontId="10" fillId="17" borderId="73"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102" xfId="0" applyNumberFormat="1" applyFont="1" applyFill="1" applyBorder="1" applyAlignment="1" applyProtection="1">
      <alignment horizontal="center" vertical="center"/>
      <protection hidden="1"/>
    </xf>
    <xf numFmtId="0" fontId="16" fillId="14" borderId="6" xfId="2" applyFont="1" applyFill="1" applyBorder="1" applyAlignment="1" applyProtection="1">
      <alignment horizontal="center" vertical="center" wrapText="1"/>
      <protection hidden="1"/>
    </xf>
    <xf numFmtId="0" fontId="16" fillId="14" borderId="246" xfId="2" applyFont="1" applyFill="1" applyBorder="1" applyAlignment="1" applyProtection="1">
      <alignment horizontal="center" vertical="center" wrapText="1"/>
      <protection hidden="1"/>
    </xf>
    <xf numFmtId="0" fontId="16" fillId="14" borderId="67" xfId="2" applyFont="1" applyFill="1" applyBorder="1" applyAlignment="1" applyProtection="1">
      <alignment horizontal="center" wrapText="1"/>
      <protection hidden="1"/>
    </xf>
    <xf numFmtId="0" fontId="46" fillId="0" borderId="67" xfId="2" applyFont="1" applyBorder="1" applyAlignment="1" applyProtection="1">
      <alignment horizontal="center" vertical="center" shrinkToFit="1"/>
      <protection hidden="1"/>
    </xf>
    <xf numFmtId="0" fontId="46" fillId="0" borderId="144" xfId="2" applyFont="1" applyBorder="1" applyAlignment="1" applyProtection="1">
      <alignment horizontal="center" vertical="center" shrinkToFit="1"/>
      <protection hidden="1"/>
    </xf>
    <xf numFmtId="0" fontId="76" fillId="16" borderId="178" xfId="2" applyFont="1" applyFill="1" applyBorder="1" applyAlignment="1" applyProtection="1">
      <alignment horizontal="left" vertical="center" wrapText="1"/>
      <protection hidden="1"/>
    </xf>
    <xf numFmtId="0" fontId="76" fillId="16" borderId="179" xfId="2" applyFont="1" applyFill="1" applyBorder="1" applyAlignment="1" applyProtection="1">
      <alignment horizontal="left" vertical="center" wrapText="1"/>
      <protection hidden="1"/>
    </xf>
    <xf numFmtId="0" fontId="26" fillId="26" borderId="71" xfId="0" applyFont="1" applyFill="1" applyBorder="1" applyAlignment="1" applyProtection="1">
      <alignment horizontal="center" vertical="center" wrapText="1"/>
      <protection hidden="1"/>
    </xf>
    <xf numFmtId="0" fontId="26" fillId="26" borderId="100" xfId="0" applyFont="1" applyFill="1" applyBorder="1" applyAlignment="1" applyProtection="1">
      <alignment horizontal="center" vertical="center"/>
      <protection hidden="1"/>
    </xf>
    <xf numFmtId="0" fontId="25" fillId="21" borderId="8" xfId="2" applyFont="1" applyFill="1" applyBorder="1" applyAlignment="1" applyProtection="1">
      <alignment horizontal="center" vertical="center"/>
      <protection hidden="1"/>
    </xf>
    <xf numFmtId="0" fontId="25" fillId="21" borderId="102" xfId="2" applyFont="1" applyFill="1" applyBorder="1" applyAlignment="1" applyProtection="1">
      <alignment horizontal="center" vertical="center"/>
      <protection hidden="1"/>
    </xf>
    <xf numFmtId="0" fontId="25" fillId="21" borderId="143" xfId="2" applyFont="1" applyFill="1" applyBorder="1" applyAlignment="1" applyProtection="1">
      <alignment horizontal="center" vertical="center"/>
      <protection hidden="1"/>
    </xf>
    <xf numFmtId="0" fontId="25" fillId="21" borderId="106" xfId="2" applyFont="1" applyFill="1" applyBorder="1" applyAlignment="1" applyProtection="1">
      <alignment horizontal="center" vertical="center"/>
      <protection hidden="1"/>
    </xf>
    <xf numFmtId="0" fontId="25" fillId="21" borderId="62" xfId="2" applyFont="1" applyFill="1" applyBorder="1" applyAlignment="1" applyProtection="1">
      <alignment horizontal="center" vertical="center"/>
      <protection hidden="1"/>
    </xf>
    <xf numFmtId="0" fontId="25" fillId="21" borderId="64" xfId="2" applyFont="1" applyFill="1" applyBorder="1" applyAlignment="1" applyProtection="1">
      <alignment horizontal="center" vertical="center"/>
      <protection hidden="1"/>
    </xf>
    <xf numFmtId="0" fontId="25" fillId="26" borderId="8" xfId="2" applyFont="1" applyFill="1" applyBorder="1" applyAlignment="1" applyProtection="1">
      <alignment horizontal="center" vertical="center"/>
      <protection hidden="1"/>
    </xf>
    <xf numFmtId="0" fontId="25" fillId="26" borderId="102" xfId="2" applyFont="1" applyFill="1" applyBorder="1" applyAlignment="1" applyProtection="1">
      <alignment horizontal="center" vertical="center"/>
      <protection hidden="1"/>
    </xf>
    <xf numFmtId="0" fontId="25" fillId="26" borderId="104" xfId="2" applyFont="1" applyFill="1" applyBorder="1" applyAlignment="1" applyProtection="1">
      <alignment horizontal="center" vertical="center"/>
      <protection hidden="1"/>
    </xf>
    <xf numFmtId="0" fontId="25" fillId="26" borderId="107" xfId="2" applyFont="1" applyFill="1" applyBorder="1" applyAlignment="1" applyProtection="1">
      <alignment horizontal="center" vertical="center"/>
      <protection hidden="1"/>
    </xf>
    <xf numFmtId="0" fontId="16" fillId="12" borderId="66" xfId="2" applyFont="1" applyFill="1" applyBorder="1" applyAlignment="1" applyProtection="1">
      <alignment horizontal="center" vertical="center"/>
      <protection hidden="1"/>
    </xf>
    <xf numFmtId="0" fontId="16" fillId="12" borderId="67" xfId="2" applyFont="1" applyFill="1" applyBorder="1" applyAlignment="1" applyProtection="1">
      <alignment horizontal="center" vertical="center"/>
      <protection hidden="1"/>
    </xf>
    <xf numFmtId="0" fontId="16" fillId="12" borderId="68" xfId="2" applyFont="1" applyFill="1" applyBorder="1" applyAlignment="1" applyProtection="1">
      <alignment horizontal="center" vertical="center"/>
      <protection hidden="1"/>
    </xf>
    <xf numFmtId="0" fontId="16" fillId="12" borderId="69" xfId="2" applyFont="1" applyFill="1" applyBorder="1" applyAlignment="1" applyProtection="1">
      <alignment horizontal="center" vertical="center"/>
      <protection hidden="1"/>
    </xf>
    <xf numFmtId="0" fontId="16" fillId="12" borderId="6" xfId="2" applyFont="1" applyFill="1" applyBorder="1" applyAlignment="1" applyProtection="1">
      <alignment horizontal="center" vertical="center"/>
      <protection hidden="1"/>
    </xf>
    <xf numFmtId="0" fontId="16" fillId="12" borderId="70" xfId="2" applyFont="1" applyFill="1" applyBorder="1" applyAlignment="1" applyProtection="1">
      <alignment horizontal="center" vertical="center"/>
      <protection hidden="1"/>
    </xf>
    <xf numFmtId="0" fontId="14" fillId="12" borderId="31" xfId="0" applyFont="1" applyFill="1" applyBorder="1" applyAlignment="1" applyProtection="1">
      <alignment horizontal="center" vertical="center" wrapText="1"/>
      <protection hidden="1"/>
    </xf>
    <xf numFmtId="0" fontId="14" fillId="12" borderId="32" xfId="0" applyFont="1" applyFill="1" applyBorder="1" applyAlignment="1" applyProtection="1">
      <alignment horizontal="center" vertical="center" wrapText="1"/>
      <protection hidden="1"/>
    </xf>
    <xf numFmtId="0" fontId="14" fillId="12" borderId="34" xfId="0" applyFont="1" applyFill="1" applyBorder="1" applyAlignment="1" applyProtection="1">
      <alignment horizontal="center" vertical="center" wrapText="1"/>
      <protection hidden="1"/>
    </xf>
    <xf numFmtId="0" fontId="14" fillId="12" borderId="36"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wrapText="1"/>
      <protection hidden="1"/>
    </xf>
    <xf numFmtId="0" fontId="14" fillId="12"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2" borderId="33" xfId="2" applyFont="1" applyFill="1" applyBorder="1" applyAlignment="1" applyProtection="1">
      <alignment horizontal="center" vertical="center" wrapText="1"/>
      <protection hidden="1"/>
    </xf>
    <xf numFmtId="0" fontId="14" fillId="12" borderId="34" xfId="2" applyFont="1" applyFill="1" applyBorder="1" applyAlignment="1" applyProtection="1">
      <alignment horizontal="center" vertical="center" wrapText="1"/>
      <protection hidden="1"/>
    </xf>
    <xf numFmtId="0" fontId="14" fillId="12" borderId="9" xfId="2" applyFont="1" applyFill="1" applyBorder="1" applyAlignment="1" applyProtection="1">
      <alignment horizontal="center" vertical="center" wrapText="1"/>
      <protection hidden="1"/>
    </xf>
    <xf numFmtId="0" fontId="14" fillId="12" borderId="10" xfId="2" applyFont="1" applyFill="1" applyBorder="1" applyAlignment="1" applyProtection="1">
      <alignment horizontal="center" vertical="center" wrapText="1"/>
      <protection hidden="1"/>
    </xf>
    <xf numFmtId="0" fontId="29" fillId="0" borderId="33" xfId="2" applyFont="1" applyBorder="1" applyAlignment="1" applyProtection="1">
      <alignment horizontal="center" vertical="center" shrinkToFit="1"/>
      <protection locked="0"/>
    </xf>
    <xf numFmtId="0" fontId="29" fillId="0" borderId="32" xfId="2" applyFont="1" applyBorder="1" applyAlignment="1" applyProtection="1">
      <alignment horizontal="center" vertical="center" shrinkToFit="1"/>
      <protection locked="0"/>
    </xf>
    <xf numFmtId="0" fontId="29" fillId="0" borderId="9"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2" borderId="27" xfId="2" applyFont="1" applyFill="1" applyBorder="1" applyAlignment="1" applyProtection="1">
      <alignment horizontal="center" vertical="center"/>
      <protection hidden="1"/>
    </xf>
    <xf numFmtId="0" fontId="18" fillId="12" borderId="28" xfId="2" applyFont="1" applyFill="1" applyBorder="1" applyAlignment="1" applyProtection="1">
      <alignment horizontal="center" vertical="center"/>
      <protection hidden="1"/>
    </xf>
    <xf numFmtId="0" fontId="16" fillId="12" borderId="29" xfId="2" applyFont="1" applyFill="1" applyBorder="1" applyAlignment="1" applyProtection="1">
      <alignment horizontal="left" vertical="center" shrinkToFit="1"/>
      <protection hidden="1"/>
    </xf>
    <xf numFmtId="0" fontId="16" fillId="12" borderId="28" xfId="2" applyFont="1" applyFill="1" applyBorder="1" applyAlignment="1" applyProtection="1">
      <alignment horizontal="left" vertical="center" shrinkToFit="1"/>
      <protection hidden="1"/>
    </xf>
    <xf numFmtId="0" fontId="16" fillId="12" borderId="30" xfId="2" applyFont="1" applyFill="1" applyBorder="1" applyAlignment="1" applyProtection="1">
      <alignment horizontal="left" vertical="center" shrinkToFit="1"/>
      <protection hidden="1"/>
    </xf>
    <xf numFmtId="1" fontId="14" fillId="12" borderId="52" xfId="0" applyNumberFormat="1" applyFont="1" applyFill="1" applyBorder="1" applyAlignment="1" applyProtection="1">
      <alignment horizontal="center" vertical="center"/>
      <protection hidden="1"/>
    </xf>
    <xf numFmtId="1" fontId="14" fillId="12" borderId="53" xfId="0" applyNumberFormat="1" applyFont="1" applyFill="1" applyBorder="1" applyAlignment="1" applyProtection="1">
      <alignment horizontal="center" vertical="center"/>
      <protection hidden="1"/>
    </xf>
    <xf numFmtId="1" fontId="22" fillId="9" borderId="54" xfId="0" applyNumberFormat="1" applyFont="1" applyFill="1" applyBorder="1" applyAlignment="1" applyProtection="1">
      <alignment horizontal="left" vertical="center" indent="1"/>
      <protection locked="0"/>
    </xf>
    <xf numFmtId="1" fontId="22" fillId="9" borderId="53" xfId="0" applyNumberFormat="1" applyFont="1" applyFill="1" applyBorder="1" applyAlignment="1" applyProtection="1">
      <alignment horizontal="left" vertical="center" indent="1"/>
      <protection locked="0"/>
    </xf>
    <xf numFmtId="1" fontId="22" fillId="9" borderId="55" xfId="0" applyNumberFormat="1" applyFont="1" applyFill="1" applyBorder="1" applyAlignment="1" applyProtection="1">
      <alignment horizontal="left" vertical="center" indent="1"/>
      <protection locked="0"/>
    </xf>
    <xf numFmtId="1" fontId="14" fillId="12" borderId="33" xfId="0" applyNumberFormat="1" applyFont="1" applyFill="1" applyBorder="1" applyAlignment="1" applyProtection="1">
      <alignment horizontal="center" vertical="center" wrapText="1"/>
      <protection hidden="1"/>
    </xf>
    <xf numFmtId="1" fontId="14" fillId="12" borderId="34" xfId="0" applyNumberFormat="1" applyFont="1" applyFill="1" applyBorder="1" applyAlignment="1" applyProtection="1">
      <alignment horizontal="center" vertical="center" wrapText="1"/>
      <protection hidden="1"/>
    </xf>
    <xf numFmtId="1" fontId="14" fillId="12" borderId="9" xfId="0" applyNumberFormat="1" applyFont="1" applyFill="1" applyBorder="1" applyAlignment="1" applyProtection="1">
      <alignment horizontal="center" vertical="center" wrapText="1"/>
      <protection hidden="1"/>
    </xf>
    <xf numFmtId="1" fontId="14" fillId="12" borderId="10" xfId="0" applyNumberFormat="1" applyFont="1" applyFill="1" applyBorder="1" applyAlignment="1" applyProtection="1">
      <alignment horizontal="center" vertical="center" wrapText="1"/>
      <protection hidden="1"/>
    </xf>
    <xf numFmtId="1" fontId="21" fillId="9" borderId="33" xfId="0" applyNumberFormat="1" applyFont="1" applyFill="1" applyBorder="1" applyAlignment="1" applyProtection="1">
      <alignment horizontal="center" vertical="center"/>
      <protection locked="0"/>
    </xf>
    <xf numFmtId="1" fontId="21" fillId="9" borderId="34"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2" borderId="54" xfId="0" applyNumberFormat="1" applyFont="1" applyFill="1" applyBorder="1" applyAlignment="1" applyProtection="1">
      <alignment horizontal="center" vertical="center" shrinkToFit="1"/>
      <protection hidden="1"/>
    </xf>
    <xf numFmtId="1" fontId="14" fillId="12" borderId="55" xfId="0" applyNumberFormat="1" applyFont="1" applyFill="1" applyBorder="1" applyAlignment="1" applyProtection="1">
      <alignment horizontal="center" vertical="center" shrinkToFit="1"/>
      <protection hidden="1"/>
    </xf>
    <xf numFmtId="1" fontId="22" fillId="9" borderId="56" xfId="0" applyNumberFormat="1" applyFont="1" applyFill="1" applyBorder="1" applyAlignment="1" applyProtection="1">
      <alignment horizontal="left" vertical="center" indent="1"/>
      <protection locked="0"/>
    </xf>
    <xf numFmtId="1" fontId="19" fillId="12" borderId="57" xfId="0" applyNumberFormat="1" applyFont="1" applyFill="1" applyBorder="1" applyAlignment="1" applyProtection="1">
      <alignment horizontal="center" vertical="center"/>
      <protection hidden="1"/>
    </xf>
    <xf numFmtId="1" fontId="19" fillId="12" borderId="58" xfId="0" applyNumberFormat="1" applyFont="1" applyFill="1" applyBorder="1" applyAlignment="1" applyProtection="1">
      <alignment horizontal="center" vertical="center"/>
      <protection hidden="1"/>
    </xf>
    <xf numFmtId="1" fontId="29" fillId="9" borderId="59" xfId="0" applyNumberFormat="1" applyFont="1" applyFill="1" applyBorder="1" applyAlignment="1" applyProtection="1">
      <alignment horizontal="left" vertical="center" indent="1" shrinkToFit="1"/>
      <protection locked="0"/>
    </xf>
    <xf numFmtId="1" fontId="29" fillId="9" borderId="58" xfId="0" applyNumberFormat="1" applyFont="1" applyFill="1" applyBorder="1" applyAlignment="1" applyProtection="1">
      <alignment horizontal="left" vertical="center" indent="1" shrinkToFit="1"/>
      <protection locked="0"/>
    </xf>
    <xf numFmtId="1" fontId="29" fillId="9" borderId="60" xfId="0" applyNumberFormat="1" applyFont="1" applyFill="1" applyBorder="1" applyAlignment="1" applyProtection="1">
      <alignment horizontal="left" vertical="center" indent="1" shrinkToFit="1"/>
      <protection locked="0"/>
    </xf>
    <xf numFmtId="1" fontId="19" fillId="12" borderId="59" xfId="0" applyNumberFormat="1" applyFont="1" applyFill="1" applyBorder="1" applyAlignment="1" applyProtection="1">
      <alignment horizontal="center" vertical="center" shrinkToFit="1"/>
      <protection hidden="1"/>
    </xf>
    <xf numFmtId="1" fontId="19" fillId="12" borderId="60" xfId="0" applyNumberFormat="1" applyFont="1" applyFill="1" applyBorder="1" applyAlignment="1" applyProtection="1">
      <alignment horizontal="center" vertical="center" shrinkToFit="1"/>
      <protection hidden="1"/>
    </xf>
    <xf numFmtId="1" fontId="29" fillId="9" borderId="59" xfId="0" applyNumberFormat="1" applyFont="1" applyFill="1" applyBorder="1" applyAlignment="1" applyProtection="1">
      <alignment horizontal="left" vertical="center" indent="1"/>
      <protection locked="0"/>
    </xf>
    <xf numFmtId="1" fontId="29" fillId="9" borderId="58" xfId="0" applyNumberFormat="1" applyFont="1" applyFill="1" applyBorder="1" applyAlignment="1" applyProtection="1">
      <alignment horizontal="left" vertical="center" indent="1"/>
      <protection locked="0"/>
    </xf>
    <xf numFmtId="1" fontId="29" fillId="9" borderId="61" xfId="0" applyNumberFormat="1" applyFont="1" applyFill="1" applyBorder="1" applyAlignment="1" applyProtection="1">
      <alignment horizontal="left" vertical="center" indent="1"/>
      <protection locked="0"/>
    </xf>
    <xf numFmtId="0" fontId="23" fillId="0" borderId="35" xfId="2" applyFont="1" applyBorder="1" applyAlignment="1" applyProtection="1">
      <alignment horizontal="center" vertical="center"/>
      <protection locked="0"/>
    </xf>
    <xf numFmtId="0" fontId="23" fillId="0" borderId="37" xfId="2" applyFont="1" applyBorder="1" applyAlignment="1" applyProtection="1">
      <alignment horizontal="center" vertical="center"/>
      <protection locked="0"/>
    </xf>
    <xf numFmtId="0" fontId="87" fillId="12" borderId="180" xfId="2" applyNumberFormat="1" applyFont="1" applyFill="1" applyBorder="1" applyAlignment="1" applyProtection="1">
      <alignment horizontal="distributed" vertical="center" indent="1"/>
      <protection hidden="1"/>
    </xf>
    <xf numFmtId="0" fontId="87" fillId="12" borderId="3" xfId="2" applyNumberFormat="1" applyFont="1" applyFill="1" applyBorder="1" applyAlignment="1" applyProtection="1">
      <alignment horizontal="distributed" vertical="center" indent="1"/>
      <protection hidden="1"/>
    </xf>
    <xf numFmtId="0" fontId="87" fillId="12" borderId="4" xfId="2" applyNumberFormat="1" applyFont="1" applyFill="1" applyBorder="1" applyAlignment="1" applyProtection="1">
      <alignment horizontal="distributed" vertical="center" indent="1"/>
      <protection hidden="1"/>
    </xf>
    <xf numFmtId="0" fontId="14" fillId="0" borderId="19" xfId="2" applyNumberFormat="1" applyFont="1" applyFill="1" applyBorder="1" applyAlignment="1" applyProtection="1">
      <alignment horizontal="left" vertical="center" indent="1" shrinkToFit="1"/>
      <protection hidden="1"/>
    </xf>
    <xf numFmtId="0" fontId="14" fillId="0" borderId="45"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178" fontId="22" fillId="0" borderId="47" xfId="2" applyNumberFormat="1" applyFont="1" applyFill="1" applyBorder="1" applyAlignment="1" applyProtection="1">
      <alignment horizontal="left" vertical="center" shrinkToFit="1"/>
      <protection hidden="1"/>
    </xf>
    <xf numFmtId="178" fontId="22" fillId="0" borderId="238" xfId="2" applyNumberFormat="1" applyFont="1" applyFill="1" applyBorder="1" applyAlignment="1" applyProtection="1">
      <alignment horizontal="left" vertical="center" shrinkToFit="1"/>
      <protection hidden="1"/>
    </xf>
    <xf numFmtId="0" fontId="22" fillId="25" borderId="48" xfId="2" applyNumberFormat="1" applyFont="1" applyFill="1" applyBorder="1" applyAlignment="1" applyProtection="1">
      <alignment horizontal="left" vertical="center" shrinkToFit="1"/>
      <protection hidden="1"/>
    </xf>
    <xf numFmtId="0" fontId="22" fillId="25" borderId="167" xfId="2" applyNumberFormat="1" applyFont="1" applyFill="1" applyBorder="1" applyAlignment="1" applyProtection="1">
      <alignment horizontal="left" vertical="center" shrinkToFit="1"/>
      <protection hidden="1"/>
    </xf>
    <xf numFmtId="178" fontId="22" fillId="0" borderId="236" xfId="2" applyNumberFormat="1" applyFont="1" applyFill="1" applyBorder="1" applyAlignment="1" applyProtection="1">
      <alignment horizontal="left" vertical="center" shrinkToFit="1"/>
      <protection hidden="1"/>
    </xf>
    <xf numFmtId="178" fontId="22" fillId="0" borderId="237" xfId="2" applyNumberFormat="1" applyFont="1" applyFill="1" applyBorder="1" applyAlignment="1" applyProtection="1">
      <alignment horizontal="left" vertical="center" shrinkToFit="1"/>
      <protection hidden="1"/>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2" borderId="43" xfId="2" applyFont="1" applyFill="1" applyBorder="1" applyAlignment="1" applyProtection="1">
      <alignment horizontal="center" vertical="center"/>
      <protection hidden="1"/>
    </xf>
    <xf numFmtId="0" fontId="14" fillId="22" borderId="4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4" borderId="44" xfId="2" applyFont="1" applyFill="1" applyBorder="1" applyAlignment="1" applyProtection="1">
      <alignment horizontal="center" vertical="center"/>
      <protection hidden="1"/>
    </xf>
    <xf numFmtId="0" fontId="14" fillId="24" borderId="166" xfId="2" applyFont="1" applyFill="1" applyBorder="1" applyAlignment="1" applyProtection="1">
      <alignment horizontal="center" vertical="center"/>
      <protection hidden="1"/>
    </xf>
    <xf numFmtId="0" fontId="14" fillId="12" borderId="38" xfId="0" applyFont="1" applyFill="1" applyBorder="1" applyAlignment="1" applyProtection="1">
      <alignment horizontal="center" vertical="center" wrapText="1"/>
      <protection hidden="1"/>
    </xf>
    <xf numFmtId="0" fontId="14" fillId="12" borderId="39" xfId="0" applyFont="1" applyFill="1" applyBorder="1" applyAlignment="1" applyProtection="1">
      <alignment horizontal="center" vertical="center" wrapText="1"/>
      <protection hidden="1"/>
    </xf>
    <xf numFmtId="0" fontId="14" fillId="12" borderId="41" xfId="0" applyFont="1" applyFill="1" applyBorder="1" applyAlignment="1" applyProtection="1">
      <alignment horizontal="center" vertical="center" wrapText="1"/>
      <protection hidden="1"/>
    </xf>
    <xf numFmtId="0" fontId="23" fillId="9" borderId="40" xfId="0" applyFont="1" applyFill="1" applyBorder="1" applyAlignment="1" applyProtection="1">
      <alignment horizontal="distributed" vertical="center" indent="3"/>
      <protection locked="0"/>
    </xf>
    <xf numFmtId="0" fontId="23" fillId="9" borderId="39" xfId="0" applyFont="1" applyFill="1" applyBorder="1" applyAlignment="1" applyProtection="1">
      <alignment horizontal="distributed" vertical="center" indent="3"/>
      <protection locked="0"/>
    </xf>
    <xf numFmtId="0" fontId="23" fillId="9" borderId="32" xfId="0" applyFont="1" applyFill="1" applyBorder="1" applyAlignment="1" applyProtection="1">
      <alignment horizontal="distributed" vertical="center" indent="3"/>
      <protection locked="0"/>
    </xf>
    <xf numFmtId="49" fontId="32" fillId="0" borderId="33" xfId="2" applyNumberFormat="1" applyFont="1" applyBorder="1" applyAlignment="1" applyProtection="1">
      <alignment horizontal="left" vertical="center" indent="1"/>
      <protection locked="0"/>
    </xf>
    <xf numFmtId="49" fontId="32" fillId="0" borderId="32" xfId="2" applyNumberFormat="1" applyFont="1" applyBorder="1" applyAlignment="1" applyProtection="1">
      <alignment horizontal="left" vertical="center" indent="1"/>
      <protection locked="0"/>
    </xf>
    <xf numFmtId="49" fontId="32" fillId="0" borderId="35" xfId="2" applyNumberFormat="1" applyFont="1" applyBorder="1" applyAlignment="1" applyProtection="1">
      <alignment horizontal="left" vertical="center" indent="1"/>
      <protection locked="0"/>
    </xf>
    <xf numFmtId="0" fontId="14" fillId="0" borderId="63" xfId="2" applyFont="1" applyBorder="1" applyAlignment="1" applyProtection="1">
      <alignment horizontal="left" vertical="center" indent="1"/>
      <protection locked="0"/>
    </xf>
    <xf numFmtId="0" fontId="14" fillId="0" borderId="129" xfId="2" applyFont="1" applyBorder="1" applyAlignment="1" applyProtection="1">
      <alignment horizontal="left" vertical="center" indent="1"/>
      <protection locked="0"/>
    </xf>
    <xf numFmtId="0" fontId="14" fillId="0" borderId="135" xfId="2" applyFont="1" applyBorder="1" applyAlignment="1" applyProtection="1">
      <alignment horizontal="left" vertical="center" indent="1"/>
      <protection locked="0"/>
    </xf>
    <xf numFmtId="0" fontId="14" fillId="0" borderId="115" xfId="2" applyFont="1" applyBorder="1" applyAlignment="1" applyProtection="1">
      <alignment horizontal="left" vertical="center" indent="1"/>
      <protection locked="0"/>
    </xf>
    <xf numFmtId="0" fontId="14" fillId="0" borderId="130" xfId="2" applyFont="1" applyBorder="1" applyAlignment="1" applyProtection="1">
      <alignment horizontal="left" vertical="center" indent="1"/>
      <protection locked="0"/>
    </xf>
    <xf numFmtId="0" fontId="14" fillId="0" borderId="118" xfId="2" applyFont="1" applyBorder="1" applyAlignment="1" applyProtection="1">
      <alignment horizontal="left" vertical="center" indent="1"/>
      <protection locked="0"/>
    </xf>
    <xf numFmtId="0" fontId="15" fillId="12" borderId="62" xfId="0" applyFont="1" applyFill="1" applyBorder="1" applyAlignment="1" applyProtection="1">
      <alignment horizontal="center" vertical="center" wrapText="1"/>
      <protection hidden="1"/>
    </xf>
    <xf numFmtId="0" fontId="15" fillId="12" borderId="21" xfId="0" applyFont="1" applyFill="1" applyBorder="1" applyAlignment="1" applyProtection="1">
      <alignment horizontal="center" vertical="center" wrapText="1"/>
      <protection hidden="1"/>
    </xf>
    <xf numFmtId="0" fontId="15" fillId="12" borderId="64" xfId="0" applyFont="1" applyFill="1" applyBorder="1" applyAlignment="1" applyProtection="1">
      <alignment horizontal="center" vertical="center" wrapText="1"/>
      <protection hidden="1"/>
    </xf>
    <xf numFmtId="0" fontId="14" fillId="0" borderId="65" xfId="2" applyFont="1" applyBorder="1" applyAlignment="1" applyProtection="1">
      <alignment horizontal="left" vertical="center" indent="1"/>
      <protection locked="0"/>
    </xf>
    <xf numFmtId="0" fontId="14" fillId="0" borderId="131" xfId="2" applyFont="1" applyBorder="1" applyAlignment="1" applyProtection="1">
      <alignment horizontal="left" vertical="center" indent="1"/>
      <protection locked="0"/>
    </xf>
    <xf numFmtId="0" fontId="14" fillId="0" borderId="136" xfId="2" applyFont="1" applyBorder="1" applyAlignment="1" applyProtection="1">
      <alignment horizontal="left" vertical="center" indent="1"/>
      <protection locked="0"/>
    </xf>
    <xf numFmtId="0" fontId="15" fillId="12" borderId="182" xfId="0" applyFont="1" applyFill="1" applyBorder="1" applyAlignment="1" applyProtection="1">
      <alignment horizontal="center" vertical="center" wrapText="1"/>
      <protection hidden="1"/>
    </xf>
    <xf numFmtId="0" fontId="15" fillId="12" borderId="183" xfId="0" applyFont="1" applyFill="1" applyBorder="1" applyAlignment="1" applyProtection="1">
      <alignment horizontal="center" vertical="center" wrapText="1"/>
      <protection hidden="1"/>
    </xf>
    <xf numFmtId="0" fontId="25" fillId="12" borderId="171" xfId="2" applyNumberFormat="1" applyFont="1" applyFill="1" applyBorder="1" applyAlignment="1" applyProtection="1">
      <alignment horizontal="distributed" vertical="center" indent="1"/>
      <protection hidden="1"/>
    </xf>
    <xf numFmtId="0" fontId="25" fillId="12" borderId="172" xfId="2" applyNumberFormat="1" applyFont="1" applyFill="1" applyBorder="1" applyAlignment="1" applyProtection="1">
      <alignment horizontal="distributed" vertical="center" indent="1"/>
      <protection hidden="1"/>
    </xf>
    <xf numFmtId="0" fontId="25" fillId="12" borderId="138" xfId="2" applyNumberFormat="1" applyFont="1" applyFill="1" applyBorder="1" applyAlignment="1" applyProtection="1">
      <alignment horizontal="distributed" vertical="center" indent="1"/>
      <protection hidden="1"/>
    </xf>
    <xf numFmtId="0" fontId="25" fillId="12" borderId="173" xfId="2" applyNumberFormat="1" applyFont="1" applyFill="1" applyBorder="1" applyAlignment="1" applyProtection="1">
      <alignment horizontal="center" vertical="center"/>
      <protection hidden="1"/>
    </xf>
    <xf numFmtId="0" fontId="25" fillId="12" borderId="174" xfId="2" applyNumberFormat="1" applyFont="1" applyFill="1" applyBorder="1" applyAlignment="1" applyProtection="1">
      <alignment horizontal="center" vertical="center"/>
      <protection hidden="1"/>
    </xf>
    <xf numFmtId="0" fontId="25" fillId="12" borderId="181" xfId="2" applyNumberFormat="1" applyFont="1" applyFill="1" applyBorder="1" applyAlignment="1" applyProtection="1">
      <alignment horizontal="center" vertical="center"/>
      <protection hidden="1"/>
    </xf>
    <xf numFmtId="0" fontId="86" fillId="12" borderId="240" xfId="0" applyFont="1" applyFill="1" applyBorder="1" applyAlignment="1" applyProtection="1">
      <alignment horizontal="left" vertical="top" wrapText="1"/>
      <protection hidden="1"/>
    </xf>
    <xf numFmtId="0" fontId="86" fillId="12" borderId="241" xfId="0" applyFont="1" applyFill="1" applyBorder="1" applyAlignment="1" applyProtection="1">
      <alignment horizontal="left" vertical="top"/>
      <protection hidden="1"/>
    </xf>
    <xf numFmtId="0" fontId="86" fillId="12" borderId="242" xfId="0" applyFont="1" applyFill="1" applyBorder="1" applyAlignment="1" applyProtection="1">
      <alignment horizontal="left" vertical="top"/>
      <protection hidden="1"/>
    </xf>
    <xf numFmtId="0" fontId="86" fillId="12" borderId="243" xfId="0" applyFont="1" applyFill="1" applyBorder="1" applyAlignment="1" applyProtection="1">
      <alignment horizontal="left" vertical="top"/>
      <protection hidden="1"/>
    </xf>
    <xf numFmtId="0" fontId="86" fillId="12" borderId="244" xfId="0" applyFont="1" applyFill="1" applyBorder="1" applyAlignment="1" applyProtection="1">
      <alignment horizontal="left" vertical="top"/>
      <protection hidden="1"/>
    </xf>
    <xf numFmtId="0" fontId="86" fillId="12" borderId="245" xfId="0" applyFont="1" applyFill="1" applyBorder="1" applyAlignment="1" applyProtection="1">
      <alignment horizontal="left" vertical="top"/>
      <protection hidden="1"/>
    </xf>
    <xf numFmtId="0" fontId="14" fillId="0" borderId="25" xfId="2" applyNumberFormat="1" applyFont="1" applyFill="1" applyBorder="1" applyAlignment="1" applyProtection="1">
      <alignment horizontal="left" vertical="center" indent="1" shrinkToFit="1"/>
      <protection hidden="1"/>
    </xf>
    <xf numFmtId="0" fontId="14" fillId="0" borderId="49" xfId="2" applyNumberFormat="1" applyFont="1" applyFill="1" applyBorder="1" applyAlignment="1" applyProtection="1">
      <alignment horizontal="left" vertical="center" indent="1" shrinkToFit="1"/>
      <protection hidden="1"/>
    </xf>
    <xf numFmtId="0" fontId="14" fillId="0" borderId="42" xfId="2" applyNumberFormat="1" applyFont="1" applyFill="1" applyBorder="1" applyAlignment="1" applyProtection="1">
      <alignment horizontal="left" vertical="center" indent="1" shrinkToFit="1"/>
      <protection hidden="1"/>
    </xf>
    <xf numFmtId="178" fontId="22" fillId="0" borderId="50" xfId="2" applyNumberFormat="1" applyFont="1" applyFill="1" applyBorder="1" applyAlignment="1" applyProtection="1">
      <alignment horizontal="left" vertical="center" shrinkToFit="1"/>
      <protection hidden="1"/>
    </xf>
    <xf numFmtId="178" fontId="22" fillId="0" borderId="239" xfId="2" applyNumberFormat="1" applyFont="1" applyFill="1" applyBorder="1" applyAlignment="1" applyProtection="1">
      <alignment horizontal="left" vertical="center" shrinkToFit="1"/>
      <protection hidden="1"/>
    </xf>
    <xf numFmtId="0" fontId="22" fillId="25" borderId="51" xfId="2" applyNumberFormat="1" applyFont="1" applyFill="1" applyBorder="1" applyAlignment="1" applyProtection="1">
      <alignment horizontal="left" vertical="center" shrinkToFit="1"/>
      <protection hidden="1"/>
    </xf>
    <xf numFmtId="0" fontId="22" fillId="25" borderId="168" xfId="2" applyNumberFormat="1" applyFont="1" applyFill="1" applyBorder="1" applyAlignment="1" applyProtection="1">
      <alignment horizontal="left" vertical="center" shrinkToFit="1"/>
      <protection hidden="1"/>
    </xf>
    <xf numFmtId="0" fontId="14" fillId="0" borderId="112" xfId="2" applyNumberFormat="1" applyFont="1" applyFill="1" applyBorder="1" applyAlignment="1" applyProtection="1">
      <alignment horizontal="left" vertical="center" indent="1" shrinkToFit="1"/>
      <protection hidden="1"/>
    </xf>
    <xf numFmtId="0" fontId="14" fillId="0" borderId="152" xfId="2" applyNumberFormat="1" applyFont="1" applyFill="1" applyBorder="1" applyAlignment="1" applyProtection="1">
      <alignment horizontal="left" vertical="center" indent="1" shrinkToFit="1"/>
      <protection hidden="1"/>
    </xf>
    <xf numFmtId="0" fontId="14" fillId="0" borderId="111" xfId="2" applyNumberFormat="1" applyFont="1" applyFill="1" applyBorder="1" applyAlignment="1" applyProtection="1">
      <alignment horizontal="left" vertical="center" indent="1" shrinkToFit="1"/>
      <protection hidden="1"/>
    </xf>
    <xf numFmtId="0" fontId="22" fillId="25" borderId="169" xfId="2" applyNumberFormat="1" applyFont="1" applyFill="1" applyBorder="1" applyAlignment="1" applyProtection="1">
      <alignment horizontal="left" vertical="center" shrinkToFit="1"/>
      <protection hidden="1"/>
    </xf>
    <xf numFmtId="0" fontId="22" fillId="25" borderId="170" xfId="2" applyNumberFormat="1" applyFont="1" applyFill="1" applyBorder="1" applyAlignment="1" applyProtection="1">
      <alignment horizontal="left" vertical="center" shrinkToFit="1"/>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400050</xdr:colOff>
      <xdr:row>47</xdr:row>
      <xdr:rowOff>132745</xdr:rowOff>
    </xdr:from>
    <xdr:to>
      <xdr:col>15</xdr:col>
      <xdr:colOff>810683</xdr:colOff>
      <xdr:row>49</xdr:row>
      <xdr:rowOff>76654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1339588"/>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328083</xdr:colOff>
      <xdr:row>47</xdr:row>
      <xdr:rowOff>63500</xdr:rowOff>
    </xdr:from>
    <xdr:to>
      <xdr:col>15</xdr:col>
      <xdr:colOff>324612</xdr:colOff>
      <xdr:row>49</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4969" y="11270343"/>
          <a:ext cx="480943"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13</xdr:col>
      <xdr:colOff>505900</xdr:colOff>
      <xdr:row>12</xdr:row>
      <xdr:rowOff>203391</xdr:rowOff>
    </xdr:from>
    <xdr:to>
      <xdr:col>16</xdr:col>
      <xdr:colOff>2865</xdr:colOff>
      <xdr:row>12</xdr:row>
      <xdr:rowOff>206256</xdr:rowOff>
    </xdr:to>
    <xdr:cxnSp macro="">
      <xdr:nvCxnSpPr>
        <xdr:cNvPr id="6" name="直線矢印コネクタ 5">
          <a:extLst>
            <a:ext uri="{FF2B5EF4-FFF2-40B4-BE49-F238E27FC236}">
              <a16:creationId xmlns:a16="http://schemas.microsoft.com/office/drawing/2014/main" id="{C54F0ADD-2F08-4182-9839-FDB7EDC4F368}"/>
            </a:ext>
          </a:extLst>
        </xdr:cNvPr>
        <xdr:cNvCxnSpPr/>
      </xdr:nvCxnSpPr>
      <xdr:spPr>
        <a:xfrm flipH="1">
          <a:off x="6556065" y="3512075"/>
          <a:ext cx="1046747" cy="286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G94"/>
  <sheetViews>
    <sheetView tabSelected="1" topLeftCell="B3" workbookViewId="0">
      <pane xSplit="2" ySplit="2" topLeftCell="D5" activePane="bottomRight" state="frozen"/>
      <selection activeCell="B3" sqref="B3"/>
      <selection pane="topRight" activeCell="D3" sqref="D3"/>
      <selection pane="bottomLeft" activeCell="B5" sqref="B5"/>
      <selection pane="bottomRight" activeCell="I7" sqref="I7:S11"/>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8" customWidth="1"/>
    <col min="20" max="20" width="1" style="18" customWidth="1"/>
    <col min="21" max="23" width="0.4609375" style="265" customWidth="1"/>
    <col min="24" max="24" width="19.61328125" style="18" customWidth="1"/>
    <col min="25" max="25" width="6.23046875" style="47" customWidth="1"/>
    <col min="26" max="26" width="3.3828125" style="18" bestFit="1" customWidth="1"/>
    <col min="27" max="27" width="18.61328125" customWidth="1"/>
    <col min="28" max="28" width="6.23046875" customWidth="1"/>
    <col min="29" max="29" width="4.61328125" customWidth="1"/>
    <col min="30" max="32" width="1" customWidth="1"/>
  </cols>
  <sheetData>
    <row r="1" spans="1:32" ht="4.5" customHeight="1"/>
    <row r="2" spans="1:32" ht="4.5" customHeight="1">
      <c r="A2" s="50"/>
      <c r="B2" s="50"/>
      <c r="C2" s="50"/>
      <c r="D2" s="50"/>
      <c r="E2" s="50"/>
      <c r="F2" s="50"/>
      <c r="G2" s="50"/>
      <c r="H2" s="50"/>
      <c r="I2" s="50"/>
      <c r="J2" s="50"/>
      <c r="K2" s="50"/>
      <c r="L2" s="50"/>
      <c r="M2" s="50"/>
      <c r="N2" s="50"/>
      <c r="O2" s="50"/>
      <c r="P2" s="50"/>
      <c r="Q2" s="50"/>
      <c r="R2" s="50"/>
      <c r="S2" s="51"/>
      <c r="T2" s="51"/>
      <c r="U2" s="266"/>
      <c r="V2" s="266"/>
      <c r="W2" s="266"/>
      <c r="X2" s="51"/>
      <c r="Y2" s="52"/>
      <c r="Z2" s="51"/>
      <c r="AA2" s="50"/>
      <c r="AB2" s="50"/>
      <c r="AC2" s="50"/>
      <c r="AD2" s="50"/>
      <c r="AE2" s="50"/>
      <c r="AF2" s="50"/>
    </row>
    <row r="3" spans="1:32" ht="4.5" customHeight="1" thickBot="1">
      <c r="A3" s="50"/>
      <c r="B3" s="50"/>
      <c r="C3" s="50"/>
      <c r="D3" s="50"/>
      <c r="E3" s="50"/>
      <c r="F3" s="50"/>
      <c r="G3" s="50"/>
      <c r="H3" s="50"/>
      <c r="I3" s="50"/>
      <c r="J3" s="50"/>
      <c r="K3" s="50"/>
      <c r="L3" s="50"/>
      <c r="M3" s="50"/>
      <c r="N3" s="50"/>
      <c r="O3" s="50"/>
      <c r="P3" s="50"/>
      <c r="Q3" s="50"/>
      <c r="R3" s="50"/>
      <c r="S3" s="51"/>
      <c r="T3" s="51"/>
      <c r="U3" s="266"/>
      <c r="V3" s="266"/>
      <c r="W3" s="266"/>
      <c r="X3" s="51"/>
      <c r="Y3" s="52"/>
      <c r="Z3" s="51"/>
      <c r="AA3" s="50"/>
      <c r="AB3" s="50"/>
      <c r="AC3" s="50"/>
      <c r="AD3" s="50"/>
      <c r="AE3" s="50"/>
      <c r="AF3" s="50"/>
    </row>
    <row r="4" spans="1:32" s="126" customFormat="1" ht="10.3" thickBot="1">
      <c r="A4" s="120"/>
      <c r="B4" s="120"/>
      <c r="C4" s="120"/>
      <c r="D4" s="127" t="s">
        <v>532</v>
      </c>
      <c r="E4" s="121"/>
      <c r="F4" s="122"/>
      <c r="G4" s="123"/>
      <c r="H4" s="123"/>
      <c r="I4" s="123"/>
      <c r="J4" s="123"/>
      <c r="K4" s="123"/>
      <c r="L4" s="123"/>
      <c r="M4" s="123"/>
      <c r="N4" s="123"/>
      <c r="O4" s="123"/>
      <c r="P4" s="123"/>
      <c r="Q4" s="120"/>
      <c r="R4" s="120"/>
      <c r="S4" s="124"/>
      <c r="T4" s="124"/>
      <c r="U4" s="267"/>
      <c r="V4" s="267"/>
      <c r="W4" s="267"/>
      <c r="X4" s="124"/>
      <c r="Y4" s="125"/>
      <c r="Z4" s="124"/>
      <c r="AA4" s="120"/>
      <c r="AB4" s="120"/>
      <c r="AC4" s="120"/>
      <c r="AD4" s="120"/>
      <c r="AE4" s="120"/>
      <c r="AF4" s="120"/>
    </row>
    <row r="5" spans="1:32" ht="19.5" customHeight="1">
      <c r="A5" s="50"/>
      <c r="B5" s="50"/>
      <c r="C5" s="130"/>
      <c r="D5" s="551" t="s">
        <v>402</v>
      </c>
      <c r="E5" s="554" t="s">
        <v>403</v>
      </c>
      <c r="F5" s="528" t="s">
        <v>404</v>
      </c>
      <c r="G5" s="529"/>
      <c r="H5" s="530"/>
      <c r="I5" s="534" t="s">
        <v>407</v>
      </c>
      <c r="J5" s="535"/>
      <c r="K5" s="535"/>
      <c r="L5" s="535"/>
      <c r="M5" s="535"/>
      <c r="N5" s="535"/>
      <c r="O5" s="535"/>
      <c r="P5" s="535"/>
      <c r="Q5" s="535"/>
      <c r="R5" s="535"/>
      <c r="S5" s="536"/>
      <c r="T5" s="131"/>
      <c r="U5" s="266"/>
      <c r="V5" s="266"/>
      <c r="W5" s="266"/>
      <c r="X5" s="238" t="s">
        <v>291</v>
      </c>
      <c r="Y5" s="239"/>
      <c r="Z5" s="239"/>
      <c r="AA5" s="239"/>
      <c r="AB5" s="239"/>
      <c r="AC5" s="239"/>
      <c r="AD5" s="50"/>
      <c r="AE5" s="50"/>
      <c r="AF5" s="50"/>
    </row>
    <row r="6" spans="1:32" ht="19.5" customHeight="1">
      <c r="A6" s="50"/>
      <c r="B6" s="50"/>
      <c r="C6" s="132"/>
      <c r="D6" s="552"/>
      <c r="E6" s="555"/>
      <c r="F6" s="531"/>
      <c r="G6" s="532"/>
      <c r="H6" s="533"/>
      <c r="I6" s="537"/>
      <c r="J6" s="538"/>
      <c r="K6" s="538"/>
      <c r="L6" s="538"/>
      <c r="M6" s="538"/>
      <c r="N6" s="538"/>
      <c r="O6" s="538"/>
      <c r="P6" s="538"/>
      <c r="Q6" s="538"/>
      <c r="R6" s="538"/>
      <c r="S6" s="539"/>
      <c r="T6" s="133"/>
      <c r="U6" s="266"/>
      <c r="V6" s="266"/>
      <c r="W6" s="266"/>
      <c r="X6" s="515" t="str">
        <f>'大会申込一覧表(印刷して提出)'!E4</f>
        <v>令和 ４年度　第２１６回松戸市陸上競技記録会</v>
      </c>
      <c r="Y6" s="516"/>
      <c r="Z6" s="516"/>
      <c r="AA6" s="516"/>
      <c r="AB6" s="516"/>
      <c r="AC6" s="517"/>
      <c r="AD6" s="50"/>
      <c r="AE6" s="50"/>
      <c r="AF6" s="50"/>
    </row>
    <row r="7" spans="1:32" ht="22.5" customHeight="1">
      <c r="A7" s="50"/>
      <c r="B7" s="50"/>
      <c r="C7" s="132"/>
      <c r="D7" s="552"/>
      <c r="E7" s="555"/>
      <c r="F7" s="559" t="s">
        <v>405</v>
      </c>
      <c r="G7" s="560"/>
      <c r="H7" s="561"/>
      <c r="I7" s="562" t="s">
        <v>534</v>
      </c>
      <c r="J7" s="563"/>
      <c r="K7" s="563"/>
      <c r="L7" s="563"/>
      <c r="M7" s="563"/>
      <c r="N7" s="563"/>
      <c r="O7" s="563"/>
      <c r="P7" s="563"/>
      <c r="Q7" s="563"/>
      <c r="R7" s="563"/>
      <c r="S7" s="564"/>
      <c r="T7" s="133"/>
      <c r="U7" s="266"/>
      <c r="V7" s="266"/>
      <c r="W7" s="266"/>
      <c r="X7" s="518"/>
      <c r="Y7" s="519"/>
      <c r="Z7" s="519"/>
      <c r="AA7" s="519"/>
      <c r="AB7" s="519"/>
      <c r="AC7" s="520"/>
      <c r="AD7" s="50"/>
      <c r="AE7" s="50"/>
      <c r="AF7" s="50"/>
    </row>
    <row r="8" spans="1:32" ht="22.5" customHeight="1">
      <c r="A8" s="50"/>
      <c r="B8" s="50"/>
      <c r="C8" s="132"/>
      <c r="D8" s="552"/>
      <c r="E8" s="555"/>
      <c r="F8" s="559"/>
      <c r="G8" s="560"/>
      <c r="H8" s="561"/>
      <c r="I8" s="565"/>
      <c r="J8" s="566"/>
      <c r="K8" s="566"/>
      <c r="L8" s="566"/>
      <c r="M8" s="566"/>
      <c r="N8" s="566"/>
      <c r="O8" s="566"/>
      <c r="P8" s="566"/>
      <c r="Q8" s="566"/>
      <c r="R8" s="566"/>
      <c r="S8" s="567"/>
      <c r="T8" s="133"/>
      <c r="U8" s="266"/>
      <c r="V8" s="266"/>
      <c r="W8" s="266"/>
      <c r="X8" s="191" t="s">
        <v>447</v>
      </c>
      <c r="Y8" s="192"/>
      <c r="Z8" s="81"/>
      <c r="AA8" s="82"/>
      <c r="AB8" s="82"/>
      <c r="AC8" s="83"/>
      <c r="AD8" s="50"/>
      <c r="AE8" s="50"/>
      <c r="AF8" s="50"/>
    </row>
    <row r="9" spans="1:32" ht="22.5" customHeight="1">
      <c r="A9" s="50"/>
      <c r="B9" s="50"/>
      <c r="C9" s="132"/>
      <c r="D9" s="552"/>
      <c r="E9" s="555"/>
      <c r="F9" s="559"/>
      <c r="G9" s="560"/>
      <c r="H9" s="561"/>
      <c r="I9" s="565"/>
      <c r="J9" s="566"/>
      <c r="K9" s="566"/>
      <c r="L9" s="566"/>
      <c r="M9" s="566"/>
      <c r="N9" s="566"/>
      <c r="O9" s="566"/>
      <c r="P9" s="566"/>
      <c r="Q9" s="566"/>
      <c r="R9" s="566"/>
      <c r="S9" s="567"/>
      <c r="T9" s="133"/>
      <c r="U9" s="266"/>
      <c r="V9" s="266"/>
      <c r="W9" s="266"/>
      <c r="X9" s="348" t="s">
        <v>287</v>
      </c>
      <c r="Y9" s="55" t="s">
        <v>288</v>
      </c>
      <c r="Z9" s="345"/>
      <c r="AA9" s="346" t="s">
        <v>289</v>
      </c>
      <c r="AB9" s="55" t="s">
        <v>288</v>
      </c>
      <c r="AC9" s="347"/>
      <c r="AD9" s="50"/>
      <c r="AE9" s="50"/>
      <c r="AF9" s="240"/>
    </row>
    <row r="10" spans="1:32" ht="22.5" customHeight="1">
      <c r="A10" s="50"/>
      <c r="B10" s="50"/>
      <c r="C10" s="132"/>
      <c r="D10" s="552"/>
      <c r="E10" s="555"/>
      <c r="F10" s="559"/>
      <c r="G10" s="560"/>
      <c r="H10" s="561"/>
      <c r="I10" s="565"/>
      <c r="J10" s="566"/>
      <c r="K10" s="566"/>
      <c r="L10" s="566"/>
      <c r="M10" s="566"/>
      <c r="N10" s="566"/>
      <c r="O10" s="566"/>
      <c r="P10" s="566"/>
      <c r="Q10" s="566"/>
      <c r="R10" s="566"/>
      <c r="S10" s="567"/>
      <c r="T10" s="133"/>
      <c r="U10" s="266"/>
      <c r="V10" s="266"/>
      <c r="W10" s="266"/>
      <c r="X10" s="464" t="s">
        <v>468</v>
      </c>
      <c r="Y10" s="465">
        <f>COUNTIF(競技者データ入力シート!$Q$8:$Q$57,X10)</f>
        <v>0</v>
      </c>
      <c r="Z10" s="466" t="s">
        <v>290</v>
      </c>
      <c r="AA10" s="467" t="s">
        <v>469</v>
      </c>
      <c r="AB10" s="465">
        <f>COUNTIF(競技者データ入力シート!$Q$8:$Q$57,AA10)</f>
        <v>0</v>
      </c>
      <c r="AC10" s="466" t="s">
        <v>290</v>
      </c>
      <c r="AD10" s="50"/>
      <c r="AE10" s="50"/>
      <c r="AF10" s="240">
        <v>1</v>
      </c>
    </row>
    <row r="11" spans="1:32" ht="22.5" customHeight="1">
      <c r="A11" s="50"/>
      <c r="B11" s="50"/>
      <c r="C11" s="132"/>
      <c r="D11" s="552"/>
      <c r="E11" s="555"/>
      <c r="F11" s="559"/>
      <c r="G11" s="560"/>
      <c r="H11" s="561"/>
      <c r="I11" s="568"/>
      <c r="J11" s="569"/>
      <c r="K11" s="569"/>
      <c r="L11" s="569"/>
      <c r="M11" s="569"/>
      <c r="N11" s="569"/>
      <c r="O11" s="569"/>
      <c r="P11" s="569"/>
      <c r="Q11" s="569"/>
      <c r="R11" s="569"/>
      <c r="S11" s="570"/>
      <c r="T11" s="133"/>
      <c r="U11" s="266"/>
      <c r="V11" s="266"/>
      <c r="W11" s="266"/>
      <c r="X11" s="468" t="s">
        <v>470</v>
      </c>
      <c r="Y11" s="469">
        <f>COUNTIF(競技者データ入力シート!$Q$8:$Q$57,X11)</f>
        <v>0</v>
      </c>
      <c r="Z11" s="470" t="s">
        <v>290</v>
      </c>
      <c r="AA11" s="471" t="s">
        <v>471</v>
      </c>
      <c r="AB11" s="469">
        <f>COUNTIF(競技者データ入力シート!$Q$8:$Q$57,AA11)</f>
        <v>0</v>
      </c>
      <c r="AC11" s="470" t="s">
        <v>290</v>
      </c>
      <c r="AD11" s="50"/>
      <c r="AE11" s="50"/>
      <c r="AF11" s="240">
        <v>2</v>
      </c>
    </row>
    <row r="12" spans="1:32" ht="22.5" customHeight="1">
      <c r="A12" s="50"/>
      <c r="B12" s="50"/>
      <c r="C12" s="132"/>
      <c r="D12" s="552"/>
      <c r="E12" s="556" t="s">
        <v>329</v>
      </c>
      <c r="F12" s="582" t="s">
        <v>344</v>
      </c>
      <c r="G12" s="583"/>
      <c r="H12" s="583"/>
      <c r="I12" s="583"/>
      <c r="J12" s="583"/>
      <c r="K12" s="583"/>
      <c r="L12" s="583"/>
      <c r="M12" s="583"/>
      <c r="N12" s="583"/>
      <c r="O12" s="584"/>
      <c r="P12" s="573" t="s">
        <v>406</v>
      </c>
      <c r="Q12" s="574"/>
      <c r="R12" s="574"/>
      <c r="S12" s="575"/>
      <c r="T12" s="133"/>
      <c r="U12" s="266"/>
      <c r="V12" s="266"/>
      <c r="W12" s="266"/>
      <c r="X12" s="468" t="s">
        <v>472</v>
      </c>
      <c r="Y12" s="469">
        <f>COUNTIF(競技者データ入力シート!$Q$8:$Q$57,X12)</f>
        <v>0</v>
      </c>
      <c r="Z12" s="470" t="s">
        <v>290</v>
      </c>
      <c r="AA12" s="471" t="s">
        <v>473</v>
      </c>
      <c r="AB12" s="469">
        <f>COUNTIF(競技者データ入力シート!$Q$8:$Q$57,AA12)</f>
        <v>0</v>
      </c>
      <c r="AC12" s="470" t="s">
        <v>290</v>
      </c>
      <c r="AD12" s="50"/>
      <c r="AE12" s="50"/>
      <c r="AF12" s="240">
        <v>7</v>
      </c>
    </row>
    <row r="13" spans="1:32" ht="22.5" customHeight="1">
      <c r="A13" s="50"/>
      <c r="B13" s="50"/>
      <c r="C13" s="132"/>
      <c r="D13" s="552"/>
      <c r="E13" s="557"/>
      <c r="F13" s="585" t="s">
        <v>533</v>
      </c>
      <c r="G13" s="586"/>
      <c r="H13" s="586"/>
      <c r="I13" s="586"/>
      <c r="J13" s="586"/>
      <c r="K13" s="586"/>
      <c r="L13" s="586"/>
      <c r="M13" s="586"/>
      <c r="N13" s="586"/>
      <c r="O13" s="587"/>
      <c r="P13" s="576"/>
      <c r="Q13" s="577"/>
      <c r="R13" s="577"/>
      <c r="S13" s="578"/>
      <c r="T13" s="133"/>
      <c r="U13" s="266"/>
      <c r="V13" s="266"/>
      <c r="W13" s="266"/>
      <c r="X13" s="468" t="s">
        <v>474</v>
      </c>
      <c r="Y13" s="469">
        <f>COUNTIF(競技者データ入力シート!$Q$8:$Q$57,X13)</f>
        <v>0</v>
      </c>
      <c r="Z13" s="470" t="s">
        <v>290</v>
      </c>
      <c r="AA13" s="471" t="s">
        <v>475</v>
      </c>
      <c r="AB13" s="469">
        <f>COUNTIF(競技者データ入力シート!$Q$8:$Q$57,AA13)</f>
        <v>0</v>
      </c>
      <c r="AC13" s="470" t="s">
        <v>290</v>
      </c>
      <c r="AD13" s="50"/>
      <c r="AE13" s="50"/>
      <c r="AF13" s="240">
        <v>8</v>
      </c>
    </row>
    <row r="14" spans="1:32" s="19" customFormat="1" ht="22.5" customHeight="1" thickBot="1">
      <c r="A14" s="54"/>
      <c r="B14" s="50"/>
      <c r="C14" s="132"/>
      <c r="D14" s="553"/>
      <c r="E14" s="558"/>
      <c r="F14" s="588"/>
      <c r="G14" s="589"/>
      <c r="H14" s="589"/>
      <c r="I14" s="589"/>
      <c r="J14" s="589"/>
      <c r="K14" s="589"/>
      <c r="L14" s="589"/>
      <c r="M14" s="589"/>
      <c r="N14" s="589"/>
      <c r="O14" s="590"/>
      <c r="P14" s="579"/>
      <c r="Q14" s="580"/>
      <c r="R14" s="580"/>
      <c r="S14" s="581"/>
      <c r="T14" s="133"/>
      <c r="U14" s="129"/>
      <c r="V14" s="266"/>
      <c r="W14" s="266"/>
      <c r="X14" s="468" t="s">
        <v>476</v>
      </c>
      <c r="Y14" s="469">
        <f>COUNTIF(競技者データ入力シート!$Q$8:$Q$57,X14)</f>
        <v>0</v>
      </c>
      <c r="Z14" s="470" t="s">
        <v>290</v>
      </c>
      <c r="AA14" s="471" t="s">
        <v>488</v>
      </c>
      <c r="AB14" s="469">
        <f>COUNTIF(競技者データ入力シート!$Q$8:$Q$57,AA14)</f>
        <v>0</v>
      </c>
      <c r="AC14" s="470" t="s">
        <v>290</v>
      </c>
      <c r="AD14" s="50"/>
      <c r="AE14" s="50"/>
      <c r="AF14" s="240">
        <v>10</v>
      </c>
    </row>
    <row r="15" spans="1:32" ht="22.5" customHeight="1" thickTop="1" thickBot="1">
      <c r="A15" s="50"/>
      <c r="B15" s="54"/>
      <c r="C15" s="132"/>
      <c r="D15" s="158" t="s">
        <v>328</v>
      </c>
      <c r="E15" s="548" t="s">
        <v>341</v>
      </c>
      <c r="F15" s="549"/>
      <c r="G15" s="549"/>
      <c r="H15" s="549"/>
      <c r="I15" s="549"/>
      <c r="J15" s="549"/>
      <c r="K15" s="549"/>
      <c r="L15" s="549"/>
      <c r="M15" s="549"/>
      <c r="N15" s="549"/>
      <c r="O15" s="549"/>
      <c r="P15" s="549"/>
      <c r="Q15" s="549"/>
      <c r="R15" s="549"/>
      <c r="S15" s="550"/>
      <c r="T15" s="133"/>
      <c r="U15" s="129"/>
      <c r="V15" s="266"/>
      <c r="W15" s="266"/>
      <c r="X15" s="468" t="s">
        <v>484</v>
      </c>
      <c r="Y15" s="469">
        <f>COUNTIF(競技者データ入力シート!$Q$8:$Q$57,X15)</f>
        <v>0</v>
      </c>
      <c r="Z15" s="470" t="s">
        <v>290</v>
      </c>
      <c r="AA15" s="471" t="s">
        <v>477</v>
      </c>
      <c r="AB15" s="469">
        <f>COUNTIF(競技者データ入力シート!$Q$8:$Q$57,AA15)</f>
        <v>0</v>
      </c>
      <c r="AC15" s="470" t="s">
        <v>290</v>
      </c>
      <c r="AD15" s="50"/>
      <c r="AE15" s="50"/>
      <c r="AF15" s="240">
        <v>11</v>
      </c>
    </row>
    <row r="16" spans="1:32" ht="22.5" customHeight="1" thickTop="1" thickBot="1">
      <c r="A16" s="50"/>
      <c r="B16" s="53"/>
      <c r="C16" s="134"/>
      <c r="D16" s="546" t="s">
        <v>330</v>
      </c>
      <c r="E16" s="547"/>
      <c r="F16" s="571" t="s">
        <v>449</v>
      </c>
      <c r="G16" s="571"/>
      <c r="H16" s="571"/>
      <c r="I16" s="571"/>
      <c r="J16" s="571"/>
      <c r="K16" s="571"/>
      <c r="L16" s="571"/>
      <c r="M16" s="571"/>
      <c r="N16" s="571"/>
      <c r="O16" s="571"/>
      <c r="P16" s="571"/>
      <c r="Q16" s="571"/>
      <c r="R16" s="571"/>
      <c r="S16" s="572"/>
      <c r="T16" s="135"/>
      <c r="U16" s="129"/>
      <c r="V16" s="268"/>
      <c r="W16" s="268"/>
      <c r="X16" s="468" t="s">
        <v>478</v>
      </c>
      <c r="Y16" s="469">
        <f>COUNTIF(競技者データ入力シート!$Q$8:$Q$57,X16)</f>
        <v>0</v>
      </c>
      <c r="Z16" s="470" t="s">
        <v>290</v>
      </c>
      <c r="AA16" s="471" t="s">
        <v>479</v>
      </c>
      <c r="AB16" s="469">
        <f>COUNTIF(競技者データ入力シート!$Q$8:$Q$57,AA16)</f>
        <v>0</v>
      </c>
      <c r="AC16" s="470" t="s">
        <v>290</v>
      </c>
      <c r="AD16" s="50"/>
      <c r="AE16" s="50"/>
      <c r="AF16" s="240">
        <v>14</v>
      </c>
    </row>
    <row r="17" spans="1:33" ht="19.5" customHeight="1" thickBot="1">
      <c r="A17" s="50"/>
      <c r="B17" s="53"/>
      <c r="C17" s="53"/>
      <c r="D17" s="237"/>
      <c r="E17" s="237"/>
      <c r="F17" s="237"/>
      <c r="G17" s="237"/>
      <c r="H17" s="237"/>
      <c r="I17" s="237"/>
      <c r="J17" s="237"/>
      <c r="K17" s="237"/>
      <c r="L17" s="237"/>
      <c r="M17" s="237"/>
      <c r="N17" s="237"/>
      <c r="O17" s="237"/>
      <c r="P17" s="237"/>
      <c r="Q17" s="237"/>
      <c r="R17" s="237"/>
      <c r="S17" s="237"/>
      <c r="T17" s="129"/>
      <c r="U17" s="266"/>
      <c r="V17" s="268"/>
      <c r="W17" s="268"/>
      <c r="X17" s="468" t="s">
        <v>480</v>
      </c>
      <c r="Y17" s="469">
        <f>COUNTIF(競技者データ入力シート!$Q$8:$Q$57,X17)</f>
        <v>0</v>
      </c>
      <c r="Z17" s="470" t="s">
        <v>290</v>
      </c>
      <c r="AA17" s="471" t="s">
        <v>481</v>
      </c>
      <c r="AB17" s="469">
        <f>COUNTIF(競技者データ入力シート!$Q$8:$Q$57,AA17)</f>
        <v>0</v>
      </c>
      <c r="AC17" s="470" t="s">
        <v>290</v>
      </c>
      <c r="AD17" s="50"/>
      <c r="AE17" s="50"/>
      <c r="AF17" s="240">
        <v>15</v>
      </c>
    </row>
    <row r="18" spans="1:33" ht="19.5" customHeight="1">
      <c r="A18" s="50"/>
      <c r="B18" s="53"/>
      <c r="C18" s="136"/>
      <c r="D18" s="543" t="s">
        <v>333</v>
      </c>
      <c r="E18" s="544"/>
      <c r="F18" s="544"/>
      <c r="G18" s="544"/>
      <c r="H18" s="544"/>
      <c r="I18" s="544"/>
      <c r="J18" s="544"/>
      <c r="K18" s="544"/>
      <c r="L18" s="544"/>
      <c r="M18" s="544"/>
      <c r="N18" s="544"/>
      <c r="O18" s="544"/>
      <c r="P18" s="544"/>
      <c r="Q18" s="544"/>
      <c r="R18" s="544"/>
      <c r="S18" s="545"/>
      <c r="T18" s="137"/>
      <c r="U18" s="268"/>
      <c r="V18" s="268"/>
      <c r="W18" s="268"/>
      <c r="X18" s="472" t="s">
        <v>486</v>
      </c>
      <c r="Y18" s="473">
        <f>COUNTIF(競技者データ入力シート!$Q$8:$Q$57,X18)</f>
        <v>0</v>
      </c>
      <c r="Z18" s="474" t="s">
        <v>290</v>
      </c>
      <c r="AA18" s="475"/>
      <c r="AB18" s="473"/>
      <c r="AC18" s="474"/>
      <c r="AD18" s="50"/>
      <c r="AE18" s="50"/>
      <c r="AF18" s="240"/>
    </row>
    <row r="19" spans="1:33" ht="19.5" customHeight="1">
      <c r="A19" s="50"/>
      <c r="B19" s="53"/>
      <c r="C19" s="138"/>
      <c r="D19" s="235" t="s">
        <v>450</v>
      </c>
      <c r="E19" s="221"/>
      <c r="F19" s="221"/>
      <c r="G19" s="221"/>
      <c r="H19" s="221"/>
      <c r="I19" s="221"/>
      <c r="J19" s="221"/>
      <c r="K19" s="221"/>
      <c r="L19" s="221"/>
      <c r="M19" s="221"/>
      <c r="N19" s="221"/>
      <c r="O19" s="221"/>
      <c r="P19" s="221"/>
      <c r="Q19" s="221"/>
      <c r="R19" s="221"/>
      <c r="S19" s="222"/>
      <c r="T19" s="139"/>
      <c r="U19" s="268"/>
      <c r="V19" s="268"/>
      <c r="W19" s="268"/>
      <c r="X19" s="462" t="s">
        <v>527</v>
      </c>
      <c r="Y19" s="461">
        <f>SUM(Y10:Y18)</f>
        <v>0</v>
      </c>
      <c r="Z19" s="345" t="s">
        <v>290</v>
      </c>
      <c r="AA19" s="463" t="s">
        <v>528</v>
      </c>
      <c r="AB19" s="461">
        <f>SUM(AB10:AB18)</f>
        <v>0</v>
      </c>
      <c r="AC19" s="345" t="s">
        <v>290</v>
      </c>
      <c r="AD19" s="50"/>
      <c r="AE19" s="50"/>
      <c r="AF19" s="50"/>
    </row>
    <row r="20" spans="1:33" ht="19.5" customHeight="1">
      <c r="A20" s="56"/>
      <c r="B20" s="53"/>
      <c r="C20" s="138"/>
      <c r="D20" s="235"/>
      <c r="E20" s="221"/>
      <c r="F20" s="221"/>
      <c r="G20" s="221"/>
      <c r="H20" s="221"/>
      <c r="I20" s="221"/>
      <c r="J20" s="221"/>
      <c r="K20" s="221"/>
      <c r="L20" s="221"/>
      <c r="M20" s="221"/>
      <c r="N20" s="221"/>
      <c r="O20" s="221"/>
      <c r="P20" s="221"/>
      <c r="Q20" s="221"/>
      <c r="R20" s="221"/>
      <c r="S20" s="222"/>
      <c r="T20" s="139"/>
      <c r="U20" s="266"/>
      <c r="V20" s="266"/>
      <c r="W20" s="266"/>
      <c r="X20" s="349" t="s">
        <v>529</v>
      </c>
      <c r="Y20" s="350">
        <f>COUNTIF(競技者データ入力シート!$T$8:$T$57,"男子4X100mR")</f>
        <v>0</v>
      </c>
      <c r="Z20" s="351" t="s">
        <v>290</v>
      </c>
      <c r="AA20" s="352" t="s">
        <v>530</v>
      </c>
      <c r="AB20" s="350">
        <f>COUNTIF(競技者データ入力シート!$T$8:$T$57,"女子4X100mR")</f>
        <v>0</v>
      </c>
      <c r="AC20" s="351" t="s">
        <v>290</v>
      </c>
      <c r="AD20" s="50"/>
      <c r="AE20" s="50"/>
      <c r="AF20" s="50"/>
    </row>
    <row r="21" spans="1:33" s="20" customFormat="1" ht="19.5" customHeight="1">
      <c r="A21" s="56"/>
      <c r="B21" s="53"/>
      <c r="C21" s="138"/>
      <c r="D21" s="236" t="s">
        <v>451</v>
      </c>
      <c r="E21" s="223"/>
      <c r="F21" s="223"/>
      <c r="G21" s="223"/>
      <c r="H21" s="223"/>
      <c r="I21" s="223"/>
      <c r="J21" s="223"/>
      <c r="K21" s="223"/>
      <c r="L21" s="223"/>
      <c r="M21" s="223"/>
      <c r="N21" s="223"/>
      <c r="O21" s="223"/>
      <c r="P21" s="223"/>
      <c r="Q21" s="223"/>
      <c r="R21" s="223"/>
      <c r="S21" s="224"/>
      <c r="T21" s="139"/>
      <c r="U21" s="269"/>
      <c r="V21" s="266"/>
      <c r="W21" s="266"/>
      <c r="X21" s="455" t="s">
        <v>539</v>
      </c>
      <c r="Y21" s="456">
        <f>ROUNDUP(Y20/6,0)</f>
        <v>0</v>
      </c>
      <c r="Z21" s="457"/>
      <c r="AA21" s="458" t="s">
        <v>540</v>
      </c>
      <c r="AB21" s="459">
        <f>ROUNDUP(AB20/6,0)</f>
        <v>0</v>
      </c>
      <c r="AC21" s="460"/>
      <c r="AD21" s="56"/>
      <c r="AE21" s="50"/>
      <c r="AF21" s="50"/>
      <c r="AG21"/>
    </row>
    <row r="22" spans="1:33" s="20" customFormat="1" ht="19.5" customHeight="1" thickBot="1">
      <c r="A22" s="56"/>
      <c r="B22" s="53"/>
      <c r="C22" s="357"/>
      <c r="D22" s="358" t="s">
        <v>452</v>
      </c>
      <c r="E22" s="359"/>
      <c r="F22" s="359"/>
      <c r="G22" s="359"/>
      <c r="H22" s="359"/>
      <c r="I22" s="359"/>
      <c r="J22" s="359"/>
      <c r="K22" s="359"/>
      <c r="L22" s="359"/>
      <c r="M22" s="359"/>
      <c r="N22" s="359"/>
      <c r="O22" s="359"/>
      <c r="P22" s="359"/>
      <c r="Q22" s="359"/>
      <c r="R22" s="359"/>
      <c r="S22" s="360"/>
      <c r="T22" s="361"/>
      <c r="U22" s="269"/>
      <c r="V22" s="266"/>
      <c r="W22" s="266"/>
      <c r="X22" s="502" t="s">
        <v>531</v>
      </c>
      <c r="Y22" s="503"/>
      <c r="Z22" s="503"/>
      <c r="AA22" s="503"/>
      <c r="AB22" s="503"/>
      <c r="AC22" s="504"/>
      <c r="AD22" s="50"/>
      <c r="AE22" s="56"/>
      <c r="AF22" s="50"/>
      <c r="AG22"/>
    </row>
    <row r="23" spans="1:33" s="20" customFormat="1" ht="19.5" customHeight="1">
      <c r="A23" s="56"/>
      <c r="B23" s="50"/>
      <c r="C23" s="132"/>
      <c r="D23" s="591" t="s">
        <v>63</v>
      </c>
      <c r="E23" s="593" t="s">
        <v>64</v>
      </c>
      <c r="F23" s="526" t="s">
        <v>65</v>
      </c>
      <c r="G23" s="527"/>
      <c r="H23" s="526" t="s">
        <v>66</v>
      </c>
      <c r="I23" s="527"/>
      <c r="J23" s="542" t="s">
        <v>67</v>
      </c>
      <c r="K23" s="523" t="s">
        <v>335</v>
      </c>
      <c r="L23" s="523" t="s">
        <v>336</v>
      </c>
      <c r="M23" s="523" t="s">
        <v>334</v>
      </c>
      <c r="N23" s="523" t="s">
        <v>337</v>
      </c>
      <c r="O23" s="523" t="s">
        <v>338</v>
      </c>
      <c r="P23" s="525" t="s">
        <v>69</v>
      </c>
      <c r="Q23" s="601" t="s">
        <v>339</v>
      </c>
      <c r="R23" s="603" t="s">
        <v>340</v>
      </c>
      <c r="S23" s="57"/>
      <c r="T23" s="140"/>
      <c r="U23" s="269"/>
      <c r="V23" s="266"/>
      <c r="W23" s="266"/>
      <c r="X23" s="454" t="s">
        <v>535</v>
      </c>
      <c r="Y23" s="597">
        <f>Y19*400</f>
        <v>0</v>
      </c>
      <c r="Z23" s="598"/>
      <c r="AA23" s="87" t="s">
        <v>536</v>
      </c>
      <c r="AB23" s="595">
        <f>AB19*400</f>
        <v>0</v>
      </c>
      <c r="AC23" s="596"/>
      <c r="AD23" s="50"/>
      <c r="AE23" s="56"/>
      <c r="AF23" s="50"/>
      <c r="AG23"/>
    </row>
    <row r="24" spans="1:33" s="20" customFormat="1" ht="19.5" customHeight="1">
      <c r="A24" s="56"/>
      <c r="B24" s="56"/>
      <c r="C24" s="132"/>
      <c r="D24" s="592"/>
      <c r="E24" s="594"/>
      <c r="F24" s="363" t="s">
        <v>72</v>
      </c>
      <c r="G24" s="363" t="s">
        <v>73</v>
      </c>
      <c r="H24" s="363" t="s">
        <v>74</v>
      </c>
      <c r="I24" s="363" t="s">
        <v>75</v>
      </c>
      <c r="J24" s="542"/>
      <c r="K24" s="524"/>
      <c r="L24" s="524"/>
      <c r="M24" s="524"/>
      <c r="N24" s="524"/>
      <c r="O24" s="524"/>
      <c r="P24" s="525"/>
      <c r="Q24" s="602"/>
      <c r="R24" s="604"/>
      <c r="S24" s="57"/>
      <c r="T24" s="140"/>
      <c r="U24" s="269"/>
      <c r="V24" s="266"/>
      <c r="W24" s="266"/>
      <c r="X24" s="86" t="s">
        <v>537</v>
      </c>
      <c r="Y24" s="605">
        <f>Y21*800</f>
        <v>0</v>
      </c>
      <c r="Z24" s="606"/>
      <c r="AA24" s="356" t="s">
        <v>538</v>
      </c>
      <c r="AB24" s="540">
        <f>AB21*800</f>
        <v>0</v>
      </c>
      <c r="AC24" s="541"/>
      <c r="AD24" s="50"/>
      <c r="AE24" s="56"/>
      <c r="AF24" s="50"/>
      <c r="AG24"/>
    </row>
    <row r="25" spans="1:33" s="20" customFormat="1" ht="19.5" customHeight="1">
      <c r="A25" s="50"/>
      <c r="B25" s="56"/>
      <c r="C25" s="132"/>
      <c r="D25" s="364" t="s">
        <v>76</v>
      </c>
      <c r="E25" s="365">
        <v>12345</v>
      </c>
      <c r="F25" s="366" t="s">
        <v>77</v>
      </c>
      <c r="G25" s="366" t="s">
        <v>78</v>
      </c>
      <c r="H25" s="366" t="s">
        <v>442</v>
      </c>
      <c r="I25" s="367" t="s">
        <v>393</v>
      </c>
      <c r="J25" s="368" t="s">
        <v>428</v>
      </c>
      <c r="K25" s="369" t="s">
        <v>18</v>
      </c>
      <c r="L25" s="370" t="s">
        <v>81</v>
      </c>
      <c r="M25" s="371" t="s">
        <v>396</v>
      </c>
      <c r="N25" s="372" t="s">
        <v>395</v>
      </c>
      <c r="O25" s="372" t="s">
        <v>443</v>
      </c>
      <c r="P25" s="372" t="s">
        <v>444</v>
      </c>
      <c r="Q25" s="373" t="s">
        <v>27</v>
      </c>
      <c r="R25" s="374" t="s">
        <v>435</v>
      </c>
      <c r="S25" s="57"/>
      <c r="T25" s="140"/>
      <c r="U25" s="269"/>
      <c r="V25" s="266"/>
      <c r="W25" s="266"/>
      <c r="X25" s="18"/>
      <c r="Y25" s="47"/>
      <c r="Z25" s="353"/>
      <c r="AA25" s="453" t="s">
        <v>541</v>
      </c>
      <c r="AB25" s="599">
        <f>Y23+AB23+Y24+AB24</f>
        <v>0</v>
      </c>
      <c r="AC25" s="600"/>
      <c r="AD25" s="50"/>
      <c r="AE25" s="56"/>
      <c r="AF25" s="190"/>
      <c r="AG25"/>
    </row>
    <row r="26" spans="1:33" ht="19.5" customHeight="1" thickBot="1">
      <c r="A26" s="50"/>
      <c r="B26" s="56"/>
      <c r="C26" s="132"/>
      <c r="D26" s="362" t="s">
        <v>76</v>
      </c>
      <c r="E26" s="70">
        <v>11223</v>
      </c>
      <c r="F26" s="71" t="s">
        <v>86</v>
      </c>
      <c r="G26" s="71" t="s">
        <v>87</v>
      </c>
      <c r="H26" s="71" t="s">
        <v>392</v>
      </c>
      <c r="I26" s="72" t="s">
        <v>445</v>
      </c>
      <c r="J26" s="73" t="s">
        <v>430</v>
      </c>
      <c r="K26" s="74" t="s">
        <v>18</v>
      </c>
      <c r="L26" s="75" t="s">
        <v>90</v>
      </c>
      <c r="M26" s="76" t="s">
        <v>394</v>
      </c>
      <c r="N26" s="77" t="s">
        <v>433</v>
      </c>
      <c r="O26" s="77" t="s">
        <v>446</v>
      </c>
      <c r="P26" s="77" t="s">
        <v>444</v>
      </c>
      <c r="Q26" s="76" t="s">
        <v>27</v>
      </c>
      <c r="R26" s="78" t="s">
        <v>435</v>
      </c>
      <c r="S26" s="57"/>
      <c r="T26" s="140"/>
      <c r="U26" s="266"/>
      <c r="V26" s="266"/>
      <c r="W26" s="266"/>
      <c r="Z26" s="353"/>
      <c r="AA26" s="50"/>
      <c r="AB26" s="50"/>
      <c r="AC26" s="315"/>
      <c r="AD26" s="84"/>
      <c r="AE26" s="50"/>
      <c r="AF26" s="190"/>
    </row>
    <row r="27" spans="1:33" ht="19.5" customHeight="1">
      <c r="A27" s="50"/>
      <c r="B27" s="56"/>
      <c r="C27" s="132"/>
      <c r="D27" s="128" t="s">
        <v>302</v>
      </c>
      <c r="E27" s="204">
        <v>1</v>
      </c>
      <c r="F27" s="521">
        <v>2</v>
      </c>
      <c r="G27" s="522"/>
      <c r="H27" s="521">
        <v>3</v>
      </c>
      <c r="I27" s="522"/>
      <c r="J27" s="204">
        <v>4</v>
      </c>
      <c r="K27" s="204">
        <v>5</v>
      </c>
      <c r="L27" s="204">
        <v>6</v>
      </c>
      <c r="M27" s="204">
        <v>7</v>
      </c>
      <c r="N27" s="204">
        <v>8</v>
      </c>
      <c r="O27" s="204">
        <v>9</v>
      </c>
      <c r="P27" s="204">
        <v>10</v>
      </c>
      <c r="Q27" s="204">
        <v>11</v>
      </c>
      <c r="R27" s="205">
        <v>12</v>
      </c>
      <c r="S27" s="57"/>
      <c r="T27" s="140"/>
      <c r="U27" s="268"/>
      <c r="V27" s="266"/>
      <c r="W27" s="266"/>
      <c r="X27" s="47"/>
      <c r="Y27" s="52"/>
      <c r="Z27" s="51"/>
      <c r="AA27" s="50"/>
      <c r="AB27" s="50"/>
      <c r="AC27" s="50"/>
      <c r="AD27" s="84"/>
      <c r="AE27" s="50"/>
      <c r="AF27" s="190"/>
    </row>
    <row r="28" spans="1:33" ht="19.5" customHeight="1">
      <c r="A28" s="50"/>
      <c r="B28" s="56"/>
      <c r="C28" s="132"/>
      <c r="D28" s="225" t="s">
        <v>303</v>
      </c>
      <c r="E28" s="226" t="s">
        <v>346</v>
      </c>
      <c r="F28" s="226"/>
      <c r="G28" s="226"/>
      <c r="H28" s="226"/>
      <c r="I28" s="226"/>
      <c r="J28" s="226"/>
      <c r="K28" s="226"/>
      <c r="L28" s="226"/>
      <c r="M28" s="226"/>
      <c r="N28" s="226"/>
      <c r="O28" s="226"/>
      <c r="P28" s="226"/>
      <c r="Q28" s="226"/>
      <c r="R28" s="226"/>
      <c r="S28" s="227"/>
      <c r="T28" s="228"/>
      <c r="U28" s="268"/>
      <c r="V28" s="266"/>
      <c r="W28" s="266"/>
      <c r="X28" s="51"/>
      <c r="Y28" s="52"/>
      <c r="Z28" s="51"/>
      <c r="AA28" s="50"/>
      <c r="AB28" s="50"/>
      <c r="AC28" s="50"/>
      <c r="AD28" s="84"/>
      <c r="AE28" s="50"/>
      <c r="AF28" s="190"/>
    </row>
    <row r="29" spans="1:33" ht="19.5" customHeight="1">
      <c r="A29" s="50"/>
      <c r="B29" s="50"/>
      <c r="C29" s="132"/>
      <c r="D29" s="229" t="s">
        <v>304</v>
      </c>
      <c r="E29" s="230" t="s">
        <v>424</v>
      </c>
      <c r="F29" s="230"/>
      <c r="G29" s="230"/>
      <c r="H29" s="230"/>
      <c r="I29" s="230"/>
      <c r="J29" s="230"/>
      <c r="K29" s="230"/>
      <c r="L29" s="230"/>
      <c r="M29" s="230"/>
      <c r="N29" s="230"/>
      <c r="O29" s="230"/>
      <c r="P29" s="230"/>
      <c r="Q29" s="230"/>
      <c r="R29" s="230"/>
      <c r="S29" s="231"/>
      <c r="T29" s="228"/>
      <c r="U29" s="268"/>
      <c r="V29" s="266"/>
      <c r="W29" s="266"/>
      <c r="X29" s="51"/>
      <c r="Y29" s="52"/>
      <c r="Z29" s="51"/>
      <c r="AA29" s="50"/>
      <c r="AB29" s="50"/>
      <c r="AC29" s="50"/>
      <c r="AD29" s="84"/>
      <c r="AE29" s="50"/>
      <c r="AF29" s="56"/>
    </row>
    <row r="30" spans="1:33" ht="19.5" customHeight="1">
      <c r="A30" s="50"/>
      <c r="B30" s="50"/>
      <c r="C30" s="132"/>
      <c r="D30" s="229" t="s">
        <v>305</v>
      </c>
      <c r="E30" s="230" t="s">
        <v>327</v>
      </c>
      <c r="F30" s="230"/>
      <c r="G30" s="230"/>
      <c r="H30" s="230"/>
      <c r="I30" s="230"/>
      <c r="J30" s="230"/>
      <c r="K30" s="232"/>
      <c r="L30" s="233"/>
      <c r="M30" s="230"/>
      <c r="N30" s="230"/>
      <c r="O30" s="230"/>
      <c r="P30" s="230"/>
      <c r="Q30" s="230"/>
      <c r="R30" s="230"/>
      <c r="S30" s="231"/>
      <c r="T30" s="228"/>
      <c r="U30" s="266"/>
      <c r="V30" s="266"/>
      <c r="W30" s="266"/>
      <c r="X30" s="51"/>
      <c r="Y30" s="52"/>
      <c r="Z30" s="51"/>
      <c r="AA30" s="50"/>
      <c r="AB30" s="50"/>
      <c r="AC30" s="50"/>
      <c r="AD30" s="84"/>
      <c r="AE30" s="50"/>
      <c r="AF30" s="50"/>
    </row>
    <row r="31" spans="1:33" ht="19.5" customHeight="1">
      <c r="A31" s="50"/>
      <c r="B31" s="50"/>
      <c r="C31" s="132"/>
      <c r="D31" s="229" t="s">
        <v>306</v>
      </c>
      <c r="E31" s="230" t="s">
        <v>298</v>
      </c>
      <c r="F31" s="230"/>
      <c r="G31" s="230"/>
      <c r="H31" s="230"/>
      <c r="I31" s="230"/>
      <c r="J31" s="230"/>
      <c r="K31" s="232"/>
      <c r="L31" s="233"/>
      <c r="M31" s="230"/>
      <c r="N31" s="230"/>
      <c r="O31" s="230"/>
      <c r="P31" s="230"/>
      <c r="Q31" s="230"/>
      <c r="R31" s="230"/>
      <c r="S31" s="231"/>
      <c r="T31" s="228"/>
      <c r="U31" s="266"/>
      <c r="V31" s="266"/>
      <c r="W31" s="266"/>
      <c r="X31" s="51"/>
      <c r="Y31" s="52"/>
      <c r="Z31" s="51"/>
      <c r="AA31" s="50"/>
      <c r="AB31" s="50"/>
      <c r="AC31" s="50"/>
      <c r="AD31" s="84"/>
      <c r="AE31" s="50"/>
      <c r="AF31" s="50"/>
    </row>
    <row r="32" spans="1:33" ht="19.5" customHeight="1">
      <c r="A32" s="50"/>
      <c r="B32" s="50"/>
      <c r="C32" s="132"/>
      <c r="D32" s="229" t="s">
        <v>307</v>
      </c>
      <c r="E32" s="230" t="s">
        <v>299</v>
      </c>
      <c r="F32" s="230"/>
      <c r="G32" s="230"/>
      <c r="H32" s="230"/>
      <c r="I32" s="230"/>
      <c r="J32" s="230"/>
      <c r="K32" s="232"/>
      <c r="L32" s="233"/>
      <c r="M32" s="230"/>
      <c r="N32" s="230"/>
      <c r="O32" s="230"/>
      <c r="P32" s="230"/>
      <c r="Q32" s="230"/>
      <c r="R32" s="230"/>
      <c r="S32" s="231"/>
      <c r="T32" s="228"/>
      <c r="U32" s="266"/>
      <c r="V32" s="266"/>
      <c r="W32" s="266"/>
      <c r="X32" s="51"/>
      <c r="Y32" s="52"/>
      <c r="Z32" s="51"/>
      <c r="AA32" s="50"/>
      <c r="AB32" s="50"/>
      <c r="AC32" s="50"/>
      <c r="AD32" s="84"/>
      <c r="AE32" s="50"/>
      <c r="AF32" s="50"/>
    </row>
    <row r="33" spans="1:32" ht="19.5" customHeight="1">
      <c r="A33" s="50"/>
      <c r="B33" s="50"/>
      <c r="C33" s="132"/>
      <c r="D33" s="229" t="s">
        <v>308</v>
      </c>
      <c r="E33" s="230" t="s">
        <v>427</v>
      </c>
      <c r="F33" s="230"/>
      <c r="G33" s="230"/>
      <c r="H33" s="230"/>
      <c r="I33" s="230"/>
      <c r="J33" s="230"/>
      <c r="K33" s="232"/>
      <c r="L33" s="233"/>
      <c r="M33" s="230"/>
      <c r="N33" s="230"/>
      <c r="O33" s="230"/>
      <c r="P33" s="230"/>
      <c r="Q33" s="230"/>
      <c r="R33" s="230"/>
      <c r="S33" s="231"/>
      <c r="T33" s="228"/>
      <c r="U33" s="266"/>
      <c r="V33" s="266"/>
      <c r="W33" s="266"/>
      <c r="X33" s="51"/>
      <c r="Y33" s="52"/>
      <c r="Z33" s="51"/>
      <c r="AA33" s="50"/>
      <c r="AB33" s="50"/>
      <c r="AC33" s="50"/>
      <c r="AD33" s="84"/>
      <c r="AE33" s="50"/>
      <c r="AF33" s="50"/>
    </row>
    <row r="34" spans="1:32" ht="19.5" customHeight="1">
      <c r="A34" s="50"/>
      <c r="B34" s="50"/>
      <c r="C34" s="132"/>
      <c r="D34" s="229" t="s">
        <v>309</v>
      </c>
      <c r="E34" s="230" t="s">
        <v>332</v>
      </c>
      <c r="F34" s="230"/>
      <c r="G34" s="230"/>
      <c r="H34" s="230"/>
      <c r="I34" s="230"/>
      <c r="J34" s="230"/>
      <c r="K34" s="230"/>
      <c r="L34" s="230"/>
      <c r="M34" s="230"/>
      <c r="N34" s="230"/>
      <c r="O34" s="230"/>
      <c r="P34" s="230"/>
      <c r="Q34" s="230"/>
      <c r="R34" s="230"/>
      <c r="S34" s="270"/>
      <c r="T34" s="228"/>
      <c r="U34" s="266"/>
      <c r="V34" s="266"/>
      <c r="W34" s="266"/>
      <c r="X34" s="51"/>
      <c r="Y34" s="52"/>
      <c r="Z34" s="51"/>
      <c r="AA34" s="50"/>
      <c r="AB34" s="50"/>
      <c r="AC34" s="50"/>
      <c r="AD34" s="84"/>
      <c r="AE34" s="50"/>
      <c r="AF34" s="50"/>
    </row>
    <row r="35" spans="1:32" ht="19.5" customHeight="1">
      <c r="A35" s="50"/>
      <c r="B35" s="50"/>
      <c r="C35" s="132"/>
      <c r="D35" s="229" t="s">
        <v>310</v>
      </c>
      <c r="E35" s="230" t="s">
        <v>299</v>
      </c>
      <c r="F35" s="230"/>
      <c r="G35" s="230"/>
      <c r="H35" s="230"/>
      <c r="I35" s="230"/>
      <c r="J35" s="230"/>
      <c r="K35" s="230"/>
      <c r="L35" s="230"/>
      <c r="M35" s="230"/>
      <c r="N35" s="230"/>
      <c r="O35" s="230"/>
      <c r="P35" s="230"/>
      <c r="Q35" s="230"/>
      <c r="R35" s="230"/>
      <c r="S35" s="270"/>
      <c r="T35" s="228"/>
      <c r="U35" s="266"/>
      <c r="V35" s="266"/>
      <c r="W35" s="266"/>
      <c r="X35" s="51"/>
      <c r="Y35" s="52"/>
      <c r="Z35" s="51"/>
      <c r="AA35" s="50"/>
      <c r="AB35" s="50"/>
      <c r="AC35" s="50"/>
      <c r="AD35" s="84"/>
      <c r="AE35" s="84"/>
      <c r="AF35" s="50"/>
    </row>
    <row r="36" spans="1:32" ht="19.5" customHeight="1">
      <c r="A36" s="50"/>
      <c r="B36" s="50"/>
      <c r="C36" s="132"/>
      <c r="D36" s="229" t="s">
        <v>311</v>
      </c>
      <c r="E36" s="230" t="s">
        <v>299</v>
      </c>
      <c r="F36" s="230"/>
      <c r="G36" s="230"/>
      <c r="H36" s="230"/>
      <c r="I36" s="230"/>
      <c r="J36" s="230"/>
      <c r="K36" s="230"/>
      <c r="L36" s="230"/>
      <c r="M36" s="230"/>
      <c r="N36" s="230"/>
      <c r="O36" s="230"/>
      <c r="P36" s="230"/>
      <c r="Q36" s="230"/>
      <c r="R36" s="230"/>
      <c r="S36" s="270"/>
      <c r="T36" s="228"/>
      <c r="U36" s="266"/>
      <c r="V36" s="266"/>
      <c r="W36" s="266"/>
      <c r="X36" s="51"/>
      <c r="Y36" s="52"/>
      <c r="Z36" s="51"/>
      <c r="AA36" s="50"/>
      <c r="AB36" s="50"/>
      <c r="AC36" s="50"/>
      <c r="AD36" s="50"/>
      <c r="AE36" s="84"/>
      <c r="AF36" s="50"/>
    </row>
    <row r="37" spans="1:32" ht="19.5" customHeight="1">
      <c r="A37" s="50"/>
      <c r="B37" s="50"/>
      <c r="C37" s="132"/>
      <c r="D37" s="229" t="s">
        <v>312</v>
      </c>
      <c r="E37" s="230" t="s">
        <v>299</v>
      </c>
      <c r="F37" s="230"/>
      <c r="G37" s="230"/>
      <c r="H37" s="230"/>
      <c r="I37" s="230"/>
      <c r="J37" s="230"/>
      <c r="K37" s="230"/>
      <c r="L37" s="230"/>
      <c r="M37" s="230"/>
      <c r="N37" s="230"/>
      <c r="O37" s="230"/>
      <c r="P37" s="230"/>
      <c r="Q37" s="230"/>
      <c r="R37" s="230"/>
      <c r="S37" s="270"/>
      <c r="T37" s="228"/>
      <c r="U37" s="266"/>
      <c r="V37" s="266"/>
      <c r="W37" s="266"/>
      <c r="X37" s="51"/>
      <c r="Y37" s="52"/>
      <c r="Z37" s="51"/>
      <c r="AA37" s="84"/>
      <c r="AB37" s="84"/>
      <c r="AC37" s="84"/>
      <c r="AD37" s="50"/>
      <c r="AE37" s="84"/>
      <c r="AF37" s="50"/>
    </row>
    <row r="38" spans="1:32" ht="19.5" customHeight="1">
      <c r="A38" s="50"/>
      <c r="B38" s="50"/>
      <c r="C38" s="149"/>
      <c r="D38" s="229" t="s">
        <v>313</v>
      </c>
      <c r="E38" s="230" t="s">
        <v>300</v>
      </c>
      <c r="F38" s="230"/>
      <c r="G38" s="230"/>
      <c r="H38" s="230"/>
      <c r="I38" s="230"/>
      <c r="J38" s="230"/>
      <c r="K38" s="230"/>
      <c r="L38" s="230"/>
      <c r="M38" s="230"/>
      <c r="N38" s="230"/>
      <c r="O38" s="230"/>
      <c r="P38" s="230"/>
      <c r="Q38" s="230"/>
      <c r="R38" s="230"/>
      <c r="S38" s="270"/>
      <c r="T38" s="228"/>
      <c r="U38" s="266"/>
      <c r="V38" s="266"/>
      <c r="W38" s="266"/>
      <c r="X38" s="80"/>
      <c r="Y38" s="85"/>
      <c r="Z38" s="80"/>
      <c r="AA38" s="84"/>
      <c r="AB38" s="84"/>
      <c r="AC38" s="84"/>
      <c r="AD38" s="50"/>
      <c r="AE38" s="84"/>
      <c r="AF38" s="50"/>
    </row>
    <row r="39" spans="1:32" ht="19.5" customHeight="1">
      <c r="A39" s="50"/>
      <c r="B39" s="50"/>
      <c r="C39" s="149"/>
      <c r="D39" s="229" t="s">
        <v>314</v>
      </c>
      <c r="E39" s="230" t="s">
        <v>425</v>
      </c>
      <c r="F39" s="230"/>
      <c r="G39" s="230"/>
      <c r="H39" s="230"/>
      <c r="I39" s="230"/>
      <c r="J39" s="230"/>
      <c r="K39" s="230"/>
      <c r="L39" s="230"/>
      <c r="M39" s="230"/>
      <c r="N39" s="230"/>
      <c r="O39" s="230"/>
      <c r="P39" s="230"/>
      <c r="Q39" s="230"/>
      <c r="R39" s="230"/>
      <c r="S39" s="270"/>
      <c r="T39" s="228"/>
      <c r="U39" s="266"/>
      <c r="V39" s="266"/>
      <c r="W39" s="266"/>
      <c r="X39" s="51"/>
      <c r="Y39" s="52"/>
      <c r="Z39" s="51"/>
      <c r="AA39" s="50"/>
      <c r="AB39" s="50"/>
      <c r="AC39" s="50"/>
      <c r="AD39" s="50"/>
      <c r="AE39" s="50"/>
      <c r="AF39" s="50"/>
    </row>
    <row r="40" spans="1:32" ht="19.5" customHeight="1">
      <c r="A40" s="50"/>
      <c r="B40" s="50"/>
      <c r="C40" s="132"/>
      <c r="D40" s="234" t="s">
        <v>315</v>
      </c>
      <c r="E40" s="241" t="s">
        <v>331</v>
      </c>
      <c r="F40" s="241"/>
      <c r="G40" s="241"/>
      <c r="H40" s="241"/>
      <c r="I40" s="241"/>
      <c r="J40" s="241"/>
      <c r="K40" s="241"/>
      <c r="L40" s="241"/>
      <c r="M40" s="241"/>
      <c r="N40" s="241"/>
      <c r="O40" s="241"/>
      <c r="P40" s="241"/>
      <c r="Q40" s="241"/>
      <c r="R40" s="241"/>
      <c r="S40" s="271"/>
      <c r="T40" s="228"/>
      <c r="U40" s="266"/>
      <c r="V40" s="266"/>
      <c r="W40" s="266"/>
      <c r="X40" s="51"/>
      <c r="Y40" s="52"/>
      <c r="Z40" s="51"/>
      <c r="AA40" s="50"/>
      <c r="AB40" s="50"/>
      <c r="AC40" s="50"/>
      <c r="AD40" s="50"/>
      <c r="AE40" s="50"/>
      <c r="AF40" s="50"/>
    </row>
    <row r="41" spans="1:32" ht="19.5" customHeight="1" thickBot="1">
      <c r="A41" s="50"/>
      <c r="B41" s="50"/>
      <c r="C41" s="132"/>
      <c r="D41" s="53"/>
      <c r="E41" s="53"/>
      <c r="F41" s="53"/>
      <c r="G41" s="53"/>
      <c r="H41" s="53"/>
      <c r="I41" s="53"/>
      <c r="J41" s="53"/>
      <c r="K41" s="53"/>
      <c r="L41" s="53"/>
      <c r="M41" s="53"/>
      <c r="N41" s="53"/>
      <c r="O41" s="53"/>
      <c r="P41" s="53"/>
      <c r="Q41" s="53"/>
      <c r="R41" s="53"/>
      <c r="S41" s="254"/>
      <c r="T41" s="140"/>
      <c r="U41" s="266"/>
      <c r="V41" s="266"/>
      <c r="W41" s="266"/>
      <c r="X41" s="51"/>
      <c r="Y41" s="52"/>
      <c r="Z41" s="51"/>
      <c r="AA41" s="50"/>
      <c r="AB41" s="50"/>
      <c r="AC41" s="50"/>
      <c r="AD41" s="50"/>
      <c r="AE41" s="50"/>
      <c r="AF41" s="50"/>
    </row>
    <row r="42" spans="1:32" ht="19.5" customHeight="1" thickBot="1">
      <c r="A42" s="50"/>
      <c r="B42" s="50"/>
      <c r="C42" s="132"/>
      <c r="D42" s="53"/>
      <c r="E42" s="514" t="str">
        <f>競技者データ入力シート!Q4:Q4</f>
        <v>種目選択</v>
      </c>
      <c r="F42" s="510"/>
      <c r="G42" s="510" t="str">
        <f>競技者データ入力シート!R4</f>
        <v>ベスト記録</v>
      </c>
      <c r="H42" s="510"/>
      <c r="I42" s="510" t="str">
        <f>競技者データ入力シート!S4</f>
        <v>競技会名</v>
      </c>
      <c r="J42" s="511"/>
      <c r="K42" s="53"/>
      <c r="L42" s="53"/>
      <c r="M42" s="53"/>
      <c r="N42" s="53"/>
      <c r="O42" s="53"/>
      <c r="P42" s="53"/>
      <c r="Q42" s="53"/>
      <c r="R42" s="53"/>
      <c r="S42" s="254"/>
      <c r="T42" s="140"/>
      <c r="U42" s="266"/>
      <c r="V42" s="266"/>
      <c r="W42" s="266"/>
      <c r="X42" s="51"/>
      <c r="Y42" s="52"/>
      <c r="Z42" s="51"/>
      <c r="AA42" s="50"/>
      <c r="AB42" s="50"/>
      <c r="AC42" s="50"/>
      <c r="AD42" s="50"/>
      <c r="AE42" s="50"/>
      <c r="AF42" s="50"/>
    </row>
    <row r="43" spans="1:32" ht="19.5" customHeight="1" thickBot="1">
      <c r="A43" s="50"/>
      <c r="B43" s="50"/>
      <c r="C43" s="132"/>
      <c r="D43" s="53"/>
      <c r="E43" s="513" t="str">
        <f>競技者データ入力シート!Q6</f>
        <v>男子1500m</v>
      </c>
      <c r="F43" s="512"/>
      <c r="G43" s="508" t="str">
        <f>競技者データ入力シート!R6</f>
        <v>4.35.46</v>
      </c>
      <c r="H43" s="512"/>
      <c r="I43" s="508" t="str">
        <f>競技者データ入力シート!S6</f>
        <v>2021記録会</v>
      </c>
      <c r="J43" s="509"/>
      <c r="K43" s="53"/>
      <c r="L43" s="53"/>
      <c r="M43" s="53"/>
      <c r="N43" s="53"/>
      <c r="O43" s="53"/>
      <c r="P43" s="53"/>
      <c r="Q43" s="53"/>
      <c r="R43" s="53"/>
      <c r="S43" s="254"/>
      <c r="T43" s="140"/>
      <c r="U43" s="266"/>
      <c r="V43" s="266"/>
      <c r="W43" s="266"/>
      <c r="X43" s="51"/>
      <c r="Y43" s="52"/>
      <c r="Z43" s="51"/>
      <c r="AA43" s="50"/>
      <c r="AB43" s="50"/>
      <c r="AC43" s="50"/>
      <c r="AD43" s="50"/>
      <c r="AE43" s="50"/>
      <c r="AF43" s="50"/>
    </row>
    <row r="44" spans="1:32" ht="19.5" customHeight="1">
      <c r="A44" s="50"/>
      <c r="B44" s="50"/>
      <c r="C44" s="132"/>
      <c r="D44" s="53"/>
      <c r="E44" s="505" t="s">
        <v>439</v>
      </c>
      <c r="F44" s="506"/>
      <c r="G44" s="506" t="s">
        <v>441</v>
      </c>
      <c r="H44" s="506"/>
      <c r="I44" s="506" t="s">
        <v>440</v>
      </c>
      <c r="J44" s="507"/>
      <c r="K44" s="53"/>
      <c r="L44" s="53"/>
      <c r="M44" s="53"/>
      <c r="N44" s="53"/>
      <c r="O44" s="53"/>
      <c r="P44" s="53"/>
      <c r="Q44" s="53"/>
      <c r="R44" s="53"/>
      <c r="S44" s="254"/>
      <c r="T44" s="140"/>
      <c r="U44" s="266"/>
      <c r="V44" s="266"/>
      <c r="W44" s="266"/>
      <c r="X44" s="51"/>
      <c r="Y44" s="52"/>
      <c r="Z44" s="51"/>
      <c r="AA44" s="50"/>
      <c r="AB44" s="50"/>
      <c r="AC44" s="50"/>
      <c r="AD44" s="50"/>
      <c r="AE44" s="50"/>
      <c r="AF44" s="50"/>
    </row>
    <row r="45" spans="1:32" ht="19.5" customHeight="1">
      <c r="A45" s="50"/>
      <c r="B45" s="50"/>
      <c r="C45" s="132"/>
      <c r="D45" s="242" t="s">
        <v>301</v>
      </c>
      <c r="E45" s="243"/>
      <c r="F45" s="243"/>
      <c r="G45" s="243"/>
      <c r="H45" s="243"/>
      <c r="I45" s="243"/>
      <c r="J45" s="243"/>
      <c r="K45" s="243"/>
      <c r="L45" s="243"/>
      <c r="M45" s="243"/>
      <c r="N45" s="243"/>
      <c r="O45" s="243"/>
      <c r="P45" s="243"/>
      <c r="Q45" s="243"/>
      <c r="R45" s="243"/>
      <c r="S45" s="272"/>
      <c r="T45" s="140"/>
      <c r="U45" s="266"/>
      <c r="V45" s="266"/>
      <c r="W45" s="266"/>
      <c r="X45" s="51"/>
      <c r="Y45" s="52"/>
      <c r="Z45" s="51"/>
      <c r="AA45" s="50"/>
      <c r="AB45" s="50"/>
      <c r="AC45" s="50"/>
      <c r="AD45" s="50"/>
      <c r="AE45" s="50"/>
      <c r="AF45" s="50"/>
    </row>
    <row r="46" spans="1:32" ht="19.5" customHeight="1">
      <c r="A46" s="50"/>
      <c r="B46" s="50"/>
      <c r="C46" s="132"/>
      <c r="D46" s="244" t="s">
        <v>321</v>
      </c>
      <c r="E46" s="245" t="s">
        <v>324</v>
      </c>
      <c r="F46" s="245"/>
      <c r="G46" s="245"/>
      <c r="H46" s="245"/>
      <c r="I46" s="245"/>
      <c r="J46" s="245"/>
      <c r="K46" s="245"/>
      <c r="L46" s="245"/>
      <c r="M46" s="245"/>
      <c r="N46" s="245"/>
      <c r="O46" s="245"/>
      <c r="P46" s="245"/>
      <c r="Q46" s="245"/>
      <c r="R46" s="245"/>
      <c r="S46" s="273"/>
      <c r="T46" s="140"/>
      <c r="U46" s="266"/>
      <c r="V46" s="266"/>
      <c r="W46" s="266"/>
      <c r="X46" s="51"/>
      <c r="Y46" s="52"/>
      <c r="Z46" s="51"/>
      <c r="AA46" s="50"/>
      <c r="AB46" s="50"/>
      <c r="AC46" s="50"/>
      <c r="AD46" s="50"/>
      <c r="AE46" s="50"/>
      <c r="AF46" s="50"/>
    </row>
    <row r="47" spans="1:32" ht="19.5" customHeight="1">
      <c r="A47" s="50"/>
      <c r="B47" s="50"/>
      <c r="C47" s="132"/>
      <c r="D47" s="246" t="s">
        <v>322</v>
      </c>
      <c r="E47" s="247" t="s">
        <v>390</v>
      </c>
      <c r="F47" s="247"/>
      <c r="G47" s="247"/>
      <c r="H47" s="247"/>
      <c r="I47" s="247"/>
      <c r="J47" s="247"/>
      <c r="K47" s="247"/>
      <c r="L47" s="247"/>
      <c r="M47" s="247"/>
      <c r="N47" s="247"/>
      <c r="O47" s="247"/>
      <c r="P47" s="247"/>
      <c r="Q47" s="247"/>
      <c r="R47" s="247"/>
      <c r="S47" s="274"/>
      <c r="T47" s="140"/>
      <c r="U47" s="266"/>
      <c r="V47" s="266"/>
      <c r="W47" s="266"/>
      <c r="X47" s="51"/>
      <c r="Y47" s="52"/>
      <c r="Z47" s="51"/>
      <c r="AA47" s="50"/>
      <c r="AB47" s="50"/>
      <c r="AC47" s="50"/>
      <c r="AD47" s="50"/>
      <c r="AE47" s="50"/>
      <c r="AF47" s="50"/>
    </row>
    <row r="48" spans="1:32" ht="19.5" customHeight="1">
      <c r="A48" s="50"/>
      <c r="B48" s="50"/>
      <c r="C48" s="132"/>
      <c r="D48" s="248" t="s">
        <v>323</v>
      </c>
      <c r="E48" s="249" t="s">
        <v>325</v>
      </c>
      <c r="F48" s="249"/>
      <c r="G48" s="249"/>
      <c r="H48" s="249"/>
      <c r="I48" s="249"/>
      <c r="J48" s="249"/>
      <c r="K48" s="249"/>
      <c r="L48" s="249"/>
      <c r="M48" s="249"/>
      <c r="N48" s="249"/>
      <c r="O48" s="249"/>
      <c r="P48" s="249"/>
      <c r="Q48" s="249"/>
      <c r="R48" s="249"/>
      <c r="S48" s="275"/>
      <c r="T48" s="140"/>
      <c r="U48" s="266"/>
      <c r="V48" s="266"/>
      <c r="W48" s="266"/>
      <c r="X48" s="51"/>
      <c r="Y48" s="52"/>
      <c r="Z48" s="51"/>
      <c r="AA48" s="50"/>
      <c r="AB48" s="50"/>
      <c r="AC48" s="50"/>
      <c r="AD48" s="50"/>
      <c r="AE48" s="50"/>
      <c r="AF48" s="50"/>
    </row>
    <row r="49" spans="1:32" ht="19.5" customHeight="1">
      <c r="A49" s="50"/>
      <c r="B49" s="50"/>
      <c r="C49" s="132"/>
      <c r="D49" s="250"/>
      <c r="E49" s="251" t="s">
        <v>317</v>
      </c>
      <c r="F49" s="251"/>
      <c r="G49" s="251"/>
      <c r="H49" s="251"/>
      <c r="I49" s="251"/>
      <c r="J49" s="251"/>
      <c r="K49" s="251"/>
      <c r="L49" s="251"/>
      <c r="M49" s="251"/>
      <c r="N49" s="251"/>
      <c r="O49" s="251"/>
      <c r="P49" s="251"/>
      <c r="Q49" s="251"/>
      <c r="R49" s="251"/>
      <c r="S49" s="276"/>
      <c r="T49" s="140"/>
      <c r="U49" s="266"/>
      <c r="V49" s="266"/>
      <c r="W49" s="266"/>
      <c r="X49" s="51"/>
      <c r="Y49" s="52"/>
      <c r="Z49" s="51"/>
      <c r="AA49" s="50"/>
      <c r="AB49" s="50"/>
      <c r="AC49" s="50"/>
      <c r="AD49" s="50"/>
      <c r="AE49" s="50"/>
      <c r="AF49" s="50"/>
    </row>
    <row r="50" spans="1:32" ht="19.5" customHeight="1">
      <c r="A50" s="50"/>
      <c r="B50" s="50"/>
      <c r="C50" s="132"/>
      <c r="D50" s="250"/>
      <c r="E50" s="251" t="s">
        <v>318</v>
      </c>
      <c r="F50" s="251"/>
      <c r="G50" s="251"/>
      <c r="H50" s="251"/>
      <c r="I50" s="251"/>
      <c r="J50" s="251"/>
      <c r="K50" s="251"/>
      <c r="L50" s="251"/>
      <c r="M50" s="251"/>
      <c r="N50" s="251"/>
      <c r="O50" s="251"/>
      <c r="P50" s="251"/>
      <c r="Q50" s="251"/>
      <c r="R50" s="251"/>
      <c r="S50" s="276"/>
      <c r="T50" s="140"/>
      <c r="U50" s="266"/>
      <c r="V50" s="266"/>
      <c r="W50" s="266"/>
      <c r="X50" s="51"/>
      <c r="Y50" s="52"/>
      <c r="Z50" s="51"/>
      <c r="AA50" s="50"/>
      <c r="AB50" s="50"/>
      <c r="AC50" s="50"/>
      <c r="AD50" s="50"/>
      <c r="AE50" s="50"/>
      <c r="AF50" s="79" t="s">
        <v>12</v>
      </c>
    </row>
    <row r="51" spans="1:32" ht="19.5" customHeight="1">
      <c r="A51" s="50"/>
      <c r="B51" s="50"/>
      <c r="C51" s="132"/>
      <c r="D51" s="250"/>
      <c r="E51" s="251" t="s">
        <v>389</v>
      </c>
      <c r="F51" s="251"/>
      <c r="G51" s="251"/>
      <c r="H51" s="251"/>
      <c r="I51" s="251"/>
      <c r="J51" s="251"/>
      <c r="K51" s="251"/>
      <c r="L51" s="251"/>
      <c r="M51" s="251"/>
      <c r="N51" s="251"/>
      <c r="O51" s="251"/>
      <c r="P51" s="251"/>
      <c r="Q51" s="251"/>
      <c r="R51" s="251"/>
      <c r="S51" s="276"/>
      <c r="T51" s="140"/>
      <c r="U51" s="266"/>
      <c r="V51" s="266"/>
      <c r="W51" s="266"/>
      <c r="X51" s="51"/>
      <c r="Y51" s="52"/>
      <c r="Z51" s="51"/>
      <c r="AA51" s="50"/>
      <c r="AB51" s="50"/>
      <c r="AC51" s="50"/>
      <c r="AD51" s="50"/>
      <c r="AE51" s="50"/>
      <c r="AF51" s="49" t="s">
        <v>14</v>
      </c>
    </row>
    <row r="52" spans="1:32" ht="19.5" customHeight="1">
      <c r="A52" s="50"/>
      <c r="B52" s="50"/>
      <c r="C52" s="132"/>
      <c r="D52" s="250"/>
      <c r="E52" s="251" t="s">
        <v>319</v>
      </c>
      <c r="F52" s="251"/>
      <c r="G52" s="251"/>
      <c r="H52" s="251"/>
      <c r="I52" s="251"/>
      <c r="J52" s="251"/>
      <c r="K52" s="251"/>
      <c r="L52" s="251"/>
      <c r="M52" s="251"/>
      <c r="N52" s="251"/>
      <c r="O52" s="251"/>
      <c r="P52" s="251"/>
      <c r="Q52" s="251"/>
      <c r="R52" s="251"/>
      <c r="S52" s="276"/>
      <c r="T52" s="140"/>
      <c r="U52" s="266"/>
      <c r="V52" s="266"/>
      <c r="W52" s="266"/>
      <c r="X52" s="51"/>
      <c r="Y52" s="52"/>
      <c r="Z52" s="51"/>
      <c r="AA52" s="50"/>
      <c r="AB52" s="50"/>
      <c r="AC52" s="50"/>
      <c r="AD52" s="50"/>
      <c r="AE52" s="50"/>
      <c r="AF52" s="49" t="s">
        <v>16</v>
      </c>
    </row>
    <row r="53" spans="1:32" ht="19.5" customHeight="1">
      <c r="A53" s="50"/>
      <c r="B53" s="50"/>
      <c r="C53" s="132"/>
      <c r="D53" s="250"/>
      <c r="E53" s="251" t="s">
        <v>316</v>
      </c>
      <c r="F53" s="251"/>
      <c r="G53" s="251"/>
      <c r="H53" s="251"/>
      <c r="I53" s="251"/>
      <c r="J53" s="251"/>
      <c r="K53" s="251"/>
      <c r="L53" s="251"/>
      <c r="M53" s="251"/>
      <c r="N53" s="251"/>
      <c r="O53" s="251"/>
      <c r="P53" s="251"/>
      <c r="Q53" s="251"/>
      <c r="R53" s="251"/>
      <c r="S53" s="276"/>
      <c r="T53" s="140"/>
      <c r="U53" s="266"/>
      <c r="V53" s="266"/>
      <c r="W53" s="266"/>
      <c r="X53" s="51"/>
      <c r="Y53" s="52"/>
      <c r="Z53" s="51"/>
      <c r="AA53" s="50"/>
      <c r="AB53" s="50"/>
      <c r="AC53" s="50"/>
      <c r="AD53" s="50"/>
      <c r="AE53" s="50"/>
      <c r="AF53" s="49" t="s">
        <v>18</v>
      </c>
    </row>
    <row r="54" spans="1:32" ht="19.5" customHeight="1">
      <c r="A54" s="50"/>
      <c r="B54" s="50"/>
      <c r="C54" s="132"/>
      <c r="D54" s="252" t="s">
        <v>320</v>
      </c>
      <c r="E54" s="253" t="s">
        <v>345</v>
      </c>
      <c r="F54" s="253"/>
      <c r="G54" s="253"/>
      <c r="H54" s="253"/>
      <c r="I54" s="253"/>
      <c r="J54" s="253"/>
      <c r="K54" s="253"/>
      <c r="L54" s="253"/>
      <c r="M54" s="253"/>
      <c r="N54" s="253"/>
      <c r="O54" s="253"/>
      <c r="P54" s="253"/>
      <c r="Q54" s="253"/>
      <c r="R54" s="253"/>
      <c r="S54" s="277"/>
      <c r="T54" s="140"/>
      <c r="U54" s="266"/>
      <c r="V54" s="266"/>
      <c r="W54" s="266"/>
      <c r="X54" s="51"/>
      <c r="Y54" s="52"/>
      <c r="Z54" s="51"/>
      <c r="AA54" s="50"/>
      <c r="AB54" s="50"/>
      <c r="AC54" s="50"/>
      <c r="AD54" s="50"/>
      <c r="AE54" s="50"/>
      <c r="AF54" s="49" t="s">
        <v>20</v>
      </c>
    </row>
    <row r="55" spans="1:32" ht="19.5" customHeight="1" thickBot="1">
      <c r="A55" s="50"/>
      <c r="B55" s="50"/>
      <c r="C55" s="134"/>
      <c r="D55" s="141"/>
      <c r="E55" s="141"/>
      <c r="F55" s="141"/>
      <c r="G55" s="141"/>
      <c r="H55" s="141"/>
      <c r="I55" s="141"/>
      <c r="J55" s="141"/>
      <c r="K55" s="142"/>
      <c r="L55" s="142"/>
      <c r="M55" s="142"/>
      <c r="N55" s="142"/>
      <c r="O55" s="142"/>
      <c r="P55" s="142"/>
      <c r="Q55" s="142"/>
      <c r="R55" s="142"/>
      <c r="S55" s="143"/>
      <c r="T55" s="144"/>
      <c r="U55" s="266"/>
      <c r="V55" s="266"/>
      <c r="W55" s="266"/>
      <c r="X55" s="51"/>
      <c r="Y55" s="52"/>
      <c r="Z55" s="51"/>
      <c r="AA55" s="50"/>
      <c r="AB55" s="50"/>
      <c r="AC55" s="50"/>
      <c r="AD55" s="50"/>
      <c r="AE55" s="50"/>
      <c r="AF55" s="49"/>
    </row>
    <row r="56" spans="1:32" ht="19.5" customHeight="1">
      <c r="A56" s="50"/>
      <c r="B56" s="50"/>
      <c r="C56" s="50"/>
      <c r="D56" s="50"/>
      <c r="E56" s="50"/>
      <c r="F56" s="50"/>
      <c r="G56" s="50"/>
      <c r="H56" s="50"/>
      <c r="I56" s="50"/>
      <c r="J56" s="50"/>
      <c r="K56" s="50"/>
      <c r="L56" s="50"/>
      <c r="M56" s="50"/>
      <c r="N56" s="50"/>
      <c r="O56" s="50"/>
      <c r="P56" s="50"/>
      <c r="Q56" s="50"/>
      <c r="R56" s="50"/>
      <c r="S56" s="57"/>
      <c r="T56" s="51"/>
      <c r="U56" s="266"/>
      <c r="V56" s="266"/>
      <c r="W56" s="266"/>
      <c r="X56" s="51"/>
      <c r="Y56" s="52"/>
      <c r="Z56" s="51"/>
      <c r="AA56" s="50"/>
      <c r="AB56" s="50"/>
      <c r="AC56" s="50"/>
      <c r="AD56" s="50"/>
      <c r="AE56" s="50"/>
      <c r="AF56" s="49"/>
    </row>
    <row r="57" spans="1:32" ht="19.5" customHeight="1">
      <c r="A57" s="50"/>
      <c r="B57" s="50"/>
      <c r="C57" s="50"/>
      <c r="D57" s="50"/>
      <c r="E57" s="50"/>
      <c r="F57" s="50"/>
      <c r="G57" s="50"/>
      <c r="H57" s="50"/>
      <c r="I57" s="50"/>
      <c r="J57" s="50"/>
      <c r="K57" s="50"/>
      <c r="L57" s="50"/>
      <c r="M57" s="50"/>
      <c r="N57" s="50"/>
      <c r="O57" s="50"/>
      <c r="P57" s="50"/>
      <c r="Q57" s="50"/>
      <c r="R57" s="50"/>
      <c r="S57" s="51"/>
      <c r="T57" s="51"/>
      <c r="U57" s="266"/>
      <c r="V57" s="266"/>
      <c r="W57" s="266"/>
      <c r="X57" s="51"/>
      <c r="Y57" s="52"/>
      <c r="Z57" s="51"/>
      <c r="AA57" s="50"/>
      <c r="AB57" s="50"/>
      <c r="AC57" s="50"/>
      <c r="AD57" s="50"/>
      <c r="AE57" s="50"/>
      <c r="AF57" s="49">
        <f>IF(AB22="一般","1000",IF(AB22="大学","1000",500))</f>
        <v>500</v>
      </c>
    </row>
    <row r="58" spans="1:32" ht="19.5" customHeight="1">
      <c r="A58" s="50"/>
      <c r="B58" s="50"/>
      <c r="C58" s="50"/>
      <c r="D58" s="50"/>
      <c r="E58" s="50"/>
      <c r="F58" s="50"/>
      <c r="G58" s="50"/>
      <c r="H58" s="50"/>
      <c r="I58" s="50"/>
      <c r="J58" s="50"/>
      <c r="K58" s="50"/>
      <c r="L58" s="50"/>
      <c r="M58" s="50"/>
      <c r="N58" s="50"/>
      <c r="O58" s="50"/>
      <c r="P58" s="50"/>
      <c r="Q58" s="50"/>
      <c r="R58" s="50"/>
      <c r="S58" s="51"/>
      <c r="T58" s="51"/>
      <c r="U58" s="266"/>
      <c r="V58" s="266"/>
      <c r="W58" s="266"/>
      <c r="X58" s="51"/>
      <c r="Y58" s="52"/>
      <c r="Z58" s="51"/>
      <c r="AA58" s="50"/>
      <c r="AB58" s="50"/>
      <c r="AC58" s="50"/>
      <c r="AD58" s="50"/>
      <c r="AE58" s="50"/>
      <c r="AF58" s="84"/>
    </row>
    <row r="59" spans="1:32" ht="19.5" customHeight="1">
      <c r="A59" s="50"/>
      <c r="B59" s="50"/>
      <c r="C59" s="50"/>
      <c r="D59" s="50"/>
      <c r="E59" s="50"/>
      <c r="F59" s="50"/>
      <c r="G59" s="50"/>
      <c r="H59" s="50"/>
      <c r="I59" s="50"/>
      <c r="J59" s="50"/>
      <c r="K59" s="50"/>
      <c r="L59" s="50"/>
      <c r="M59" s="50"/>
      <c r="N59" s="50"/>
      <c r="O59" s="50"/>
      <c r="P59" s="50"/>
      <c r="Q59" s="50"/>
      <c r="R59" s="50"/>
      <c r="S59" s="51"/>
      <c r="T59" s="51"/>
      <c r="U59" s="266"/>
      <c r="V59" s="266"/>
      <c r="W59" s="266"/>
      <c r="X59" s="51"/>
      <c r="Y59" s="52"/>
      <c r="Z59" s="51"/>
      <c r="AA59" s="50"/>
      <c r="AB59" s="50"/>
      <c r="AC59" s="50"/>
      <c r="AD59" s="50"/>
      <c r="AE59" s="50"/>
      <c r="AF59" s="84"/>
    </row>
    <row r="60" spans="1:32" ht="14.25" customHeight="1">
      <c r="A60" s="50"/>
      <c r="B60" s="50"/>
      <c r="C60" s="50"/>
      <c r="D60" s="50"/>
      <c r="E60" s="50"/>
      <c r="F60" s="50"/>
      <c r="G60" s="50"/>
      <c r="H60" s="50"/>
      <c r="I60" s="50"/>
      <c r="J60" s="50"/>
      <c r="K60" s="50"/>
      <c r="L60" s="50"/>
      <c r="M60" s="50"/>
      <c r="N60" s="50"/>
      <c r="O60" s="50"/>
      <c r="P60" s="50"/>
      <c r="Q60" s="50"/>
      <c r="R60" s="50"/>
      <c r="S60" s="51"/>
      <c r="T60" s="51"/>
      <c r="U60" s="266"/>
      <c r="V60" s="266"/>
      <c r="W60" s="266"/>
      <c r="X60" s="51"/>
      <c r="Y60" s="52"/>
      <c r="Z60" s="51"/>
      <c r="AA60" s="50"/>
      <c r="AB60" s="50"/>
      <c r="AC60" s="50"/>
      <c r="AD60" s="50"/>
      <c r="AE60" s="50"/>
      <c r="AF60" s="84"/>
    </row>
    <row r="61" spans="1:32" ht="14.25" customHeight="1">
      <c r="A61" s="50"/>
      <c r="B61" s="50"/>
      <c r="C61" s="50"/>
      <c r="D61" s="50"/>
      <c r="E61" s="50"/>
      <c r="F61" s="50"/>
      <c r="G61" s="50"/>
      <c r="H61" s="50"/>
      <c r="I61" s="50"/>
      <c r="J61" s="50"/>
      <c r="K61" s="50"/>
      <c r="L61" s="50"/>
      <c r="M61" s="50"/>
      <c r="N61" s="50"/>
      <c r="O61" s="50"/>
      <c r="P61" s="50"/>
      <c r="Q61" s="50"/>
      <c r="R61" s="50"/>
      <c r="S61" s="51"/>
      <c r="T61" s="51"/>
      <c r="U61" s="266"/>
      <c r="V61" s="266"/>
      <c r="W61" s="266"/>
      <c r="X61" s="51"/>
      <c r="Y61" s="52"/>
      <c r="Z61" s="51"/>
      <c r="AA61" s="50"/>
      <c r="AB61" s="50"/>
      <c r="AC61" s="50"/>
      <c r="AD61" s="50"/>
      <c r="AE61" s="50"/>
      <c r="AF61" s="50"/>
    </row>
    <row r="62" spans="1:32" ht="14.25" customHeight="1">
      <c r="A62" s="50"/>
      <c r="B62" s="50"/>
      <c r="C62" s="50"/>
      <c r="D62" s="50"/>
      <c r="E62" s="50"/>
      <c r="F62" s="50"/>
      <c r="G62" s="50"/>
      <c r="H62" s="50"/>
      <c r="I62" s="50"/>
      <c r="J62" s="50"/>
      <c r="K62" s="50"/>
      <c r="L62" s="50"/>
      <c r="M62" s="50"/>
      <c r="N62" s="50"/>
      <c r="O62" s="50"/>
      <c r="P62" s="50"/>
      <c r="Q62" s="50"/>
      <c r="R62" s="50"/>
      <c r="S62" s="51"/>
      <c r="T62" s="51"/>
      <c r="U62" s="266"/>
      <c r="V62" s="266"/>
      <c r="W62" s="266"/>
      <c r="X62" s="51"/>
      <c r="Y62" s="52"/>
      <c r="Z62" s="51"/>
      <c r="AA62" s="50"/>
      <c r="AB62" s="50"/>
      <c r="AC62" s="50"/>
      <c r="AD62" s="50"/>
      <c r="AE62" s="50"/>
      <c r="AF62" s="50"/>
    </row>
    <row r="63" spans="1:32" ht="14.25" customHeight="1">
      <c r="A63" s="50"/>
      <c r="B63" s="50"/>
      <c r="C63" s="50"/>
      <c r="D63" s="50"/>
      <c r="E63" s="50"/>
      <c r="F63" s="50"/>
      <c r="G63" s="50"/>
      <c r="H63" s="50"/>
      <c r="I63" s="50"/>
      <c r="J63" s="50"/>
      <c r="K63" s="50"/>
      <c r="L63" s="50"/>
      <c r="M63" s="50"/>
      <c r="N63" s="50"/>
      <c r="O63" s="50"/>
      <c r="P63" s="50"/>
      <c r="Q63" s="50"/>
      <c r="R63" s="50"/>
      <c r="S63" s="51"/>
      <c r="T63" s="51"/>
      <c r="U63" s="266"/>
      <c r="V63" s="266"/>
      <c r="W63" s="266"/>
      <c r="X63" s="51"/>
      <c r="Y63" s="52"/>
      <c r="Z63" s="51"/>
      <c r="AA63" s="50"/>
      <c r="AB63" s="50"/>
      <c r="AC63" s="50"/>
      <c r="AD63" s="50"/>
      <c r="AE63" s="50"/>
      <c r="AF63" s="50"/>
    </row>
    <row r="64" spans="1:32" ht="14.25" customHeight="1">
      <c r="A64" s="50"/>
      <c r="B64" s="50"/>
      <c r="C64" s="50"/>
      <c r="D64" s="50"/>
      <c r="E64" s="50"/>
      <c r="F64" s="50"/>
      <c r="G64" s="50"/>
      <c r="H64" s="50"/>
      <c r="I64" s="50"/>
      <c r="J64" s="50"/>
      <c r="K64" s="50"/>
      <c r="L64" s="50"/>
      <c r="M64" s="50"/>
      <c r="N64" s="50"/>
      <c r="O64" s="50"/>
      <c r="P64" s="50"/>
      <c r="Q64" s="50"/>
      <c r="R64" s="50"/>
      <c r="S64" s="51"/>
      <c r="T64" s="51"/>
      <c r="U64" s="266"/>
      <c r="V64" s="266"/>
      <c r="W64" s="266"/>
      <c r="AF64" s="50"/>
    </row>
    <row r="65" spans="1:32" ht="14.25" customHeight="1">
      <c r="A65" s="50"/>
      <c r="B65" s="50"/>
      <c r="C65" s="50"/>
      <c r="D65" s="50"/>
      <c r="E65" s="50"/>
      <c r="F65" s="50"/>
      <c r="G65" s="50"/>
      <c r="H65" s="50"/>
      <c r="I65" s="50"/>
      <c r="J65" s="50"/>
      <c r="K65" s="50"/>
      <c r="L65" s="50"/>
      <c r="M65" s="50"/>
      <c r="N65" s="50"/>
      <c r="O65" s="50"/>
      <c r="P65" s="50"/>
      <c r="Q65" s="50"/>
      <c r="R65" s="50"/>
      <c r="S65" s="51"/>
      <c r="T65" s="51"/>
      <c r="U65" s="266"/>
      <c r="V65" s="266"/>
      <c r="W65" s="266"/>
      <c r="AF65" s="50"/>
    </row>
    <row r="66" spans="1:32" ht="14.25" customHeight="1">
      <c r="A66" s="50"/>
      <c r="B66" s="50"/>
      <c r="C66" s="50"/>
      <c r="D66" s="50"/>
      <c r="E66" s="50"/>
      <c r="F66" s="50"/>
      <c r="G66" s="50"/>
      <c r="H66" s="50"/>
      <c r="I66" s="50"/>
      <c r="J66" s="50"/>
      <c r="K66" s="50"/>
      <c r="L66" s="50"/>
      <c r="M66" s="50"/>
      <c r="N66" s="50"/>
      <c r="O66" s="50"/>
      <c r="P66" s="50"/>
      <c r="Q66" s="50"/>
      <c r="R66" s="50"/>
      <c r="S66" s="51"/>
      <c r="T66" s="51"/>
      <c r="U66" s="266"/>
      <c r="V66" s="266"/>
      <c r="AF66" s="50"/>
    </row>
    <row r="67" spans="1:32" ht="14.25" customHeight="1">
      <c r="A67" s="50"/>
      <c r="B67" s="50"/>
      <c r="C67" s="50"/>
      <c r="D67" s="50"/>
      <c r="E67" s="50"/>
      <c r="F67" s="50"/>
      <c r="G67" s="50"/>
      <c r="H67" s="50"/>
      <c r="I67" s="50"/>
      <c r="J67" s="50"/>
      <c r="K67" s="50"/>
      <c r="L67" s="50"/>
      <c r="M67" s="50"/>
      <c r="N67" s="50"/>
      <c r="O67" s="50"/>
      <c r="P67" s="50"/>
      <c r="Q67" s="50"/>
      <c r="R67" s="50"/>
      <c r="S67" s="51"/>
      <c r="T67" s="51"/>
      <c r="U67" s="266"/>
      <c r="V67" s="266"/>
      <c r="AF67" s="50"/>
    </row>
    <row r="68" spans="1:32" ht="14.25" customHeight="1">
      <c r="A68" s="50"/>
      <c r="B68" s="50"/>
      <c r="C68" s="50"/>
      <c r="D68" s="50"/>
      <c r="E68" s="50"/>
      <c r="F68" s="50"/>
      <c r="G68" s="50"/>
      <c r="H68" s="50"/>
      <c r="I68" s="50"/>
      <c r="J68" s="50"/>
      <c r="K68" s="50"/>
      <c r="L68" s="50"/>
      <c r="M68" s="50"/>
      <c r="N68" s="50"/>
      <c r="O68" s="50"/>
      <c r="P68" s="50"/>
      <c r="Q68" s="50"/>
      <c r="R68" s="50"/>
      <c r="S68" s="51"/>
      <c r="T68" s="51"/>
      <c r="U68" s="266"/>
      <c r="V68" s="266"/>
      <c r="AF68" s="50"/>
    </row>
    <row r="69" spans="1:32" ht="14.25" customHeight="1">
      <c r="A69" s="50"/>
      <c r="B69" s="50"/>
      <c r="C69" s="50"/>
      <c r="D69" s="50"/>
      <c r="E69" s="50"/>
      <c r="F69" s="50"/>
      <c r="G69" s="50"/>
      <c r="H69" s="50"/>
      <c r="I69" s="50"/>
      <c r="J69" s="50"/>
      <c r="K69" s="50"/>
      <c r="L69" s="50"/>
      <c r="M69" s="50"/>
      <c r="N69" s="50"/>
      <c r="O69" s="50"/>
      <c r="P69" s="50"/>
      <c r="Q69" s="50"/>
      <c r="R69" s="50"/>
      <c r="S69" s="51"/>
      <c r="T69" s="51"/>
      <c r="U69" s="266"/>
      <c r="V69" s="266"/>
      <c r="AF69" s="50"/>
    </row>
    <row r="70" spans="1:32" ht="14.25" customHeight="1">
      <c r="B70" s="50"/>
      <c r="U70" s="266"/>
      <c r="V70" s="266"/>
      <c r="AF70" s="50"/>
    </row>
    <row r="71" spans="1:32" ht="14.25" customHeight="1">
      <c r="B71" s="50"/>
      <c r="U71" s="266"/>
      <c r="V71" s="266"/>
      <c r="AF71" s="50"/>
    </row>
    <row r="72" spans="1:32" ht="14.25" customHeight="1">
      <c r="U72" s="266"/>
      <c r="V72" s="266"/>
      <c r="AF72" s="50"/>
    </row>
    <row r="73" spans="1:32" ht="14.25" customHeight="1">
      <c r="B73" s="50"/>
      <c r="U73" s="266"/>
      <c r="V73" s="266"/>
      <c r="AF73" s="50"/>
    </row>
    <row r="74" spans="1:32" ht="14.25" customHeight="1">
      <c r="B74" s="50"/>
      <c r="U74" s="266"/>
      <c r="V74" s="266"/>
      <c r="AF74" s="50"/>
    </row>
    <row r="75" spans="1:32" ht="14.25" customHeight="1">
      <c r="B75" s="50"/>
      <c r="U75" s="266"/>
      <c r="V75" s="266"/>
      <c r="AF75" s="50"/>
    </row>
    <row r="76" spans="1:32" ht="14.25" customHeight="1">
      <c r="U76" s="266"/>
      <c r="V76" s="266"/>
      <c r="AF76" s="50"/>
    </row>
    <row r="77" spans="1:32" ht="14.25" customHeight="1">
      <c r="V77" s="266"/>
      <c r="AF77" s="48"/>
    </row>
    <row r="78" spans="1:32" ht="14.25" customHeight="1">
      <c r="U78" s="266"/>
      <c r="V78" s="266"/>
      <c r="AF78" s="48"/>
    </row>
    <row r="79" spans="1:32" ht="14.25" customHeight="1">
      <c r="U79" s="266"/>
      <c r="V79" s="266"/>
      <c r="AF79" s="48"/>
    </row>
    <row r="80" spans="1:32" ht="14.25" customHeight="1">
      <c r="U80" s="266"/>
      <c r="V80" s="278"/>
      <c r="AF80" s="48"/>
    </row>
    <row r="81" spans="21:32" ht="14.25" customHeight="1">
      <c r="U81" s="266"/>
      <c r="V81" s="278"/>
      <c r="AF81" s="48"/>
    </row>
    <row r="82" spans="21:32" ht="14.25" customHeight="1">
      <c r="U82" s="278"/>
      <c r="V82" s="278"/>
    </row>
    <row r="83" spans="21:32" ht="14.25" customHeight="1">
      <c r="U83" s="278"/>
      <c r="V83" s="278"/>
    </row>
    <row r="84" spans="21:32" ht="14.25" customHeight="1">
      <c r="U84" s="278"/>
      <c r="V84" s="278"/>
    </row>
    <row r="85" spans="21:32" ht="14.25" customHeight="1">
      <c r="U85" s="278"/>
    </row>
    <row r="86" spans="21:32" ht="14.25" customHeight="1">
      <c r="U86" s="278"/>
    </row>
    <row r="87" spans="21:32" ht="14.25" customHeight="1"/>
    <row r="88" spans="21:32" ht="14.25" customHeight="1"/>
    <row r="89" spans="21:32" ht="14.25" customHeight="1"/>
    <row r="90" spans="21:32" ht="14.25" customHeight="1"/>
    <row r="91" spans="21:32" ht="14.25" customHeight="1"/>
    <row r="92" spans="21:32" ht="14.25" customHeight="1"/>
    <row r="93" spans="21:32" ht="14.25" customHeight="1"/>
    <row r="94" spans="21:32" ht="14.25" customHeight="1"/>
  </sheetData>
  <sheetProtection algorithmName="SHA-512" hashValue="V6ddvM6+yjAVwh/KZ8IvZCyKaoxyMXwjlXCFc+Qd26FKnjdzkOfB3kF2cUliHxVtbmi50rs4QU7qQj66rj0XbQ==" saltValue="RK1iil3LE3JTxLGIPgt10g==" spinCount="100000" sheet="1" objects="1" scenarios="1"/>
  <mergeCells count="45">
    <mergeCell ref="F16:S16"/>
    <mergeCell ref="P12:S14"/>
    <mergeCell ref="F12:O12"/>
    <mergeCell ref="F13:O14"/>
    <mergeCell ref="D23:D24"/>
    <mergeCell ref="E23:E24"/>
    <mergeCell ref="M23:M24"/>
    <mergeCell ref="Q23:Q24"/>
    <mergeCell ref="R23:R24"/>
    <mergeCell ref="E15:S15"/>
    <mergeCell ref="D5:D14"/>
    <mergeCell ref="E5:E11"/>
    <mergeCell ref="E12:E14"/>
    <mergeCell ref="F7:H11"/>
    <mergeCell ref="I7:S11"/>
    <mergeCell ref="X6:AC7"/>
    <mergeCell ref="F27:G27"/>
    <mergeCell ref="H27:I27"/>
    <mergeCell ref="O23:O24"/>
    <mergeCell ref="P23:P24"/>
    <mergeCell ref="N23:N24"/>
    <mergeCell ref="K23:K24"/>
    <mergeCell ref="L23:L24"/>
    <mergeCell ref="F23:G23"/>
    <mergeCell ref="H23:I23"/>
    <mergeCell ref="F5:H6"/>
    <mergeCell ref="I5:S6"/>
    <mergeCell ref="AB24:AC24"/>
    <mergeCell ref="J23:J24"/>
    <mergeCell ref="D18:S18"/>
    <mergeCell ref="D16:E16"/>
    <mergeCell ref="X22:AC22"/>
    <mergeCell ref="E44:F44"/>
    <mergeCell ref="G44:H44"/>
    <mergeCell ref="I44:J44"/>
    <mergeCell ref="I43:J43"/>
    <mergeCell ref="I42:J42"/>
    <mergeCell ref="G43:H43"/>
    <mergeCell ref="G42:H42"/>
    <mergeCell ref="E43:F43"/>
    <mergeCell ref="E42:F42"/>
    <mergeCell ref="AB23:AC23"/>
    <mergeCell ref="Y23:Z23"/>
    <mergeCell ref="AB25:AC25"/>
    <mergeCell ref="Y24:Z24"/>
  </mergeCells>
  <phoneticPr fontId="3"/>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G58"/>
  <sheetViews>
    <sheetView zoomScaleNormal="100" workbookViewId="0">
      <pane xSplit="2" ySplit="7" topLeftCell="C8" activePane="bottomRight" state="frozen"/>
      <selection pane="topRight" activeCell="C1" sqref="C1"/>
      <selection pane="bottomLeft" activeCell="A8" sqref="A8"/>
      <selection pane="bottomRight" activeCell="K14" sqref="K14"/>
    </sheetView>
  </sheetViews>
  <sheetFormatPr defaultColWidth="9" defaultRowHeight="13.3"/>
  <cols>
    <col min="1" max="1" width="0.765625" style="88" customWidth="1"/>
    <col min="2" max="2" width="6" style="151" bestFit="1" customWidth="1"/>
    <col min="3" max="3" width="7.23046875" style="88" customWidth="1"/>
    <col min="4" max="5" width="7.3828125" style="152" customWidth="1"/>
    <col min="6" max="7" width="6.61328125" style="153" customWidth="1"/>
    <col min="8" max="8" width="14.3828125" style="153" customWidth="1"/>
    <col min="9" max="9" width="5.23046875" style="153" customWidth="1"/>
    <col min="10" max="10" width="5.23046875" style="154" customWidth="1"/>
    <col min="11" max="11" width="3.15234375" style="154" customWidth="1"/>
    <col min="12" max="13" width="5" style="154" bestFit="1" customWidth="1"/>
    <col min="14" max="14" width="11.3828125" style="153" customWidth="1"/>
    <col min="15" max="16" width="6.84375" style="154" customWidth="1"/>
    <col min="17" max="17" width="20.61328125" style="155" customWidth="1"/>
    <col min="18" max="18" width="10.765625" style="156" customWidth="1"/>
    <col min="19" max="19" width="11.3046875" style="157" bestFit="1" customWidth="1"/>
    <col min="20" max="20" width="14.23046875" style="151" customWidth="1"/>
    <col min="21" max="21" width="10.23046875" style="151" bestFit="1" customWidth="1"/>
    <col min="22" max="22" width="9.23046875" style="151" bestFit="1" customWidth="1"/>
    <col min="23" max="23" width="2.15234375" style="323" customWidth="1"/>
    <col min="24" max="24" width="3.23046875" style="321" hidden="1" customWidth="1"/>
    <col min="25" max="25" width="3.15234375" style="322" hidden="1" customWidth="1"/>
    <col min="26" max="29" width="7" style="414" hidden="1" customWidth="1"/>
    <col min="30" max="32" width="0.765625" style="415" hidden="1" customWidth="1"/>
    <col min="33" max="33" width="0.765625" style="414" hidden="1" customWidth="1"/>
    <col min="34" max="37" width="0.765625" style="415" hidden="1" customWidth="1"/>
    <col min="38" max="38" width="0.765625" style="414" hidden="1" customWidth="1"/>
    <col min="39" max="39" width="0.765625" style="416" hidden="1" customWidth="1"/>
    <col min="40" max="42" width="0.765625" style="417" hidden="1" customWidth="1"/>
    <col min="43" max="53" width="0.765625" style="200" hidden="1" customWidth="1"/>
    <col min="54" max="58" width="0.765625" style="201" hidden="1" customWidth="1"/>
    <col min="59" max="60" width="2.84375" style="418" hidden="1" customWidth="1"/>
    <col min="61" max="66" width="2.84375" style="418" customWidth="1"/>
    <col min="67" max="67" width="2.84375" style="419" customWidth="1"/>
    <col min="68" max="69" width="2.84375" style="420" customWidth="1"/>
    <col min="70" max="77" width="2.84375" style="419" customWidth="1"/>
    <col min="78" max="86" width="2.84375" style="167" customWidth="1"/>
    <col min="87" max="91" width="3.15234375" style="167" customWidth="1"/>
    <col min="92" max="106" width="3.15234375" style="255" customWidth="1"/>
    <col min="107" max="108" width="3.61328125" style="255" bestFit="1" customWidth="1"/>
    <col min="109" max="109" width="17.23046875" style="255" bestFit="1" customWidth="1"/>
    <col min="110" max="110" width="3.61328125" style="255" bestFit="1" customWidth="1"/>
    <col min="111" max="111" width="9" style="255"/>
    <col min="112" max="16384" width="9" style="88"/>
  </cols>
  <sheetData>
    <row r="1" spans="2:91" s="488" customFormat="1" ht="10.3" customHeight="1" thickBot="1">
      <c r="B1" s="489">
        <v>1</v>
      </c>
      <c r="C1" s="490">
        <v>2</v>
      </c>
      <c r="D1" s="489">
        <v>3</v>
      </c>
      <c r="E1" s="490">
        <v>4</v>
      </c>
      <c r="F1" s="489">
        <v>5</v>
      </c>
      <c r="G1" s="490">
        <v>6</v>
      </c>
      <c r="H1" s="489">
        <v>7</v>
      </c>
      <c r="I1" s="490">
        <v>8</v>
      </c>
      <c r="J1" s="489">
        <v>9</v>
      </c>
      <c r="K1" s="490">
        <v>10</v>
      </c>
      <c r="L1" s="489">
        <v>11</v>
      </c>
      <c r="M1" s="490">
        <v>12</v>
      </c>
      <c r="N1" s="489">
        <v>13</v>
      </c>
      <c r="O1" s="490">
        <v>14</v>
      </c>
      <c r="P1" s="489">
        <v>15</v>
      </c>
      <c r="Q1" s="490">
        <v>16</v>
      </c>
      <c r="R1" s="489">
        <v>17</v>
      </c>
      <c r="S1" s="490">
        <v>18</v>
      </c>
      <c r="T1" s="489">
        <v>19</v>
      </c>
      <c r="U1" s="490">
        <v>20</v>
      </c>
      <c r="V1" s="489">
        <v>21</v>
      </c>
      <c r="W1" s="490">
        <v>22</v>
      </c>
      <c r="X1" s="489">
        <v>23</v>
      </c>
      <c r="Y1" s="490">
        <v>24</v>
      </c>
      <c r="Z1" s="491">
        <v>25</v>
      </c>
      <c r="AA1" s="492">
        <v>26</v>
      </c>
      <c r="AB1" s="493"/>
      <c r="AC1" s="493"/>
      <c r="AD1" s="494"/>
      <c r="AE1" s="494"/>
      <c r="AF1" s="494"/>
      <c r="AG1" s="493"/>
      <c r="AH1" s="494"/>
      <c r="AI1" s="494"/>
      <c r="AJ1" s="494"/>
      <c r="AK1" s="494"/>
      <c r="AL1" s="493"/>
      <c r="AM1" s="495"/>
      <c r="AN1" s="494"/>
      <c r="AO1" s="494"/>
      <c r="AP1" s="494"/>
      <c r="AQ1" s="496"/>
      <c r="AR1" s="496"/>
      <c r="AS1" s="496"/>
      <c r="AT1" s="496"/>
      <c r="AU1" s="496"/>
      <c r="AV1" s="496"/>
      <c r="AW1" s="496"/>
      <c r="AX1" s="496"/>
      <c r="AY1" s="496"/>
      <c r="AZ1" s="496"/>
      <c r="BA1" s="496"/>
      <c r="BB1" s="497"/>
      <c r="BC1" s="497"/>
      <c r="BD1" s="497"/>
      <c r="BE1" s="497"/>
      <c r="BF1" s="497"/>
      <c r="BG1" s="498"/>
      <c r="BH1" s="498"/>
      <c r="BI1" s="498"/>
      <c r="BJ1" s="498"/>
      <c r="BK1" s="498"/>
      <c r="BL1" s="498"/>
      <c r="BM1" s="498"/>
      <c r="BN1" s="498"/>
      <c r="BO1" s="499"/>
      <c r="BP1" s="500"/>
      <c r="BQ1" s="500"/>
      <c r="BR1" s="499"/>
      <c r="BS1" s="499"/>
      <c r="BT1" s="499"/>
      <c r="BU1" s="499"/>
      <c r="BV1" s="499"/>
      <c r="BW1" s="499"/>
      <c r="BX1" s="499"/>
      <c r="BY1" s="499"/>
      <c r="BZ1" s="501"/>
      <c r="CA1" s="501"/>
      <c r="CB1" s="501"/>
      <c r="CC1" s="501"/>
      <c r="CD1" s="501"/>
      <c r="CE1" s="501"/>
      <c r="CF1" s="501"/>
      <c r="CG1" s="501"/>
      <c r="CH1" s="501"/>
      <c r="CI1" s="501"/>
      <c r="CJ1" s="501"/>
      <c r="CK1" s="501"/>
      <c r="CL1" s="501"/>
      <c r="CM1" s="501"/>
    </row>
    <row r="2" spans="2:91" ht="32.25" customHeight="1" thickBot="1">
      <c r="B2" s="451"/>
      <c r="C2" s="625" t="str">
        <f>"競技会名  "&amp;'大会申込一覧表(印刷して提出)'!E4</f>
        <v>競技会名  令和 ４年度　第２１６回松戸市陸上競技記録会</v>
      </c>
      <c r="D2" s="625"/>
      <c r="E2" s="625"/>
      <c r="F2" s="625"/>
      <c r="G2" s="625"/>
      <c r="H2" s="625"/>
      <c r="I2" s="625"/>
      <c r="J2" s="625"/>
      <c r="K2" s="625"/>
      <c r="L2" s="625"/>
      <c r="M2" s="625"/>
      <c r="N2" s="625"/>
      <c r="O2" s="625"/>
      <c r="P2" s="625"/>
      <c r="Q2" s="626" t="str">
        <f>IF('大会申込一覧表(印刷して提出)'!P6="","",("一覧表略称名　：　"&amp;IF('大会申込一覧表(印刷して提出)'!P6="","",'大会申込一覧表(印刷して提出)'!P6)))</f>
        <v/>
      </c>
      <c r="R2" s="627"/>
      <c r="S2" s="279"/>
      <c r="T2" s="168"/>
      <c r="U2" s="168"/>
      <c r="V2" s="168"/>
      <c r="W2" s="324"/>
      <c r="X2" s="169"/>
      <c r="Y2" s="169"/>
      <c r="Z2" s="421"/>
      <c r="AA2" s="421"/>
      <c r="AB2" s="421"/>
      <c r="AC2" s="421"/>
      <c r="AD2" s="422"/>
      <c r="AE2" s="422"/>
      <c r="AF2" s="422"/>
      <c r="AG2" s="422"/>
      <c r="AH2" s="422"/>
      <c r="AI2" s="423"/>
      <c r="AJ2" s="423"/>
      <c r="AK2" s="423"/>
      <c r="AL2" s="423"/>
      <c r="AM2" s="423"/>
      <c r="AN2" s="424"/>
      <c r="AO2" s="424"/>
      <c r="AP2" s="424"/>
      <c r="AQ2" s="424"/>
      <c r="AR2" s="424"/>
      <c r="AS2" s="424"/>
      <c r="AT2" s="424"/>
      <c r="BB2" s="200"/>
      <c r="BC2" s="200"/>
      <c r="BD2" s="200"/>
      <c r="BE2" s="200"/>
      <c r="BF2" s="200"/>
      <c r="BG2" s="419"/>
      <c r="BH2" s="419"/>
      <c r="BI2" s="419"/>
      <c r="BJ2" s="419"/>
      <c r="BK2" s="419"/>
      <c r="BL2" s="419"/>
      <c r="BM2" s="419"/>
      <c r="BN2" s="419"/>
    </row>
    <row r="3" spans="2:91" ht="32.25" customHeight="1" thickTop="1" thickBot="1">
      <c r="B3" s="452"/>
      <c r="C3" s="623" t="s">
        <v>526</v>
      </c>
      <c r="D3" s="623"/>
      <c r="E3" s="623"/>
      <c r="F3" s="623"/>
      <c r="G3" s="623"/>
      <c r="H3" s="623"/>
      <c r="I3" s="623"/>
      <c r="J3" s="623"/>
      <c r="K3" s="623"/>
      <c r="L3" s="623"/>
      <c r="M3" s="623"/>
      <c r="N3" s="623"/>
      <c r="O3" s="623"/>
      <c r="P3" s="624"/>
      <c r="Q3" s="628" t="s">
        <v>423</v>
      </c>
      <c r="R3" s="629"/>
      <c r="S3" s="150" t="str">
        <f>IF(S2="","",(VLOOKUP(S2,データ!W2:X151,2,FALSE)))</f>
        <v/>
      </c>
      <c r="T3" s="88"/>
      <c r="U3" s="88"/>
      <c r="V3" s="88"/>
      <c r="W3" s="378"/>
      <c r="X3" s="379"/>
      <c r="Y3" s="379"/>
      <c r="Z3" s="425"/>
      <c r="AA3" s="425"/>
      <c r="AB3" s="425"/>
      <c r="AC3" s="425"/>
      <c r="AD3" s="426"/>
      <c r="AE3" s="426"/>
      <c r="AF3" s="422"/>
      <c r="AG3" s="422"/>
      <c r="AH3" s="422"/>
      <c r="AI3" s="423"/>
      <c r="AJ3" s="423"/>
      <c r="AK3" s="423"/>
      <c r="AL3" s="423"/>
      <c r="AM3" s="423"/>
      <c r="AN3" s="424"/>
      <c r="AO3" s="424"/>
      <c r="AP3" s="424"/>
      <c r="AR3" s="427"/>
      <c r="AS3" s="427"/>
      <c r="AT3" s="427"/>
      <c r="AU3" s="427"/>
      <c r="AV3" s="427"/>
      <c r="AW3" s="427"/>
      <c r="BB3" s="200"/>
      <c r="BC3" s="200"/>
      <c r="BD3" s="200"/>
      <c r="BE3" s="200"/>
      <c r="BF3" s="200"/>
      <c r="BG3" s="419"/>
      <c r="BH3" s="419"/>
      <c r="BI3" s="419"/>
      <c r="BJ3" s="419"/>
      <c r="BK3" s="419"/>
      <c r="BL3" s="419"/>
      <c r="BM3" s="419"/>
      <c r="BN3" s="419"/>
    </row>
    <row r="4" spans="2:91" ht="18" customHeight="1">
      <c r="B4" s="615" t="s">
        <v>63</v>
      </c>
      <c r="C4" s="617" t="s">
        <v>398</v>
      </c>
      <c r="D4" s="619" t="s">
        <v>65</v>
      </c>
      <c r="E4" s="620"/>
      <c r="F4" s="619" t="s">
        <v>66</v>
      </c>
      <c r="G4" s="620"/>
      <c r="H4" s="621" t="s">
        <v>67</v>
      </c>
      <c r="I4" s="607" t="s">
        <v>335</v>
      </c>
      <c r="J4" s="607" t="s">
        <v>336</v>
      </c>
      <c r="K4" s="607" t="s">
        <v>334</v>
      </c>
      <c r="L4" s="607" t="s">
        <v>337</v>
      </c>
      <c r="M4" s="607" t="s">
        <v>338</v>
      </c>
      <c r="N4" s="609" t="s">
        <v>69</v>
      </c>
      <c r="O4" s="611" t="s">
        <v>339</v>
      </c>
      <c r="P4" s="613" t="s">
        <v>391</v>
      </c>
      <c r="Q4" s="636" t="s">
        <v>348</v>
      </c>
      <c r="R4" s="632" t="s">
        <v>71</v>
      </c>
      <c r="S4" s="634" t="s">
        <v>326</v>
      </c>
      <c r="T4" s="630" t="s">
        <v>460</v>
      </c>
      <c r="U4" s="638" t="s">
        <v>71</v>
      </c>
      <c r="V4" s="640" t="s">
        <v>326</v>
      </c>
      <c r="W4" s="334"/>
      <c r="X4" s="330"/>
      <c r="Y4" s="330"/>
      <c r="Z4" s="428"/>
      <c r="AA4" s="398"/>
      <c r="AB4" s="429"/>
      <c r="AC4" s="398"/>
      <c r="AD4" s="430"/>
      <c r="AE4" s="431"/>
      <c r="AF4" s="430"/>
      <c r="AG4" s="432"/>
      <c r="AH4" s="433"/>
      <c r="AI4" s="434"/>
      <c r="AJ4" s="435"/>
      <c r="AK4" s="436"/>
      <c r="AL4" s="436"/>
      <c r="AM4" s="434"/>
      <c r="AN4" s="434"/>
      <c r="AO4" s="435"/>
      <c r="AP4" s="436"/>
      <c r="BH4" s="437"/>
    </row>
    <row r="5" spans="2:91" ht="18" customHeight="1" thickBot="1">
      <c r="B5" s="616"/>
      <c r="C5" s="618"/>
      <c r="D5" s="380" t="s">
        <v>72</v>
      </c>
      <c r="E5" s="380" t="s">
        <v>73</v>
      </c>
      <c r="F5" s="380" t="s">
        <v>74</v>
      </c>
      <c r="G5" s="380" t="s">
        <v>75</v>
      </c>
      <c r="H5" s="622"/>
      <c r="I5" s="608"/>
      <c r="J5" s="608"/>
      <c r="K5" s="608"/>
      <c r="L5" s="608"/>
      <c r="M5" s="608"/>
      <c r="N5" s="610"/>
      <c r="O5" s="612"/>
      <c r="P5" s="614"/>
      <c r="Q5" s="637"/>
      <c r="R5" s="633"/>
      <c r="S5" s="635"/>
      <c r="T5" s="631"/>
      <c r="U5" s="639"/>
      <c r="V5" s="641"/>
      <c r="W5" s="335"/>
      <c r="X5" s="330"/>
      <c r="Y5" s="330"/>
      <c r="Z5" s="398"/>
      <c r="AA5" s="398"/>
      <c r="AB5" s="438"/>
      <c r="AC5" s="398"/>
      <c r="AD5" s="439"/>
      <c r="AE5" s="430"/>
      <c r="AF5" s="430"/>
      <c r="AG5" s="433"/>
      <c r="AH5" s="433"/>
      <c r="AI5" s="440"/>
      <c r="AJ5" s="434"/>
      <c r="AK5" s="436"/>
      <c r="AL5" s="436"/>
      <c r="AM5" s="440"/>
      <c r="AN5" s="440"/>
      <c r="AO5" s="434"/>
      <c r="AP5" s="436"/>
    </row>
    <row r="6" spans="2:91" ht="23.25" customHeight="1">
      <c r="B6" s="58" t="s">
        <v>76</v>
      </c>
      <c r="C6" s="59">
        <v>12345</v>
      </c>
      <c r="D6" s="60" t="s">
        <v>77</v>
      </c>
      <c r="E6" s="60" t="s">
        <v>78</v>
      </c>
      <c r="F6" s="60" t="s">
        <v>79</v>
      </c>
      <c r="G6" s="61" t="s">
        <v>80</v>
      </c>
      <c r="H6" s="62" t="s">
        <v>429</v>
      </c>
      <c r="I6" s="63" t="s">
        <v>18</v>
      </c>
      <c r="J6" s="64" t="s">
        <v>81</v>
      </c>
      <c r="K6" s="65" t="s">
        <v>82</v>
      </c>
      <c r="L6" s="66" t="s">
        <v>432</v>
      </c>
      <c r="M6" s="66" t="s">
        <v>83</v>
      </c>
      <c r="N6" s="66" t="s">
        <v>84</v>
      </c>
      <c r="O6" s="67" t="s">
        <v>27</v>
      </c>
      <c r="P6" s="68" t="s">
        <v>85</v>
      </c>
      <c r="Q6" s="476" t="s">
        <v>474</v>
      </c>
      <c r="R6" s="477" t="s">
        <v>542</v>
      </c>
      <c r="S6" s="478" t="s">
        <v>491</v>
      </c>
      <c r="T6" s="482" t="s">
        <v>482</v>
      </c>
      <c r="U6" s="483" t="s">
        <v>461</v>
      </c>
      <c r="V6" s="484" t="s">
        <v>462</v>
      </c>
      <c r="W6" s="325"/>
      <c r="X6" s="326"/>
      <c r="Y6" s="327"/>
      <c r="Z6" s="398"/>
      <c r="AA6" s="398"/>
      <c r="AB6" s="441"/>
      <c r="AC6" s="412"/>
      <c r="AD6" s="441"/>
      <c r="AE6" s="439"/>
      <c r="AF6" s="439"/>
      <c r="AG6" s="441"/>
      <c r="AH6" s="320"/>
      <c r="AI6" s="442"/>
      <c r="AJ6" s="443"/>
      <c r="AK6" s="331"/>
      <c r="AL6" s="442"/>
      <c r="AM6" s="444"/>
      <c r="AN6" s="442"/>
      <c r="AO6" s="443"/>
      <c r="AP6" s="331"/>
      <c r="BU6" s="200"/>
      <c r="BV6" s="200"/>
      <c r="BW6" s="200"/>
      <c r="BX6" s="200"/>
      <c r="BY6" s="200"/>
      <c r="BZ6" s="200"/>
      <c r="CA6" s="200"/>
      <c r="CB6" s="200"/>
      <c r="CC6" s="200"/>
    </row>
    <row r="7" spans="2:91" ht="23.25" customHeight="1" thickBot="1">
      <c r="B7" s="69" t="s">
        <v>76</v>
      </c>
      <c r="C7" s="70">
        <v>11223</v>
      </c>
      <c r="D7" s="71" t="s">
        <v>86</v>
      </c>
      <c r="E7" s="71" t="s">
        <v>87</v>
      </c>
      <c r="F7" s="71" t="s">
        <v>88</v>
      </c>
      <c r="G7" s="72" t="s">
        <v>89</v>
      </c>
      <c r="H7" s="73" t="s">
        <v>431</v>
      </c>
      <c r="I7" s="74" t="s">
        <v>18</v>
      </c>
      <c r="J7" s="75" t="s">
        <v>90</v>
      </c>
      <c r="K7" s="76" t="s">
        <v>91</v>
      </c>
      <c r="L7" s="77" t="s">
        <v>434</v>
      </c>
      <c r="M7" s="77" t="s">
        <v>92</v>
      </c>
      <c r="N7" s="77" t="s">
        <v>93</v>
      </c>
      <c r="O7" s="76" t="s">
        <v>27</v>
      </c>
      <c r="P7" s="78" t="s">
        <v>435</v>
      </c>
      <c r="Q7" s="479" t="s">
        <v>543</v>
      </c>
      <c r="R7" s="480" t="s">
        <v>436</v>
      </c>
      <c r="S7" s="481" t="s">
        <v>437</v>
      </c>
      <c r="T7" s="485" t="s">
        <v>483</v>
      </c>
      <c r="U7" s="486" t="s">
        <v>463</v>
      </c>
      <c r="V7" s="487" t="s">
        <v>492</v>
      </c>
      <c r="W7" s="325"/>
      <c r="X7" s="326"/>
      <c r="Y7" s="327"/>
      <c r="Z7" s="441"/>
      <c r="AA7" s="445"/>
      <c r="AB7" s="441"/>
      <c r="AC7" s="412"/>
      <c r="AD7" s="441"/>
      <c r="AE7" s="446"/>
      <c r="AF7" s="446"/>
      <c r="AG7" s="441"/>
      <c r="AH7" s="320"/>
      <c r="AI7" s="442"/>
      <c r="AJ7" s="443"/>
      <c r="AK7" s="333"/>
      <c r="AL7" s="442"/>
      <c r="AM7" s="444"/>
      <c r="AN7" s="442"/>
      <c r="AO7" s="333"/>
      <c r="AP7" s="333"/>
      <c r="BU7" s="201"/>
      <c r="BV7" s="202"/>
      <c r="BW7" s="202"/>
      <c r="BX7" s="202"/>
      <c r="BY7" s="202"/>
      <c r="BZ7" s="202"/>
      <c r="CA7" s="202"/>
      <c r="CB7" s="202"/>
      <c r="CC7" s="202"/>
    </row>
    <row r="8" spans="2:91" ht="23.25" customHeight="1">
      <c r="B8" s="286" t="str">
        <f>IF(D8="","",1)</f>
        <v/>
      </c>
      <c r="C8" s="23"/>
      <c r="D8" s="211"/>
      <c r="E8" s="211"/>
      <c r="F8" s="211"/>
      <c r="G8" s="212"/>
      <c r="H8" s="206"/>
      <c r="I8" s="343" t="str">
        <f t="shared" ref="I8:I57" si="0">IF(D8="","","中学")</f>
        <v/>
      </c>
      <c r="J8" s="34"/>
      <c r="K8" s="24"/>
      <c r="L8" s="24"/>
      <c r="M8" s="24"/>
      <c r="N8" s="280"/>
      <c r="O8" s="336"/>
      <c r="P8" s="36" t="str">
        <f t="shared" ref="P8:P57" si="1">IF(D8="","","JPN")</f>
        <v/>
      </c>
      <c r="Q8" s="185"/>
      <c r="R8" s="291"/>
      <c r="S8" s="193"/>
      <c r="T8" s="385"/>
      <c r="U8" s="386"/>
      <c r="V8" s="387"/>
      <c r="W8" s="328"/>
      <c r="X8" s="329" t="str">
        <f>IF(T8="","","A")</f>
        <v/>
      </c>
      <c r="Y8" s="398" t="str">
        <f>IF(J8="男","_1",(IF(J8="女","_2","")))</f>
        <v/>
      </c>
      <c r="Z8" s="411"/>
      <c r="AA8" s="445"/>
      <c r="AB8" s="447"/>
      <c r="AC8" s="412"/>
      <c r="AD8" s="398"/>
      <c r="AE8" s="332"/>
      <c r="AF8" s="446"/>
      <c r="AG8" s="441"/>
      <c r="AH8" s="320"/>
      <c r="AI8" s="448"/>
      <c r="AJ8" s="331"/>
      <c r="AK8" s="333"/>
      <c r="AL8" s="442"/>
      <c r="AM8" s="444"/>
      <c r="AN8" s="442"/>
      <c r="AO8" s="333"/>
      <c r="AP8" s="333"/>
      <c r="BC8" s="202"/>
      <c r="BD8" s="202"/>
      <c r="BE8" s="202"/>
      <c r="BF8" s="202"/>
      <c r="BG8" s="437"/>
      <c r="BH8" s="437"/>
      <c r="BI8" s="437"/>
      <c r="BJ8" s="437"/>
      <c r="BK8" s="437"/>
      <c r="BL8" s="437"/>
      <c r="BM8" s="449"/>
      <c r="BO8" s="418"/>
      <c r="BP8" s="437"/>
      <c r="BU8" s="202"/>
      <c r="BV8" s="202"/>
      <c r="BW8" s="202"/>
      <c r="BX8" s="202"/>
      <c r="BY8" s="202"/>
      <c r="BZ8" s="202"/>
      <c r="CA8" s="202"/>
      <c r="CB8" s="202"/>
      <c r="CC8" s="202"/>
    </row>
    <row r="9" spans="2:91" ht="23.25" customHeight="1">
      <c r="B9" s="287" t="str">
        <f>IF(D9&amp;E9="","",COUNT(B$8:B8)+1)</f>
        <v/>
      </c>
      <c r="C9" s="25"/>
      <c r="D9" s="213"/>
      <c r="E9" s="213"/>
      <c r="F9" s="213"/>
      <c r="G9" s="214"/>
      <c r="H9" s="207"/>
      <c r="I9" s="341" t="str">
        <f t="shared" si="0"/>
        <v/>
      </c>
      <c r="J9" s="26"/>
      <c r="K9" s="27"/>
      <c r="L9" s="27"/>
      <c r="M9" s="27"/>
      <c r="N9" s="281"/>
      <c r="O9" s="337"/>
      <c r="P9" s="37" t="str">
        <f t="shared" si="1"/>
        <v/>
      </c>
      <c r="Q9" s="186"/>
      <c r="R9" s="304"/>
      <c r="S9" s="194"/>
      <c r="T9" s="388"/>
      <c r="U9" s="389"/>
      <c r="V9" s="390"/>
      <c r="W9" s="328"/>
      <c r="X9" s="329" t="str">
        <f t="shared" ref="X9:X57" si="2">IF(T9="","","A")</f>
        <v/>
      </c>
      <c r="Y9" s="398" t="str">
        <f t="shared" ref="Y9:Y57" si="3">IF(J9="男","_1",(IF(J9="女","_2","")))</f>
        <v/>
      </c>
      <c r="Z9" s="411"/>
      <c r="AA9" s="445"/>
      <c r="AB9" s="447"/>
      <c r="AC9" s="412"/>
      <c r="AD9" s="398"/>
      <c r="AE9" s="332"/>
      <c r="AF9" s="446"/>
      <c r="AG9" s="441"/>
      <c r="AH9" s="320"/>
      <c r="AI9" s="448"/>
      <c r="AJ9" s="331"/>
      <c r="AK9" s="333"/>
      <c r="AL9" s="442"/>
      <c r="AM9" s="444"/>
      <c r="AN9" s="442"/>
      <c r="AO9" s="333"/>
      <c r="AP9" s="333"/>
      <c r="BC9" s="202"/>
      <c r="BD9" s="202"/>
      <c r="BE9" s="202"/>
      <c r="BF9" s="202"/>
      <c r="BG9" s="437"/>
      <c r="BH9" s="437"/>
      <c r="BI9" s="437"/>
      <c r="BJ9" s="437"/>
      <c r="BK9" s="437"/>
      <c r="BL9" s="437"/>
      <c r="BM9" s="449"/>
      <c r="BO9" s="418"/>
      <c r="BP9" s="437"/>
      <c r="BU9" s="202"/>
      <c r="BV9" s="202"/>
      <c r="BW9" s="202"/>
      <c r="BX9" s="202"/>
      <c r="BY9" s="202"/>
      <c r="BZ9" s="202"/>
      <c r="CA9" s="202"/>
      <c r="CB9" s="202"/>
      <c r="CC9" s="202"/>
    </row>
    <row r="10" spans="2:91" ht="23.25" customHeight="1">
      <c r="B10" s="287" t="str">
        <f>IF(D10&amp;E10="","",COUNT(B$8:B9)+1)</f>
        <v/>
      </c>
      <c r="C10" s="25"/>
      <c r="D10" s="213"/>
      <c r="E10" s="213"/>
      <c r="F10" s="213"/>
      <c r="G10" s="214"/>
      <c r="H10" s="207"/>
      <c r="I10" s="341" t="str">
        <f t="shared" si="0"/>
        <v/>
      </c>
      <c r="J10" s="26"/>
      <c r="K10" s="27"/>
      <c r="L10" s="27"/>
      <c r="M10" s="27"/>
      <c r="N10" s="282"/>
      <c r="O10" s="337"/>
      <c r="P10" s="37" t="str">
        <f t="shared" si="1"/>
        <v/>
      </c>
      <c r="Q10" s="186"/>
      <c r="R10" s="304"/>
      <c r="S10" s="194"/>
      <c r="T10" s="388"/>
      <c r="U10" s="389"/>
      <c r="V10" s="390"/>
      <c r="W10" s="328"/>
      <c r="X10" s="329" t="str">
        <f t="shared" si="2"/>
        <v/>
      </c>
      <c r="Y10" s="398" t="str">
        <f t="shared" si="3"/>
        <v/>
      </c>
      <c r="Z10" s="413"/>
      <c r="AA10" s="445"/>
      <c r="AB10" s="447"/>
      <c r="AC10" s="412"/>
      <c r="AD10" s="398"/>
      <c r="AE10" s="332"/>
      <c r="AF10" s="446"/>
      <c r="AG10" s="441"/>
      <c r="AH10" s="320"/>
      <c r="AI10" s="448"/>
      <c r="AJ10" s="333"/>
      <c r="AK10" s="333"/>
      <c r="AL10" s="442"/>
      <c r="AM10" s="444"/>
      <c r="AN10" s="442"/>
      <c r="AO10" s="333"/>
      <c r="AP10" s="333"/>
      <c r="BC10" s="202"/>
      <c r="BD10" s="202"/>
      <c r="BE10" s="202"/>
      <c r="BF10" s="202"/>
      <c r="BG10" s="437"/>
      <c r="BH10" s="437"/>
      <c r="BI10" s="437"/>
      <c r="BJ10" s="437"/>
      <c r="BK10" s="437"/>
      <c r="BL10" s="437"/>
      <c r="BM10" s="449"/>
      <c r="BO10" s="418"/>
      <c r="BP10" s="437"/>
      <c r="BU10" s="202"/>
      <c r="BV10" s="202"/>
      <c r="BW10" s="202"/>
      <c r="BX10" s="202"/>
      <c r="BY10" s="202"/>
      <c r="BZ10" s="202"/>
      <c r="CA10" s="202"/>
      <c r="CB10" s="202"/>
      <c r="CC10" s="202"/>
    </row>
    <row r="11" spans="2:91" ht="23.25" customHeight="1">
      <c r="B11" s="287" t="str">
        <f>IF(D11&amp;E11="","",COUNT(B$8:B10)+1)</f>
        <v/>
      </c>
      <c r="C11" s="25"/>
      <c r="D11" s="213"/>
      <c r="E11" s="213"/>
      <c r="F11" s="213"/>
      <c r="G11" s="214"/>
      <c r="H11" s="207"/>
      <c r="I11" s="341" t="str">
        <f t="shared" si="0"/>
        <v/>
      </c>
      <c r="J11" s="26"/>
      <c r="K11" s="27"/>
      <c r="L11" s="27"/>
      <c r="M11" s="27"/>
      <c r="N11" s="281"/>
      <c r="O11" s="337"/>
      <c r="P11" s="37" t="str">
        <f t="shared" si="1"/>
        <v/>
      </c>
      <c r="Q11" s="186"/>
      <c r="R11" s="304"/>
      <c r="S11" s="194"/>
      <c r="T11" s="388"/>
      <c r="U11" s="389"/>
      <c r="V11" s="390"/>
      <c r="W11" s="328"/>
      <c r="X11" s="329" t="str">
        <f t="shared" si="2"/>
        <v/>
      </c>
      <c r="Y11" s="398" t="str">
        <f t="shared" si="3"/>
        <v/>
      </c>
      <c r="Z11" s="413"/>
      <c r="AA11" s="445"/>
      <c r="AB11" s="447"/>
      <c r="AC11" s="412"/>
      <c r="AD11" s="398"/>
      <c r="AE11" s="332"/>
      <c r="AF11" s="446"/>
      <c r="AG11" s="441"/>
      <c r="AH11" s="320"/>
      <c r="AI11" s="448"/>
      <c r="AJ11" s="333"/>
      <c r="AK11" s="333"/>
      <c r="AL11" s="442"/>
      <c r="AM11" s="444"/>
      <c r="AN11" s="442"/>
      <c r="AO11" s="333"/>
      <c r="AP11" s="333"/>
      <c r="BC11" s="202"/>
      <c r="BD11" s="202"/>
      <c r="BE11" s="202"/>
      <c r="BF11" s="202"/>
      <c r="BG11" s="437"/>
      <c r="BH11" s="437"/>
      <c r="BI11" s="437"/>
      <c r="BJ11" s="437"/>
      <c r="BK11" s="437"/>
      <c r="BL11" s="437"/>
      <c r="BM11" s="449"/>
      <c r="BO11" s="418"/>
      <c r="BP11" s="437"/>
      <c r="BU11" s="202"/>
      <c r="BV11" s="202"/>
      <c r="BW11" s="202"/>
      <c r="BX11" s="202"/>
      <c r="BY11" s="202"/>
      <c r="BZ11" s="202"/>
      <c r="CA11" s="202"/>
      <c r="CB11" s="202"/>
      <c r="CC11" s="202"/>
    </row>
    <row r="12" spans="2:91" ht="23.25" customHeight="1">
      <c r="B12" s="288" t="str">
        <f>IF(D12&amp;E12="","",COUNT(B$8:B11)+1)</f>
        <v/>
      </c>
      <c r="C12" s="29"/>
      <c r="D12" s="215"/>
      <c r="E12" s="215"/>
      <c r="F12" s="215"/>
      <c r="G12" s="216"/>
      <c r="H12" s="208"/>
      <c r="I12" s="342" t="str">
        <f t="shared" si="0"/>
        <v/>
      </c>
      <c r="J12" s="30"/>
      <c r="K12" s="31"/>
      <c r="L12" s="31"/>
      <c r="M12" s="31"/>
      <c r="N12" s="283"/>
      <c r="O12" s="338"/>
      <c r="P12" s="38" t="str">
        <f t="shared" si="1"/>
        <v/>
      </c>
      <c r="Q12" s="187"/>
      <c r="R12" s="305"/>
      <c r="S12" s="195"/>
      <c r="T12" s="391"/>
      <c r="U12" s="392"/>
      <c r="V12" s="393"/>
      <c r="W12" s="328"/>
      <c r="X12" s="329" t="str">
        <f t="shared" si="2"/>
        <v/>
      </c>
      <c r="Y12" s="398" t="str">
        <f t="shared" si="3"/>
        <v/>
      </c>
      <c r="Z12" s="413"/>
      <c r="AA12" s="445"/>
      <c r="AB12" s="447"/>
      <c r="AC12" s="412"/>
      <c r="AD12" s="398"/>
      <c r="AE12" s="332"/>
      <c r="AF12" s="446"/>
      <c r="AG12" s="441"/>
      <c r="AH12" s="320"/>
      <c r="AI12" s="448"/>
      <c r="AJ12" s="333"/>
      <c r="AK12" s="333"/>
      <c r="AL12" s="442"/>
      <c r="AM12" s="444"/>
      <c r="AN12" s="442"/>
      <c r="AO12" s="333"/>
      <c r="AP12" s="333"/>
      <c r="BC12" s="202"/>
      <c r="BD12" s="202"/>
      <c r="BE12" s="202"/>
      <c r="BF12" s="202"/>
      <c r="BG12" s="437"/>
      <c r="BH12" s="437"/>
      <c r="BI12" s="437"/>
      <c r="BJ12" s="437"/>
      <c r="BK12" s="437"/>
      <c r="BL12" s="437"/>
      <c r="BM12" s="449"/>
      <c r="BO12" s="418"/>
      <c r="BP12" s="437"/>
      <c r="BU12" s="202"/>
      <c r="BV12" s="202"/>
      <c r="BW12" s="202"/>
      <c r="BX12" s="202"/>
      <c r="BY12" s="202"/>
      <c r="BZ12" s="202"/>
      <c r="CA12" s="202"/>
      <c r="CB12" s="202"/>
      <c r="CC12" s="202"/>
    </row>
    <row r="13" spans="2:91" ht="23.25" customHeight="1">
      <c r="B13" s="289" t="str">
        <f>IF(D13&amp;E13="","",COUNT(B$8:B12)+1)</f>
        <v/>
      </c>
      <c r="C13" s="33"/>
      <c r="D13" s="217"/>
      <c r="E13" s="217"/>
      <c r="F13" s="217"/>
      <c r="G13" s="218"/>
      <c r="H13" s="209"/>
      <c r="I13" s="343" t="str">
        <f t="shared" si="0"/>
        <v/>
      </c>
      <c r="J13" s="34"/>
      <c r="K13" s="35"/>
      <c r="L13" s="35"/>
      <c r="M13" s="35"/>
      <c r="N13" s="284"/>
      <c r="O13" s="339"/>
      <c r="P13" s="35" t="str">
        <f t="shared" si="1"/>
        <v/>
      </c>
      <c r="Q13" s="188"/>
      <c r="R13" s="306"/>
      <c r="S13" s="196"/>
      <c r="T13" s="394"/>
      <c r="U13" s="395"/>
      <c r="V13" s="387"/>
      <c r="W13" s="328"/>
      <c r="X13" s="329" t="str">
        <f t="shared" si="2"/>
        <v/>
      </c>
      <c r="Y13" s="398" t="str">
        <f t="shared" si="3"/>
        <v/>
      </c>
      <c r="Z13" s="411"/>
      <c r="AA13" s="445"/>
      <c r="AB13" s="447"/>
      <c r="AC13" s="412"/>
      <c r="AD13" s="398"/>
      <c r="AE13" s="332"/>
      <c r="AF13" s="446"/>
      <c r="AG13" s="441"/>
      <c r="AH13" s="320"/>
      <c r="AI13" s="448"/>
      <c r="AJ13" s="331"/>
      <c r="AK13" s="333"/>
      <c r="AL13" s="442"/>
      <c r="AM13" s="444"/>
      <c r="AN13" s="442"/>
      <c r="AO13" s="333"/>
      <c r="AP13" s="333"/>
      <c r="BC13" s="202"/>
      <c r="BD13" s="202"/>
      <c r="BE13" s="202"/>
      <c r="BF13" s="202"/>
      <c r="BG13" s="437"/>
      <c r="BH13" s="437"/>
      <c r="BI13" s="437"/>
      <c r="BJ13" s="437"/>
      <c r="BK13" s="437"/>
      <c r="BL13" s="437"/>
      <c r="BM13" s="449"/>
      <c r="BO13" s="418"/>
      <c r="BP13" s="437"/>
      <c r="BU13" s="202"/>
      <c r="BV13" s="202"/>
      <c r="BW13" s="202"/>
      <c r="BX13" s="202"/>
      <c r="BY13" s="202"/>
      <c r="BZ13" s="202"/>
      <c r="CA13" s="202"/>
      <c r="CB13" s="202"/>
      <c r="CC13" s="202"/>
    </row>
    <row r="14" spans="2:91" ht="23.25" customHeight="1">
      <c r="B14" s="287" t="str">
        <f>IF(D14&amp;E14="","",COUNT(B$8:B13)+1)</f>
        <v/>
      </c>
      <c r="C14" s="25"/>
      <c r="D14" s="213"/>
      <c r="E14" s="213"/>
      <c r="F14" s="213"/>
      <c r="G14" s="214"/>
      <c r="H14" s="207"/>
      <c r="I14" s="341" t="str">
        <f t="shared" si="0"/>
        <v/>
      </c>
      <c r="J14" s="26"/>
      <c r="K14" s="27"/>
      <c r="L14" s="28"/>
      <c r="M14" s="28"/>
      <c r="N14" s="281"/>
      <c r="O14" s="337"/>
      <c r="P14" s="27" t="str">
        <f t="shared" si="1"/>
        <v/>
      </c>
      <c r="Q14" s="186"/>
      <c r="R14" s="304"/>
      <c r="S14" s="197"/>
      <c r="T14" s="388"/>
      <c r="U14" s="389"/>
      <c r="V14" s="390"/>
      <c r="W14" s="328"/>
      <c r="X14" s="329" t="str">
        <f t="shared" si="2"/>
        <v/>
      </c>
      <c r="Y14" s="398" t="str">
        <f t="shared" si="3"/>
        <v/>
      </c>
      <c r="Z14" s="411"/>
      <c r="AA14" s="445"/>
      <c r="AB14" s="447"/>
      <c r="AC14" s="412"/>
      <c r="AD14" s="441"/>
      <c r="AE14" s="332"/>
      <c r="AF14" s="446"/>
      <c r="AG14" s="441"/>
      <c r="AH14" s="320"/>
      <c r="AI14" s="442"/>
      <c r="AJ14" s="331"/>
      <c r="AK14" s="333"/>
      <c r="AL14" s="442"/>
      <c r="AM14" s="444"/>
      <c r="AN14" s="442"/>
      <c r="AO14" s="333"/>
      <c r="AP14" s="333"/>
      <c r="BC14" s="202"/>
      <c r="BD14" s="202"/>
      <c r="BE14" s="202"/>
      <c r="BF14" s="202"/>
      <c r="BG14" s="437"/>
      <c r="BH14" s="437"/>
      <c r="BI14" s="437"/>
      <c r="BJ14" s="437"/>
      <c r="BK14" s="437"/>
      <c r="BL14" s="437"/>
      <c r="BM14" s="449"/>
      <c r="BO14" s="418"/>
      <c r="BP14" s="437"/>
      <c r="BU14" s="202"/>
      <c r="BV14" s="202"/>
      <c r="BW14" s="202"/>
      <c r="BX14" s="202"/>
      <c r="BY14" s="202"/>
      <c r="BZ14" s="202"/>
      <c r="CA14" s="202"/>
      <c r="CB14" s="202"/>
      <c r="CC14" s="202"/>
    </row>
    <row r="15" spans="2:91" ht="23.25" customHeight="1">
      <c r="B15" s="287" t="str">
        <f>IF(D15&amp;E15="","",COUNT(B$8:B14)+1)</f>
        <v/>
      </c>
      <c r="C15" s="25"/>
      <c r="D15" s="213"/>
      <c r="E15" s="213"/>
      <c r="F15" s="213"/>
      <c r="G15" s="214"/>
      <c r="H15" s="207"/>
      <c r="I15" s="341" t="str">
        <f t="shared" si="0"/>
        <v/>
      </c>
      <c r="J15" s="26"/>
      <c r="K15" s="27"/>
      <c r="L15" s="28"/>
      <c r="M15" s="28"/>
      <c r="N15" s="281"/>
      <c r="O15" s="337"/>
      <c r="P15" s="27" t="str">
        <f t="shared" si="1"/>
        <v/>
      </c>
      <c r="Q15" s="186"/>
      <c r="R15" s="304"/>
      <c r="S15" s="197"/>
      <c r="T15" s="388"/>
      <c r="U15" s="389"/>
      <c r="V15" s="390"/>
      <c r="W15" s="328"/>
      <c r="X15" s="329" t="str">
        <f t="shared" si="2"/>
        <v/>
      </c>
      <c r="Y15" s="398" t="str">
        <f t="shared" si="3"/>
        <v/>
      </c>
      <c r="Z15" s="413"/>
      <c r="AA15" s="445"/>
      <c r="AB15" s="447"/>
      <c r="AC15" s="412"/>
      <c r="AD15" s="441"/>
      <c r="AE15" s="332"/>
      <c r="AF15" s="446"/>
      <c r="AG15" s="441"/>
      <c r="AH15" s="320"/>
      <c r="AI15" s="442"/>
      <c r="AJ15" s="333"/>
      <c r="AK15" s="333"/>
      <c r="AL15" s="442"/>
      <c r="AM15" s="444"/>
      <c r="AN15" s="442"/>
      <c r="AO15" s="333"/>
      <c r="AP15" s="333"/>
      <c r="BC15" s="202"/>
      <c r="BD15" s="202"/>
      <c r="BE15" s="202"/>
      <c r="BF15" s="202"/>
      <c r="BG15" s="437"/>
      <c r="BH15" s="437"/>
      <c r="BI15" s="437"/>
      <c r="BJ15" s="437"/>
      <c r="BK15" s="437"/>
      <c r="BL15" s="437"/>
      <c r="BM15" s="449"/>
      <c r="BO15" s="418"/>
      <c r="BP15" s="437"/>
      <c r="BU15" s="202"/>
      <c r="BV15" s="202"/>
      <c r="BW15" s="202"/>
      <c r="BX15" s="202"/>
      <c r="BY15" s="202"/>
      <c r="BZ15" s="202"/>
      <c r="CA15" s="202"/>
      <c r="CB15" s="202"/>
      <c r="CC15" s="202"/>
    </row>
    <row r="16" spans="2:91" ht="23.25" customHeight="1">
      <c r="B16" s="287" t="str">
        <f>IF(D16&amp;E16="","",COUNT(B$8:B15)+1)</f>
        <v/>
      </c>
      <c r="C16" s="25"/>
      <c r="D16" s="213"/>
      <c r="E16" s="213"/>
      <c r="F16" s="213"/>
      <c r="G16" s="214"/>
      <c r="H16" s="207"/>
      <c r="I16" s="341" t="str">
        <f t="shared" si="0"/>
        <v/>
      </c>
      <c r="J16" s="26"/>
      <c r="K16" s="27"/>
      <c r="L16" s="28"/>
      <c r="M16" s="28"/>
      <c r="N16" s="281"/>
      <c r="O16" s="337"/>
      <c r="P16" s="27" t="str">
        <f t="shared" si="1"/>
        <v/>
      </c>
      <c r="Q16" s="186"/>
      <c r="R16" s="304"/>
      <c r="S16" s="197"/>
      <c r="T16" s="388"/>
      <c r="U16" s="389"/>
      <c r="V16" s="390"/>
      <c r="W16" s="328"/>
      <c r="X16" s="329" t="str">
        <f t="shared" si="2"/>
        <v/>
      </c>
      <c r="Y16" s="398" t="str">
        <f t="shared" si="3"/>
        <v/>
      </c>
      <c r="Z16" s="413"/>
      <c r="AA16" s="445"/>
      <c r="AB16" s="447"/>
      <c r="AC16" s="412"/>
      <c r="AD16" s="441"/>
      <c r="AE16" s="332"/>
      <c r="AF16" s="446"/>
      <c r="AG16" s="441"/>
      <c r="AH16" s="320"/>
      <c r="AI16" s="442"/>
      <c r="AJ16" s="333"/>
      <c r="AK16" s="333"/>
      <c r="AL16" s="442"/>
      <c r="AM16" s="444"/>
      <c r="AN16" s="442"/>
      <c r="AO16" s="333"/>
      <c r="AP16" s="333"/>
      <c r="BC16" s="202"/>
      <c r="BD16" s="202"/>
      <c r="BE16" s="202"/>
      <c r="BF16" s="202"/>
      <c r="BG16" s="437"/>
      <c r="BH16" s="437"/>
      <c r="BI16" s="437"/>
      <c r="BJ16" s="437"/>
      <c r="BK16" s="437"/>
      <c r="BL16" s="437"/>
      <c r="BM16" s="449"/>
      <c r="BO16" s="418"/>
      <c r="BP16" s="437"/>
      <c r="BU16" s="202"/>
      <c r="BV16" s="202"/>
      <c r="BW16" s="202"/>
    </row>
    <row r="17" spans="2:75" ht="23.25" customHeight="1">
      <c r="B17" s="288" t="str">
        <f>IF(D17&amp;E17="","",COUNT(B$8:B16)+1)</f>
        <v/>
      </c>
      <c r="C17" s="29"/>
      <c r="D17" s="215"/>
      <c r="E17" s="215"/>
      <c r="F17" s="215"/>
      <c r="G17" s="216"/>
      <c r="H17" s="208"/>
      <c r="I17" s="342" t="str">
        <f t="shared" si="0"/>
        <v/>
      </c>
      <c r="J17" s="30"/>
      <c r="K17" s="31"/>
      <c r="L17" s="32"/>
      <c r="M17" s="32"/>
      <c r="N17" s="283"/>
      <c r="O17" s="338"/>
      <c r="P17" s="31" t="str">
        <f t="shared" si="1"/>
        <v/>
      </c>
      <c r="Q17" s="187"/>
      <c r="R17" s="305"/>
      <c r="S17" s="198"/>
      <c r="T17" s="391"/>
      <c r="U17" s="392"/>
      <c r="V17" s="393"/>
      <c r="W17" s="328"/>
      <c r="X17" s="329" t="str">
        <f t="shared" si="2"/>
        <v/>
      </c>
      <c r="Y17" s="398" t="str">
        <f t="shared" si="3"/>
        <v/>
      </c>
      <c r="Z17" s="413"/>
      <c r="AA17" s="445"/>
      <c r="AB17" s="447"/>
      <c r="AC17" s="412"/>
      <c r="AD17" s="441"/>
      <c r="AE17" s="332"/>
      <c r="AF17" s="446"/>
      <c r="AG17" s="441"/>
      <c r="AH17" s="320"/>
      <c r="AI17" s="442"/>
      <c r="AJ17" s="333"/>
      <c r="AK17" s="333"/>
      <c r="AL17" s="442"/>
      <c r="AM17" s="444"/>
      <c r="AN17" s="442"/>
      <c r="AO17" s="333"/>
      <c r="AP17" s="333"/>
      <c r="BC17" s="202"/>
      <c r="BD17" s="202"/>
      <c r="BE17" s="202"/>
      <c r="BF17" s="202"/>
      <c r="BG17" s="437"/>
      <c r="BH17" s="437"/>
      <c r="BI17" s="437"/>
      <c r="BJ17" s="437"/>
      <c r="BK17" s="437"/>
      <c r="BL17" s="437"/>
      <c r="BM17" s="449"/>
      <c r="BO17" s="418"/>
      <c r="BP17" s="437"/>
      <c r="BU17" s="202"/>
      <c r="BV17" s="202"/>
      <c r="BW17" s="202"/>
    </row>
    <row r="18" spans="2:75" ht="23.25" customHeight="1">
      <c r="B18" s="289" t="str">
        <f>IF(D18&amp;E18="","",COUNT(B$8:B17)+1)</f>
        <v/>
      </c>
      <c r="C18" s="33"/>
      <c r="D18" s="217"/>
      <c r="E18" s="217"/>
      <c r="F18" s="217"/>
      <c r="G18" s="218"/>
      <c r="H18" s="209"/>
      <c r="I18" s="343" t="str">
        <f t="shared" si="0"/>
        <v/>
      </c>
      <c r="J18" s="34"/>
      <c r="K18" s="35"/>
      <c r="L18" s="35"/>
      <c r="M18" s="35"/>
      <c r="N18" s="284"/>
      <c r="O18" s="339"/>
      <c r="P18" s="35" t="str">
        <f t="shared" si="1"/>
        <v/>
      </c>
      <c r="Q18" s="188"/>
      <c r="R18" s="306"/>
      <c r="S18" s="196"/>
      <c r="T18" s="394"/>
      <c r="U18" s="395"/>
      <c r="V18" s="387"/>
      <c r="W18" s="328"/>
      <c r="X18" s="329" t="str">
        <f t="shared" si="2"/>
        <v/>
      </c>
      <c r="Y18" s="398" t="str">
        <f t="shared" si="3"/>
        <v/>
      </c>
      <c r="Z18" s="411"/>
      <c r="AA18" s="445"/>
      <c r="AB18" s="447"/>
      <c r="AC18" s="412"/>
      <c r="AD18" s="398"/>
      <c r="AE18" s="332"/>
      <c r="AF18" s="446"/>
      <c r="AG18" s="441"/>
      <c r="AH18" s="320"/>
      <c r="AI18" s="442"/>
      <c r="AJ18" s="331"/>
      <c r="AK18" s="333"/>
      <c r="AL18" s="442"/>
      <c r="AM18" s="444"/>
      <c r="AN18" s="442"/>
      <c r="AO18" s="333"/>
      <c r="AP18" s="333"/>
      <c r="BC18" s="202"/>
      <c r="BD18" s="202"/>
      <c r="BE18" s="202"/>
      <c r="BF18" s="202"/>
      <c r="BG18" s="437"/>
      <c r="BH18" s="437"/>
      <c r="BI18" s="437"/>
      <c r="BJ18" s="437"/>
      <c r="BK18" s="437"/>
      <c r="BL18" s="437"/>
      <c r="BM18" s="449"/>
      <c r="BO18" s="418"/>
      <c r="BP18" s="437"/>
      <c r="BU18" s="202"/>
      <c r="BV18" s="202"/>
      <c r="BW18" s="202"/>
    </row>
    <row r="19" spans="2:75" ht="23.25" customHeight="1">
      <c r="B19" s="287" t="str">
        <f>IF(D19&amp;E19="","",COUNT(B$8:B18)+1)</f>
        <v/>
      </c>
      <c r="C19" s="25"/>
      <c r="D19" s="213"/>
      <c r="E19" s="213"/>
      <c r="F19" s="213"/>
      <c r="G19" s="214"/>
      <c r="H19" s="207"/>
      <c r="I19" s="341" t="str">
        <f t="shared" si="0"/>
        <v/>
      </c>
      <c r="J19" s="26"/>
      <c r="K19" s="27"/>
      <c r="L19" s="28"/>
      <c r="M19" s="28"/>
      <c r="N19" s="281"/>
      <c r="O19" s="337"/>
      <c r="P19" s="27" t="str">
        <f t="shared" si="1"/>
        <v/>
      </c>
      <c r="Q19" s="186"/>
      <c r="R19" s="304"/>
      <c r="S19" s="197"/>
      <c r="T19" s="388"/>
      <c r="U19" s="389"/>
      <c r="V19" s="390"/>
      <c r="W19" s="328"/>
      <c r="X19" s="329" t="str">
        <f t="shared" si="2"/>
        <v/>
      </c>
      <c r="Y19" s="398" t="str">
        <f t="shared" si="3"/>
        <v/>
      </c>
      <c r="Z19" s="411"/>
      <c r="AA19" s="445"/>
      <c r="AB19" s="447"/>
      <c r="AC19" s="412"/>
      <c r="AD19" s="441"/>
      <c r="AE19" s="332"/>
      <c r="AF19" s="446"/>
      <c r="AG19" s="441"/>
      <c r="AH19" s="320"/>
      <c r="AI19" s="442"/>
      <c r="AJ19" s="331"/>
      <c r="AK19" s="333"/>
      <c r="AL19" s="442"/>
      <c r="AM19" s="444"/>
      <c r="AN19" s="442"/>
      <c r="AO19" s="333"/>
      <c r="AP19" s="333"/>
      <c r="BC19" s="202"/>
      <c r="BD19" s="202"/>
      <c r="BE19" s="202"/>
      <c r="BF19" s="202"/>
      <c r="BG19" s="437"/>
      <c r="BH19" s="437"/>
      <c r="BI19" s="437"/>
      <c r="BJ19" s="437"/>
      <c r="BK19" s="437"/>
      <c r="BL19" s="437"/>
      <c r="BM19" s="449"/>
      <c r="BO19" s="418"/>
      <c r="BP19" s="437"/>
      <c r="BU19" s="202"/>
      <c r="BV19" s="202"/>
      <c r="BW19" s="202"/>
    </row>
    <row r="20" spans="2:75" ht="23.25" customHeight="1">
      <c r="B20" s="287" t="str">
        <f>IF(D20&amp;E20="","",COUNT(B$8:B19)+1)</f>
        <v/>
      </c>
      <c r="C20" s="25"/>
      <c r="D20" s="213"/>
      <c r="E20" s="213"/>
      <c r="F20" s="213"/>
      <c r="G20" s="214"/>
      <c r="H20" s="207"/>
      <c r="I20" s="341" t="str">
        <f t="shared" si="0"/>
        <v/>
      </c>
      <c r="J20" s="26"/>
      <c r="K20" s="27"/>
      <c r="L20" s="28"/>
      <c r="M20" s="28"/>
      <c r="N20" s="281"/>
      <c r="O20" s="337"/>
      <c r="P20" s="27" t="str">
        <f t="shared" si="1"/>
        <v/>
      </c>
      <c r="Q20" s="186"/>
      <c r="R20" s="304"/>
      <c r="S20" s="197"/>
      <c r="T20" s="388"/>
      <c r="U20" s="389"/>
      <c r="V20" s="390"/>
      <c r="W20" s="328"/>
      <c r="X20" s="329" t="str">
        <f t="shared" si="2"/>
        <v/>
      </c>
      <c r="Y20" s="398" t="str">
        <f t="shared" si="3"/>
        <v/>
      </c>
      <c r="Z20" s="413"/>
      <c r="AA20" s="445"/>
      <c r="AB20" s="447"/>
      <c r="AC20" s="412"/>
      <c r="AD20" s="441"/>
      <c r="AE20" s="332"/>
      <c r="AF20" s="446"/>
      <c r="AG20" s="441"/>
      <c r="AH20" s="320"/>
      <c r="AI20" s="442"/>
      <c r="AJ20" s="333"/>
      <c r="AK20" s="333"/>
      <c r="AL20" s="442"/>
      <c r="AM20" s="444"/>
      <c r="AN20" s="442"/>
      <c r="AO20" s="333"/>
      <c r="AP20" s="333"/>
      <c r="BC20" s="202"/>
      <c r="BD20" s="202"/>
      <c r="BE20" s="202"/>
      <c r="BF20" s="202"/>
      <c r="BG20" s="437"/>
      <c r="BH20" s="437"/>
      <c r="BI20" s="437"/>
      <c r="BJ20" s="437"/>
      <c r="BK20" s="437"/>
      <c r="BL20" s="437"/>
      <c r="BM20" s="449"/>
      <c r="BO20" s="418"/>
      <c r="BP20" s="437"/>
      <c r="BU20" s="202"/>
      <c r="BV20" s="202"/>
      <c r="BW20" s="202"/>
    </row>
    <row r="21" spans="2:75" ht="23.25" customHeight="1">
      <c r="B21" s="287" t="str">
        <f>IF(D21&amp;E21="","",COUNT(B$8:B20)+1)</f>
        <v/>
      </c>
      <c r="C21" s="25"/>
      <c r="D21" s="213"/>
      <c r="E21" s="213"/>
      <c r="F21" s="213"/>
      <c r="G21" s="214"/>
      <c r="H21" s="207"/>
      <c r="I21" s="341" t="str">
        <f t="shared" si="0"/>
        <v/>
      </c>
      <c r="J21" s="26"/>
      <c r="K21" s="27"/>
      <c r="L21" s="28"/>
      <c r="M21" s="28"/>
      <c r="N21" s="281"/>
      <c r="O21" s="337"/>
      <c r="P21" s="27" t="str">
        <f t="shared" si="1"/>
        <v/>
      </c>
      <c r="Q21" s="186"/>
      <c r="R21" s="304"/>
      <c r="S21" s="197"/>
      <c r="T21" s="388"/>
      <c r="U21" s="389"/>
      <c r="V21" s="390"/>
      <c r="W21" s="328"/>
      <c r="X21" s="329" t="str">
        <f t="shared" si="2"/>
        <v/>
      </c>
      <c r="Y21" s="398" t="str">
        <f t="shared" si="3"/>
        <v/>
      </c>
      <c r="Z21" s="413"/>
      <c r="AA21" s="445"/>
      <c r="AB21" s="447"/>
      <c r="AC21" s="412"/>
      <c r="AD21" s="441"/>
      <c r="AE21" s="332"/>
      <c r="AF21" s="446"/>
      <c r="AG21" s="441"/>
      <c r="AH21" s="320"/>
      <c r="AI21" s="442"/>
      <c r="AJ21" s="333"/>
      <c r="AK21" s="333"/>
      <c r="AL21" s="442"/>
      <c r="AM21" s="444"/>
      <c r="AN21" s="442"/>
      <c r="AO21" s="333"/>
      <c r="AP21" s="333"/>
      <c r="BC21" s="202"/>
      <c r="BD21" s="202"/>
      <c r="BE21" s="202"/>
      <c r="BF21" s="202"/>
      <c r="BG21" s="437"/>
      <c r="BH21" s="437"/>
      <c r="BI21" s="437"/>
      <c r="BJ21" s="437"/>
      <c r="BK21" s="437"/>
      <c r="BL21" s="437"/>
      <c r="BM21" s="449"/>
      <c r="BO21" s="418"/>
      <c r="BP21" s="437"/>
      <c r="BU21" s="202"/>
      <c r="BV21" s="202"/>
      <c r="BW21" s="202"/>
    </row>
    <row r="22" spans="2:75" ht="23.25" customHeight="1">
      <c r="B22" s="288" t="str">
        <f>IF(D22&amp;E22="","",COUNT(B$8:B21)+1)</f>
        <v/>
      </c>
      <c r="C22" s="29"/>
      <c r="D22" s="215"/>
      <c r="E22" s="215"/>
      <c r="F22" s="215"/>
      <c r="G22" s="216"/>
      <c r="H22" s="208"/>
      <c r="I22" s="342" t="str">
        <f t="shared" si="0"/>
        <v/>
      </c>
      <c r="J22" s="30"/>
      <c r="K22" s="31"/>
      <c r="L22" s="32"/>
      <c r="M22" s="32"/>
      <c r="N22" s="283"/>
      <c r="O22" s="338"/>
      <c r="P22" s="31" t="str">
        <f t="shared" si="1"/>
        <v/>
      </c>
      <c r="Q22" s="187"/>
      <c r="R22" s="305"/>
      <c r="S22" s="198"/>
      <c r="T22" s="391"/>
      <c r="U22" s="392"/>
      <c r="V22" s="393"/>
      <c r="W22" s="328"/>
      <c r="X22" s="329" t="str">
        <f t="shared" si="2"/>
        <v/>
      </c>
      <c r="Y22" s="398" t="str">
        <f t="shared" si="3"/>
        <v/>
      </c>
      <c r="Z22" s="413"/>
      <c r="AA22" s="445"/>
      <c r="AB22" s="447"/>
      <c r="AC22" s="412"/>
      <c r="AD22" s="441"/>
      <c r="AE22" s="332"/>
      <c r="AF22" s="446"/>
      <c r="AG22" s="441"/>
      <c r="AH22" s="320"/>
      <c r="AI22" s="442"/>
      <c r="AJ22" s="333"/>
      <c r="AK22" s="333"/>
      <c r="AL22" s="442"/>
      <c r="AM22" s="444"/>
      <c r="AN22" s="442"/>
      <c r="AO22" s="333"/>
      <c r="AP22" s="333"/>
      <c r="BC22" s="202"/>
      <c r="BD22" s="202"/>
      <c r="BE22" s="202"/>
      <c r="BF22" s="202"/>
      <c r="BG22" s="437"/>
      <c r="BH22" s="437"/>
      <c r="BI22" s="437"/>
      <c r="BJ22" s="437"/>
      <c r="BK22" s="437"/>
      <c r="BL22" s="437"/>
      <c r="BM22" s="449"/>
      <c r="BO22" s="418"/>
      <c r="BP22" s="437"/>
      <c r="BU22" s="202"/>
      <c r="BV22" s="202"/>
      <c r="BW22" s="202"/>
    </row>
    <row r="23" spans="2:75" ht="23.25" customHeight="1">
      <c r="B23" s="289" t="str">
        <f>IF(D23&amp;E23="","",COUNT(B$8:B22)+1)</f>
        <v/>
      </c>
      <c r="C23" s="33"/>
      <c r="D23" s="217"/>
      <c r="E23" s="217"/>
      <c r="F23" s="217"/>
      <c r="G23" s="218"/>
      <c r="H23" s="209"/>
      <c r="I23" s="343" t="str">
        <f t="shared" si="0"/>
        <v/>
      </c>
      <c r="J23" s="34"/>
      <c r="K23" s="35"/>
      <c r="L23" s="35"/>
      <c r="M23" s="35"/>
      <c r="N23" s="284"/>
      <c r="O23" s="339"/>
      <c r="P23" s="35" t="str">
        <f t="shared" si="1"/>
        <v/>
      </c>
      <c r="Q23" s="188"/>
      <c r="R23" s="306"/>
      <c r="S23" s="196"/>
      <c r="T23" s="394"/>
      <c r="U23" s="395"/>
      <c r="V23" s="387"/>
      <c r="W23" s="328"/>
      <c r="X23" s="329" t="str">
        <f t="shared" si="2"/>
        <v/>
      </c>
      <c r="Y23" s="398" t="str">
        <f t="shared" si="3"/>
        <v/>
      </c>
      <c r="Z23" s="411"/>
      <c r="AA23" s="445"/>
      <c r="AB23" s="447"/>
      <c r="AC23" s="412"/>
      <c r="AD23" s="398"/>
      <c r="AE23" s="332"/>
      <c r="AF23" s="446"/>
      <c r="AG23" s="441"/>
      <c r="AH23" s="320"/>
      <c r="AI23" s="442"/>
      <c r="AJ23" s="331"/>
      <c r="AK23" s="333"/>
      <c r="AL23" s="442"/>
      <c r="AM23" s="444"/>
      <c r="AN23" s="442"/>
      <c r="AO23" s="333"/>
      <c r="AP23" s="333"/>
      <c r="BC23" s="202"/>
      <c r="BD23" s="202"/>
      <c r="BE23" s="202"/>
      <c r="BF23" s="202"/>
      <c r="BG23" s="437"/>
      <c r="BH23" s="437"/>
      <c r="BI23" s="437"/>
      <c r="BJ23" s="437"/>
      <c r="BK23" s="437"/>
      <c r="BL23" s="437"/>
      <c r="BM23" s="449"/>
      <c r="BO23" s="418"/>
      <c r="BP23" s="437"/>
      <c r="BU23" s="202"/>
      <c r="BV23" s="202"/>
      <c r="BW23" s="202"/>
    </row>
    <row r="24" spans="2:75" ht="23.25" customHeight="1">
      <c r="B24" s="287" t="str">
        <f>IF(D24&amp;E24="","",COUNT(B$8:B23)+1)</f>
        <v/>
      </c>
      <c r="C24" s="25"/>
      <c r="D24" s="213"/>
      <c r="E24" s="213"/>
      <c r="F24" s="213"/>
      <c r="G24" s="214"/>
      <c r="H24" s="207"/>
      <c r="I24" s="341" t="str">
        <f t="shared" si="0"/>
        <v/>
      </c>
      <c r="J24" s="26"/>
      <c r="K24" s="27"/>
      <c r="L24" s="28"/>
      <c r="M24" s="28"/>
      <c r="N24" s="281"/>
      <c r="O24" s="337"/>
      <c r="P24" s="27" t="str">
        <f t="shared" si="1"/>
        <v/>
      </c>
      <c r="Q24" s="186"/>
      <c r="R24" s="304"/>
      <c r="S24" s="197"/>
      <c r="T24" s="388"/>
      <c r="U24" s="389"/>
      <c r="V24" s="390"/>
      <c r="W24" s="328"/>
      <c r="X24" s="329" t="str">
        <f t="shared" si="2"/>
        <v/>
      </c>
      <c r="Y24" s="398" t="str">
        <f t="shared" si="3"/>
        <v/>
      </c>
      <c r="Z24" s="411"/>
      <c r="AA24" s="445"/>
      <c r="AB24" s="447"/>
      <c r="AC24" s="412"/>
      <c r="AD24" s="441"/>
      <c r="AE24" s="332"/>
      <c r="AF24" s="446"/>
      <c r="AG24" s="441"/>
      <c r="AH24" s="320"/>
      <c r="AI24" s="442"/>
      <c r="AJ24" s="331"/>
      <c r="AK24" s="333"/>
      <c r="AL24" s="442"/>
      <c r="AM24" s="444"/>
      <c r="AN24" s="442"/>
      <c r="AO24" s="333"/>
      <c r="AP24" s="333"/>
      <c r="BC24" s="202"/>
      <c r="BD24" s="202"/>
      <c r="BE24" s="202"/>
      <c r="BF24" s="202"/>
      <c r="BG24" s="437"/>
      <c r="BH24" s="437"/>
      <c r="BI24" s="437"/>
      <c r="BJ24" s="437"/>
      <c r="BK24" s="437"/>
      <c r="BL24" s="437"/>
      <c r="BM24" s="449"/>
      <c r="BO24" s="418"/>
      <c r="BP24" s="437"/>
      <c r="BU24" s="202"/>
      <c r="BV24" s="202"/>
      <c r="BW24" s="202"/>
    </row>
    <row r="25" spans="2:75" ht="23.25" customHeight="1">
      <c r="B25" s="287" t="str">
        <f>IF(D25&amp;E25="","",COUNT(B$8:B24)+1)</f>
        <v/>
      </c>
      <c r="C25" s="25"/>
      <c r="D25" s="213"/>
      <c r="E25" s="213"/>
      <c r="F25" s="213"/>
      <c r="G25" s="214"/>
      <c r="H25" s="207"/>
      <c r="I25" s="341" t="str">
        <f t="shared" si="0"/>
        <v/>
      </c>
      <c r="J25" s="26"/>
      <c r="K25" s="27"/>
      <c r="L25" s="28"/>
      <c r="M25" s="28"/>
      <c r="N25" s="281"/>
      <c r="O25" s="337"/>
      <c r="P25" s="27" t="str">
        <f t="shared" si="1"/>
        <v/>
      </c>
      <c r="Q25" s="186"/>
      <c r="R25" s="304"/>
      <c r="S25" s="197"/>
      <c r="T25" s="388"/>
      <c r="U25" s="389"/>
      <c r="V25" s="390"/>
      <c r="W25" s="328"/>
      <c r="X25" s="329" t="str">
        <f t="shared" si="2"/>
        <v/>
      </c>
      <c r="Y25" s="398" t="str">
        <f t="shared" si="3"/>
        <v/>
      </c>
      <c r="Z25" s="413"/>
      <c r="AA25" s="445"/>
      <c r="AB25" s="447"/>
      <c r="AC25" s="412"/>
      <c r="AD25" s="441"/>
      <c r="AE25" s="332"/>
      <c r="AF25" s="446"/>
      <c r="AG25" s="441"/>
      <c r="AH25" s="320"/>
      <c r="AI25" s="442"/>
      <c r="AJ25" s="333"/>
      <c r="AK25" s="333"/>
      <c r="AL25" s="442"/>
      <c r="AM25" s="444"/>
      <c r="AN25" s="442"/>
      <c r="AO25" s="333"/>
      <c r="AP25" s="333"/>
      <c r="BC25" s="202"/>
      <c r="BD25" s="202"/>
      <c r="BE25" s="202"/>
      <c r="BF25" s="202"/>
      <c r="BG25" s="437"/>
      <c r="BH25" s="437"/>
      <c r="BI25" s="437"/>
      <c r="BJ25" s="437"/>
      <c r="BK25" s="437"/>
      <c r="BL25" s="437"/>
      <c r="BM25" s="449"/>
      <c r="BO25" s="418"/>
      <c r="BP25" s="437"/>
      <c r="BU25" s="202"/>
      <c r="BV25" s="202"/>
      <c r="BW25" s="202"/>
    </row>
    <row r="26" spans="2:75" ht="23.25" customHeight="1">
      <c r="B26" s="287" t="str">
        <f>IF(D26&amp;E26="","",COUNT(B$8:B25)+1)</f>
        <v/>
      </c>
      <c r="C26" s="25"/>
      <c r="D26" s="213"/>
      <c r="E26" s="213"/>
      <c r="F26" s="213"/>
      <c r="G26" s="214"/>
      <c r="H26" s="207"/>
      <c r="I26" s="341" t="str">
        <f t="shared" si="0"/>
        <v/>
      </c>
      <c r="J26" s="26"/>
      <c r="K26" s="27"/>
      <c r="L26" s="28"/>
      <c r="M26" s="28"/>
      <c r="N26" s="281"/>
      <c r="O26" s="337"/>
      <c r="P26" s="27" t="str">
        <f t="shared" si="1"/>
        <v/>
      </c>
      <c r="Q26" s="186"/>
      <c r="R26" s="304"/>
      <c r="S26" s="197"/>
      <c r="T26" s="388"/>
      <c r="U26" s="389"/>
      <c r="V26" s="390"/>
      <c r="W26" s="328"/>
      <c r="X26" s="329" t="str">
        <f t="shared" si="2"/>
        <v/>
      </c>
      <c r="Y26" s="398" t="str">
        <f t="shared" si="3"/>
        <v/>
      </c>
      <c r="Z26" s="413"/>
      <c r="AA26" s="445"/>
      <c r="AB26" s="447"/>
      <c r="AC26" s="412"/>
      <c r="AD26" s="441"/>
      <c r="AE26" s="332"/>
      <c r="AF26" s="446"/>
      <c r="AG26" s="441"/>
      <c r="AH26" s="320"/>
      <c r="AI26" s="442"/>
      <c r="AJ26" s="333"/>
      <c r="AK26" s="333"/>
      <c r="AL26" s="442"/>
      <c r="AM26" s="444"/>
      <c r="AN26" s="442"/>
      <c r="AO26" s="333"/>
      <c r="AP26" s="333"/>
      <c r="BC26" s="202"/>
      <c r="BD26" s="202"/>
      <c r="BE26" s="202"/>
      <c r="BF26" s="202"/>
      <c r="BG26" s="437"/>
      <c r="BH26" s="437"/>
      <c r="BI26" s="437"/>
      <c r="BJ26" s="437"/>
      <c r="BK26" s="437"/>
      <c r="BL26" s="437"/>
      <c r="BM26" s="449"/>
      <c r="BO26" s="418"/>
      <c r="BP26" s="437"/>
      <c r="BU26" s="202"/>
      <c r="BV26" s="202"/>
      <c r="BW26" s="202"/>
    </row>
    <row r="27" spans="2:75" ht="23.25" customHeight="1">
      <c r="B27" s="288" t="str">
        <f>IF(D27&amp;E27="","",COUNT(B$8:B26)+1)</f>
        <v/>
      </c>
      <c r="C27" s="29"/>
      <c r="D27" s="215"/>
      <c r="E27" s="215"/>
      <c r="F27" s="215"/>
      <c r="G27" s="216"/>
      <c r="H27" s="208"/>
      <c r="I27" s="342" t="str">
        <f t="shared" si="0"/>
        <v/>
      </c>
      <c r="J27" s="30"/>
      <c r="K27" s="31"/>
      <c r="L27" s="32"/>
      <c r="M27" s="32"/>
      <c r="N27" s="283"/>
      <c r="O27" s="338"/>
      <c r="P27" s="31" t="str">
        <f t="shared" si="1"/>
        <v/>
      </c>
      <c r="Q27" s="187"/>
      <c r="R27" s="305"/>
      <c r="S27" s="198"/>
      <c r="T27" s="391"/>
      <c r="U27" s="392"/>
      <c r="V27" s="393"/>
      <c r="W27" s="328"/>
      <c r="X27" s="329" t="str">
        <f t="shared" si="2"/>
        <v/>
      </c>
      <c r="Y27" s="398" t="str">
        <f t="shared" si="3"/>
        <v/>
      </c>
      <c r="Z27" s="413"/>
      <c r="AA27" s="445"/>
      <c r="AB27" s="447"/>
      <c r="AC27" s="412"/>
      <c r="AD27" s="441"/>
      <c r="AE27" s="332"/>
      <c r="AF27" s="446"/>
      <c r="AG27" s="441"/>
      <c r="AH27" s="320"/>
      <c r="AI27" s="442"/>
      <c r="AJ27" s="333"/>
      <c r="AK27" s="333"/>
      <c r="AL27" s="442"/>
      <c r="AM27" s="444"/>
      <c r="AN27" s="442"/>
      <c r="AO27" s="333"/>
      <c r="AP27" s="333"/>
      <c r="BC27" s="202"/>
      <c r="BD27" s="202"/>
      <c r="BE27" s="202"/>
      <c r="BF27" s="202"/>
      <c r="BG27" s="437"/>
      <c r="BH27" s="437"/>
      <c r="BI27" s="437"/>
      <c r="BJ27" s="437"/>
      <c r="BK27" s="437"/>
      <c r="BL27" s="437"/>
      <c r="BM27" s="449"/>
      <c r="BO27" s="418"/>
      <c r="BP27" s="437"/>
      <c r="BU27" s="202"/>
      <c r="BV27" s="202"/>
      <c r="BW27" s="202"/>
    </row>
    <row r="28" spans="2:75" ht="23.25" customHeight="1">
      <c r="B28" s="289" t="str">
        <f>IF(D28&amp;E28="","",COUNT(B$8:B27)+1)</f>
        <v/>
      </c>
      <c r="C28" s="33"/>
      <c r="D28" s="217"/>
      <c r="E28" s="217"/>
      <c r="F28" s="217"/>
      <c r="G28" s="218"/>
      <c r="H28" s="209"/>
      <c r="I28" s="343" t="str">
        <f t="shared" si="0"/>
        <v/>
      </c>
      <c r="J28" s="34"/>
      <c r="K28" s="35"/>
      <c r="L28" s="35"/>
      <c r="M28" s="35"/>
      <c r="N28" s="284"/>
      <c r="O28" s="339"/>
      <c r="P28" s="35" t="str">
        <f t="shared" si="1"/>
        <v/>
      </c>
      <c r="Q28" s="188"/>
      <c r="R28" s="306"/>
      <c r="S28" s="196"/>
      <c r="T28" s="394"/>
      <c r="U28" s="395"/>
      <c r="V28" s="387"/>
      <c r="W28" s="328"/>
      <c r="X28" s="329" t="str">
        <f t="shared" si="2"/>
        <v/>
      </c>
      <c r="Y28" s="398" t="str">
        <f t="shared" si="3"/>
        <v/>
      </c>
      <c r="Z28" s="411"/>
      <c r="AA28" s="445"/>
      <c r="AB28" s="447"/>
      <c r="AC28" s="412"/>
      <c r="AD28" s="398"/>
      <c r="AE28" s="332"/>
      <c r="AF28" s="446"/>
      <c r="AG28" s="441"/>
      <c r="AH28" s="320"/>
      <c r="AI28" s="442"/>
      <c r="AJ28" s="331"/>
      <c r="AK28" s="333"/>
      <c r="AL28" s="442"/>
      <c r="AM28" s="444"/>
      <c r="AN28" s="442"/>
      <c r="AO28" s="333"/>
      <c r="AP28" s="333"/>
      <c r="BC28" s="202"/>
      <c r="BD28" s="202"/>
      <c r="BE28" s="202"/>
      <c r="BF28" s="202"/>
      <c r="BG28" s="437"/>
      <c r="BH28" s="437"/>
      <c r="BI28" s="437"/>
      <c r="BJ28" s="437"/>
      <c r="BK28" s="437"/>
      <c r="BL28" s="437"/>
      <c r="BM28" s="449"/>
      <c r="BO28" s="418"/>
      <c r="BP28" s="437"/>
      <c r="BU28" s="202"/>
      <c r="BV28" s="202"/>
      <c r="BW28" s="202"/>
    </row>
    <row r="29" spans="2:75" ht="23.25" customHeight="1">
      <c r="B29" s="287" t="str">
        <f>IF(D29&amp;E29="","",COUNT(B$8:B28)+1)</f>
        <v/>
      </c>
      <c r="C29" s="25"/>
      <c r="D29" s="213"/>
      <c r="E29" s="213"/>
      <c r="F29" s="213"/>
      <c r="G29" s="214"/>
      <c r="H29" s="207"/>
      <c r="I29" s="341" t="str">
        <f t="shared" si="0"/>
        <v/>
      </c>
      <c r="J29" s="26"/>
      <c r="K29" s="27"/>
      <c r="L29" s="28"/>
      <c r="M29" s="28"/>
      <c r="N29" s="281"/>
      <c r="O29" s="337"/>
      <c r="P29" s="27" t="str">
        <f t="shared" si="1"/>
        <v/>
      </c>
      <c r="Q29" s="186"/>
      <c r="R29" s="304"/>
      <c r="S29" s="197"/>
      <c r="T29" s="388"/>
      <c r="U29" s="389"/>
      <c r="V29" s="390"/>
      <c r="W29" s="328"/>
      <c r="X29" s="329" t="str">
        <f t="shared" si="2"/>
        <v/>
      </c>
      <c r="Y29" s="398" t="str">
        <f t="shared" si="3"/>
        <v/>
      </c>
      <c r="Z29" s="411"/>
      <c r="AA29" s="445"/>
      <c r="AB29" s="447"/>
      <c r="AC29" s="412"/>
      <c r="AD29" s="441"/>
      <c r="AE29" s="332"/>
      <c r="AF29" s="446"/>
      <c r="AG29" s="441"/>
      <c r="AH29" s="320"/>
      <c r="AI29" s="442"/>
      <c r="AJ29" s="331"/>
      <c r="AK29" s="333"/>
      <c r="AL29" s="442"/>
      <c r="AM29" s="444"/>
      <c r="AN29" s="442"/>
      <c r="AO29" s="333"/>
      <c r="AP29" s="333"/>
      <c r="BC29" s="202"/>
      <c r="BD29" s="202"/>
      <c r="BE29" s="202"/>
      <c r="BF29" s="202"/>
      <c r="BG29" s="437"/>
      <c r="BH29" s="437"/>
      <c r="BI29" s="437"/>
      <c r="BJ29" s="437"/>
      <c r="BK29" s="437"/>
      <c r="BL29" s="437"/>
      <c r="BM29" s="449"/>
      <c r="BO29" s="418"/>
      <c r="BP29" s="437"/>
      <c r="BU29" s="202"/>
      <c r="BV29" s="202"/>
      <c r="BW29" s="202"/>
    </row>
    <row r="30" spans="2:75" ht="23.25" customHeight="1">
      <c r="B30" s="287" t="str">
        <f>IF(D30&amp;E30="","",COUNT(B$8:B29)+1)</f>
        <v/>
      </c>
      <c r="C30" s="25"/>
      <c r="D30" s="213"/>
      <c r="E30" s="213"/>
      <c r="F30" s="213"/>
      <c r="G30" s="214"/>
      <c r="H30" s="207"/>
      <c r="I30" s="341" t="str">
        <f t="shared" si="0"/>
        <v/>
      </c>
      <c r="J30" s="26"/>
      <c r="K30" s="27"/>
      <c r="L30" s="28"/>
      <c r="M30" s="28"/>
      <c r="N30" s="281"/>
      <c r="O30" s="337"/>
      <c r="P30" s="27" t="str">
        <f t="shared" si="1"/>
        <v/>
      </c>
      <c r="Q30" s="186"/>
      <c r="R30" s="304"/>
      <c r="S30" s="197"/>
      <c r="T30" s="388"/>
      <c r="U30" s="389"/>
      <c r="V30" s="390"/>
      <c r="W30" s="328"/>
      <c r="X30" s="329" t="str">
        <f t="shared" si="2"/>
        <v/>
      </c>
      <c r="Y30" s="398" t="str">
        <f t="shared" si="3"/>
        <v/>
      </c>
      <c r="Z30" s="413"/>
      <c r="AA30" s="445"/>
      <c r="AB30" s="447"/>
      <c r="AC30" s="412"/>
      <c r="AD30" s="441"/>
      <c r="AE30" s="332"/>
      <c r="AF30" s="446"/>
      <c r="AG30" s="441"/>
      <c r="AH30" s="320"/>
      <c r="AI30" s="442"/>
      <c r="AJ30" s="333"/>
      <c r="AK30" s="333"/>
      <c r="AL30" s="442"/>
      <c r="AM30" s="444"/>
      <c r="AN30" s="442"/>
      <c r="AO30" s="333"/>
      <c r="AP30" s="333"/>
      <c r="BC30" s="202"/>
      <c r="BD30" s="202"/>
      <c r="BE30" s="202"/>
      <c r="BF30" s="202"/>
      <c r="BG30" s="437"/>
      <c r="BH30" s="437"/>
      <c r="BI30" s="437"/>
      <c r="BJ30" s="437"/>
      <c r="BK30" s="437"/>
      <c r="BL30" s="437"/>
      <c r="BM30" s="449"/>
      <c r="BO30" s="418"/>
      <c r="BP30" s="437"/>
      <c r="BU30" s="202"/>
      <c r="BV30" s="202"/>
      <c r="BW30" s="202"/>
    </row>
    <row r="31" spans="2:75" ht="23.25" customHeight="1">
      <c r="B31" s="287" t="str">
        <f>IF(D31&amp;E31="","",COUNT(B$8:B30)+1)</f>
        <v/>
      </c>
      <c r="C31" s="25"/>
      <c r="D31" s="213"/>
      <c r="E31" s="213"/>
      <c r="F31" s="213"/>
      <c r="G31" s="214"/>
      <c r="H31" s="207"/>
      <c r="I31" s="341" t="str">
        <f t="shared" si="0"/>
        <v/>
      </c>
      <c r="J31" s="26"/>
      <c r="K31" s="27"/>
      <c r="L31" s="28"/>
      <c r="M31" s="28"/>
      <c r="N31" s="281"/>
      <c r="O31" s="337"/>
      <c r="P31" s="27" t="str">
        <f t="shared" si="1"/>
        <v/>
      </c>
      <c r="Q31" s="186"/>
      <c r="R31" s="304"/>
      <c r="S31" s="197"/>
      <c r="T31" s="388"/>
      <c r="U31" s="389"/>
      <c r="V31" s="390"/>
      <c r="W31" s="328"/>
      <c r="X31" s="329" t="str">
        <f t="shared" si="2"/>
        <v/>
      </c>
      <c r="Y31" s="398" t="str">
        <f t="shared" si="3"/>
        <v/>
      </c>
      <c r="Z31" s="413"/>
      <c r="AA31" s="445"/>
      <c r="AB31" s="447"/>
      <c r="AC31" s="412"/>
      <c r="AD31" s="441"/>
      <c r="AE31" s="332"/>
      <c r="AF31" s="446"/>
      <c r="AG31" s="441"/>
      <c r="AH31" s="320"/>
      <c r="AI31" s="442"/>
      <c r="AJ31" s="333"/>
      <c r="AK31" s="333"/>
      <c r="AL31" s="442"/>
      <c r="AM31" s="444"/>
      <c r="AN31" s="442"/>
      <c r="AO31" s="333"/>
      <c r="AP31" s="333"/>
      <c r="BC31" s="202"/>
      <c r="BD31" s="202"/>
      <c r="BE31" s="202"/>
      <c r="BF31" s="202"/>
      <c r="BG31" s="437"/>
      <c r="BH31" s="437"/>
      <c r="BI31" s="437"/>
      <c r="BJ31" s="437"/>
      <c r="BK31" s="437"/>
      <c r="BL31" s="437"/>
      <c r="BM31" s="449"/>
      <c r="BO31" s="418"/>
      <c r="BP31" s="437"/>
      <c r="BU31" s="202"/>
      <c r="BV31" s="202"/>
      <c r="BW31" s="202"/>
    </row>
    <row r="32" spans="2:75" ht="23.25" customHeight="1">
      <c r="B32" s="288" t="str">
        <f>IF(D32&amp;E32="","",COUNT(B$8:B31)+1)</f>
        <v/>
      </c>
      <c r="C32" s="29"/>
      <c r="D32" s="215"/>
      <c r="E32" s="215"/>
      <c r="F32" s="215"/>
      <c r="G32" s="216"/>
      <c r="H32" s="208"/>
      <c r="I32" s="342" t="str">
        <f t="shared" si="0"/>
        <v/>
      </c>
      <c r="J32" s="30"/>
      <c r="K32" s="31"/>
      <c r="L32" s="32"/>
      <c r="M32" s="32"/>
      <c r="N32" s="283"/>
      <c r="O32" s="338"/>
      <c r="P32" s="31" t="str">
        <f t="shared" si="1"/>
        <v/>
      </c>
      <c r="Q32" s="187"/>
      <c r="R32" s="305"/>
      <c r="S32" s="198"/>
      <c r="T32" s="391"/>
      <c r="U32" s="392"/>
      <c r="V32" s="393"/>
      <c r="W32" s="328"/>
      <c r="X32" s="329" t="str">
        <f t="shared" si="2"/>
        <v/>
      </c>
      <c r="Y32" s="398" t="str">
        <f t="shared" si="3"/>
        <v/>
      </c>
      <c r="Z32" s="413"/>
      <c r="AA32" s="445"/>
      <c r="AB32" s="447"/>
      <c r="AC32" s="412"/>
      <c r="AD32" s="441"/>
      <c r="AE32" s="332"/>
      <c r="AF32" s="446"/>
      <c r="AG32" s="441"/>
      <c r="AH32" s="320"/>
      <c r="AI32" s="442"/>
      <c r="AJ32" s="333"/>
      <c r="AK32" s="333"/>
      <c r="AL32" s="442"/>
      <c r="AM32" s="444"/>
      <c r="AN32" s="442"/>
      <c r="AO32" s="333"/>
      <c r="AP32" s="333"/>
      <c r="BC32" s="202"/>
      <c r="BD32" s="202"/>
      <c r="BE32" s="202"/>
      <c r="BF32" s="202"/>
      <c r="BG32" s="437"/>
      <c r="BH32" s="437"/>
      <c r="BI32" s="437"/>
      <c r="BJ32" s="437"/>
      <c r="BK32" s="437"/>
      <c r="BL32" s="437"/>
      <c r="BM32" s="449"/>
      <c r="BO32" s="418"/>
      <c r="BP32" s="437"/>
      <c r="BU32" s="202"/>
      <c r="BV32" s="202"/>
      <c r="BW32" s="202"/>
    </row>
    <row r="33" spans="2:75" ht="23.25" customHeight="1">
      <c r="B33" s="289" t="str">
        <f>IF(D33&amp;E33="","",COUNT(B$8:B32)+1)</f>
        <v/>
      </c>
      <c r="C33" s="33"/>
      <c r="D33" s="217"/>
      <c r="E33" s="217"/>
      <c r="F33" s="217"/>
      <c r="G33" s="218"/>
      <c r="H33" s="209"/>
      <c r="I33" s="343" t="str">
        <f t="shared" si="0"/>
        <v/>
      </c>
      <c r="J33" s="34"/>
      <c r="K33" s="35"/>
      <c r="L33" s="35"/>
      <c r="M33" s="35"/>
      <c r="N33" s="284"/>
      <c r="O33" s="339"/>
      <c r="P33" s="35" t="str">
        <f t="shared" si="1"/>
        <v/>
      </c>
      <c r="Q33" s="188"/>
      <c r="R33" s="306"/>
      <c r="S33" s="196"/>
      <c r="T33" s="394"/>
      <c r="U33" s="395"/>
      <c r="V33" s="387"/>
      <c r="W33" s="328"/>
      <c r="X33" s="329" t="str">
        <f t="shared" si="2"/>
        <v/>
      </c>
      <c r="Y33" s="398" t="str">
        <f t="shared" si="3"/>
        <v/>
      </c>
      <c r="Z33" s="411"/>
      <c r="AA33" s="445"/>
      <c r="AB33" s="447"/>
      <c r="AC33" s="412"/>
      <c r="AD33" s="398"/>
      <c r="AE33" s="332"/>
      <c r="AF33" s="446"/>
      <c r="AG33" s="441"/>
      <c r="AH33" s="320"/>
      <c r="AI33" s="442"/>
      <c r="AJ33" s="331"/>
      <c r="AK33" s="333"/>
      <c r="AL33" s="442"/>
      <c r="AM33" s="444"/>
      <c r="AN33" s="442"/>
      <c r="AO33" s="333"/>
      <c r="AP33" s="333"/>
      <c r="BC33" s="202"/>
      <c r="BD33" s="202"/>
      <c r="BE33" s="202"/>
      <c r="BF33" s="202"/>
      <c r="BG33" s="437"/>
      <c r="BH33" s="437"/>
      <c r="BI33" s="437"/>
      <c r="BJ33" s="437"/>
      <c r="BK33" s="437"/>
      <c r="BL33" s="437"/>
      <c r="BM33" s="449"/>
      <c r="BO33" s="418"/>
      <c r="BP33" s="437"/>
      <c r="BU33" s="202"/>
      <c r="BV33" s="202"/>
      <c r="BW33" s="202"/>
    </row>
    <row r="34" spans="2:75" ht="23.25" customHeight="1">
      <c r="B34" s="287" t="str">
        <f>IF(D34&amp;E34="","",COUNT(B$8:B33)+1)</f>
        <v/>
      </c>
      <c r="C34" s="25"/>
      <c r="D34" s="213"/>
      <c r="E34" s="213"/>
      <c r="F34" s="213"/>
      <c r="G34" s="214"/>
      <c r="H34" s="207"/>
      <c r="I34" s="341" t="str">
        <f t="shared" si="0"/>
        <v/>
      </c>
      <c r="J34" s="26"/>
      <c r="K34" s="27"/>
      <c r="L34" s="28"/>
      <c r="M34" s="28"/>
      <c r="N34" s="281"/>
      <c r="O34" s="337"/>
      <c r="P34" s="27" t="str">
        <f t="shared" si="1"/>
        <v/>
      </c>
      <c r="Q34" s="186"/>
      <c r="R34" s="304"/>
      <c r="S34" s="197"/>
      <c r="T34" s="388"/>
      <c r="U34" s="389"/>
      <c r="V34" s="390"/>
      <c r="W34" s="328"/>
      <c r="X34" s="329" t="str">
        <f t="shared" si="2"/>
        <v/>
      </c>
      <c r="Y34" s="398" t="str">
        <f t="shared" si="3"/>
        <v/>
      </c>
      <c r="Z34" s="411"/>
      <c r="AA34" s="445"/>
      <c r="AB34" s="447"/>
      <c r="AC34" s="412"/>
      <c r="AD34" s="441"/>
      <c r="AE34" s="332"/>
      <c r="AF34" s="446"/>
      <c r="AG34" s="441"/>
      <c r="AH34" s="320"/>
      <c r="AI34" s="442"/>
      <c r="AJ34" s="331"/>
      <c r="AK34" s="333"/>
      <c r="AL34" s="442"/>
      <c r="AM34" s="444"/>
      <c r="AN34" s="442"/>
      <c r="AO34" s="333"/>
      <c r="AP34" s="333"/>
      <c r="BC34" s="202"/>
      <c r="BD34" s="202"/>
      <c r="BE34" s="202"/>
      <c r="BF34" s="202"/>
      <c r="BG34" s="437"/>
      <c r="BH34" s="437"/>
      <c r="BI34" s="437"/>
      <c r="BJ34" s="437"/>
      <c r="BK34" s="437"/>
      <c r="BL34" s="437"/>
      <c r="BM34" s="449"/>
      <c r="BO34" s="418"/>
      <c r="BP34" s="437"/>
      <c r="BU34" s="202"/>
      <c r="BV34" s="202"/>
      <c r="BW34" s="202"/>
    </row>
    <row r="35" spans="2:75" ht="23.25" customHeight="1">
      <c r="B35" s="287" t="str">
        <f>IF(D35&amp;E35="","",COUNT(B$8:B34)+1)</f>
        <v/>
      </c>
      <c r="C35" s="25"/>
      <c r="D35" s="213"/>
      <c r="E35" s="213"/>
      <c r="F35" s="213"/>
      <c r="G35" s="214"/>
      <c r="H35" s="207"/>
      <c r="I35" s="341" t="str">
        <f t="shared" si="0"/>
        <v/>
      </c>
      <c r="J35" s="26"/>
      <c r="K35" s="27"/>
      <c r="L35" s="28"/>
      <c r="M35" s="28"/>
      <c r="N35" s="281"/>
      <c r="O35" s="337"/>
      <c r="P35" s="27" t="str">
        <f t="shared" si="1"/>
        <v/>
      </c>
      <c r="Q35" s="186"/>
      <c r="R35" s="304"/>
      <c r="S35" s="197"/>
      <c r="T35" s="388"/>
      <c r="U35" s="389"/>
      <c r="V35" s="390"/>
      <c r="W35" s="328"/>
      <c r="X35" s="329" t="str">
        <f t="shared" si="2"/>
        <v/>
      </c>
      <c r="Y35" s="398" t="str">
        <f t="shared" si="3"/>
        <v/>
      </c>
      <c r="Z35" s="413"/>
      <c r="AA35" s="445"/>
      <c r="AB35" s="447"/>
      <c r="AC35" s="412"/>
      <c r="AD35" s="441"/>
      <c r="AE35" s="332"/>
      <c r="AF35" s="446"/>
      <c r="AG35" s="441"/>
      <c r="AH35" s="320"/>
      <c r="AI35" s="442"/>
      <c r="AJ35" s="333"/>
      <c r="AK35" s="333"/>
      <c r="AL35" s="442"/>
      <c r="AM35" s="444"/>
      <c r="AN35" s="442"/>
      <c r="AO35" s="333"/>
      <c r="AP35" s="333"/>
      <c r="BC35" s="202"/>
      <c r="BD35" s="202"/>
      <c r="BE35" s="202"/>
      <c r="BF35" s="202"/>
      <c r="BG35" s="437"/>
      <c r="BH35" s="437"/>
      <c r="BI35" s="437"/>
      <c r="BJ35" s="437"/>
      <c r="BK35" s="437"/>
      <c r="BL35" s="437"/>
      <c r="BM35" s="449"/>
      <c r="BO35" s="418"/>
      <c r="BP35" s="437"/>
      <c r="BU35" s="202"/>
      <c r="BV35" s="202"/>
      <c r="BW35" s="202"/>
    </row>
    <row r="36" spans="2:75" ht="23.25" customHeight="1">
      <c r="B36" s="287" t="str">
        <f>IF(D36&amp;E36="","",COUNT(B$8:B35)+1)</f>
        <v/>
      </c>
      <c r="C36" s="25"/>
      <c r="D36" s="213"/>
      <c r="E36" s="213"/>
      <c r="F36" s="213"/>
      <c r="G36" s="214"/>
      <c r="H36" s="207"/>
      <c r="I36" s="341" t="str">
        <f t="shared" si="0"/>
        <v/>
      </c>
      <c r="J36" s="26"/>
      <c r="K36" s="27"/>
      <c r="L36" s="28"/>
      <c r="M36" s="28"/>
      <c r="N36" s="281"/>
      <c r="O36" s="337"/>
      <c r="P36" s="27" t="str">
        <f t="shared" si="1"/>
        <v/>
      </c>
      <c r="Q36" s="186"/>
      <c r="R36" s="304"/>
      <c r="S36" s="197"/>
      <c r="T36" s="388"/>
      <c r="U36" s="389"/>
      <c r="V36" s="390"/>
      <c r="W36" s="328"/>
      <c r="X36" s="329" t="str">
        <f t="shared" si="2"/>
        <v/>
      </c>
      <c r="Y36" s="398" t="str">
        <f t="shared" si="3"/>
        <v/>
      </c>
      <c r="Z36" s="413"/>
      <c r="AA36" s="445"/>
      <c r="AB36" s="447"/>
      <c r="AC36" s="412"/>
      <c r="AD36" s="441"/>
      <c r="AE36" s="332"/>
      <c r="AF36" s="446"/>
      <c r="AG36" s="441"/>
      <c r="AH36" s="320"/>
      <c r="AI36" s="442"/>
      <c r="AJ36" s="333"/>
      <c r="AK36" s="333"/>
      <c r="AL36" s="442"/>
      <c r="AM36" s="444"/>
      <c r="AN36" s="442"/>
      <c r="AO36" s="333"/>
      <c r="AP36" s="333"/>
      <c r="BC36" s="202"/>
      <c r="BD36" s="202"/>
      <c r="BE36" s="202"/>
      <c r="BF36" s="202"/>
      <c r="BG36" s="437"/>
      <c r="BH36" s="437"/>
      <c r="BI36" s="437"/>
      <c r="BJ36" s="437"/>
      <c r="BK36" s="437"/>
      <c r="BL36" s="437"/>
      <c r="BM36" s="449"/>
      <c r="BO36" s="418"/>
      <c r="BP36" s="437"/>
      <c r="BU36" s="202"/>
      <c r="BV36" s="202"/>
      <c r="BW36" s="202"/>
    </row>
    <row r="37" spans="2:75" ht="23.25" customHeight="1">
      <c r="B37" s="288" t="str">
        <f>IF(D37&amp;E37="","",COUNT(B$8:B36)+1)</f>
        <v/>
      </c>
      <c r="C37" s="29"/>
      <c r="D37" s="215"/>
      <c r="E37" s="215"/>
      <c r="F37" s="215"/>
      <c r="G37" s="216"/>
      <c r="H37" s="208"/>
      <c r="I37" s="342" t="str">
        <f t="shared" si="0"/>
        <v/>
      </c>
      <c r="J37" s="30"/>
      <c r="K37" s="31"/>
      <c r="L37" s="32"/>
      <c r="M37" s="32"/>
      <c r="N37" s="283"/>
      <c r="O37" s="338"/>
      <c r="P37" s="31" t="str">
        <f t="shared" si="1"/>
        <v/>
      </c>
      <c r="Q37" s="187"/>
      <c r="R37" s="305"/>
      <c r="S37" s="198"/>
      <c r="T37" s="391"/>
      <c r="U37" s="392"/>
      <c r="V37" s="393"/>
      <c r="W37" s="328"/>
      <c r="X37" s="329" t="str">
        <f t="shared" si="2"/>
        <v/>
      </c>
      <c r="Y37" s="398" t="str">
        <f t="shared" si="3"/>
        <v/>
      </c>
      <c r="Z37" s="413"/>
      <c r="AA37" s="445"/>
      <c r="AB37" s="447"/>
      <c r="AC37" s="412"/>
      <c r="AD37" s="441"/>
      <c r="AE37" s="332"/>
      <c r="AF37" s="446"/>
      <c r="AG37" s="441"/>
      <c r="AH37" s="320"/>
      <c r="AI37" s="442"/>
      <c r="AJ37" s="333"/>
      <c r="AK37" s="333"/>
      <c r="AL37" s="442"/>
      <c r="AM37" s="444"/>
      <c r="AN37" s="442"/>
      <c r="AO37" s="333"/>
      <c r="AP37" s="333"/>
      <c r="BC37" s="202"/>
      <c r="BD37" s="202"/>
      <c r="BE37" s="202"/>
      <c r="BF37" s="202"/>
      <c r="BG37" s="437"/>
      <c r="BH37" s="437"/>
      <c r="BI37" s="437"/>
      <c r="BJ37" s="437"/>
      <c r="BK37" s="437"/>
      <c r="BL37" s="437"/>
      <c r="BM37" s="449"/>
      <c r="BO37" s="418"/>
      <c r="BP37" s="437"/>
      <c r="BU37" s="202"/>
      <c r="BV37" s="202"/>
      <c r="BW37" s="202"/>
    </row>
    <row r="38" spans="2:75" ht="23.25" customHeight="1">
      <c r="B38" s="289" t="str">
        <f>IF(D38&amp;E38="","",COUNT(B$8:B37)+1)</f>
        <v/>
      </c>
      <c r="C38" s="33"/>
      <c r="D38" s="217"/>
      <c r="E38" s="217"/>
      <c r="F38" s="217"/>
      <c r="G38" s="218"/>
      <c r="H38" s="209"/>
      <c r="I38" s="343" t="str">
        <f t="shared" si="0"/>
        <v/>
      </c>
      <c r="J38" s="34"/>
      <c r="K38" s="35"/>
      <c r="L38" s="35"/>
      <c r="M38" s="35"/>
      <c r="N38" s="284"/>
      <c r="O38" s="339"/>
      <c r="P38" s="35" t="str">
        <f t="shared" si="1"/>
        <v/>
      </c>
      <c r="Q38" s="188"/>
      <c r="R38" s="306"/>
      <c r="S38" s="196"/>
      <c r="T38" s="394"/>
      <c r="U38" s="395"/>
      <c r="V38" s="387"/>
      <c r="W38" s="328"/>
      <c r="X38" s="329" t="str">
        <f t="shared" si="2"/>
        <v/>
      </c>
      <c r="Y38" s="398" t="str">
        <f t="shared" si="3"/>
        <v/>
      </c>
      <c r="Z38" s="411"/>
      <c r="AA38" s="445"/>
      <c r="AB38" s="447"/>
      <c r="AC38" s="412"/>
      <c r="AD38" s="398"/>
      <c r="AE38" s="332"/>
      <c r="AF38" s="446"/>
      <c r="AG38" s="441"/>
      <c r="AH38" s="320"/>
      <c r="AI38" s="442"/>
      <c r="AJ38" s="331"/>
      <c r="AK38" s="333"/>
      <c r="AL38" s="442"/>
      <c r="AM38" s="444"/>
      <c r="AN38" s="442"/>
      <c r="AO38" s="333"/>
      <c r="AP38" s="333"/>
      <c r="BC38" s="202"/>
      <c r="BD38" s="202"/>
      <c r="BE38" s="202"/>
      <c r="BF38" s="202"/>
      <c r="BG38" s="437"/>
      <c r="BH38" s="437"/>
      <c r="BI38" s="437"/>
      <c r="BJ38" s="437"/>
      <c r="BK38" s="437"/>
      <c r="BL38" s="437"/>
      <c r="BM38" s="449"/>
      <c r="BO38" s="418"/>
      <c r="BP38" s="437"/>
      <c r="BU38" s="202"/>
      <c r="BV38" s="202"/>
      <c r="BW38" s="202"/>
    </row>
    <row r="39" spans="2:75" ht="23.25" customHeight="1">
      <c r="B39" s="287" t="str">
        <f>IF(D39&amp;E39="","",COUNT(B$8:B38)+1)</f>
        <v/>
      </c>
      <c r="C39" s="25"/>
      <c r="D39" s="213"/>
      <c r="E39" s="213"/>
      <c r="F39" s="213"/>
      <c r="G39" s="214"/>
      <c r="H39" s="207"/>
      <c r="I39" s="341" t="str">
        <f t="shared" si="0"/>
        <v/>
      </c>
      <c r="J39" s="26"/>
      <c r="K39" s="27"/>
      <c r="L39" s="28"/>
      <c r="M39" s="28"/>
      <c r="N39" s="281"/>
      <c r="O39" s="337"/>
      <c r="P39" s="27" t="str">
        <f t="shared" si="1"/>
        <v/>
      </c>
      <c r="Q39" s="186"/>
      <c r="R39" s="304"/>
      <c r="S39" s="197"/>
      <c r="T39" s="388"/>
      <c r="U39" s="389"/>
      <c r="V39" s="390"/>
      <c r="W39" s="328"/>
      <c r="X39" s="329" t="str">
        <f t="shared" si="2"/>
        <v/>
      </c>
      <c r="Y39" s="398" t="str">
        <f t="shared" si="3"/>
        <v/>
      </c>
      <c r="Z39" s="411"/>
      <c r="AA39" s="445"/>
      <c r="AB39" s="447"/>
      <c r="AC39" s="412"/>
      <c r="AD39" s="441"/>
      <c r="AE39" s="332"/>
      <c r="AF39" s="446"/>
      <c r="AG39" s="441"/>
      <c r="AH39" s="320"/>
      <c r="AI39" s="442"/>
      <c r="AJ39" s="331"/>
      <c r="AK39" s="333"/>
      <c r="AL39" s="442"/>
      <c r="AM39" s="444"/>
      <c r="AN39" s="442"/>
      <c r="AO39" s="333"/>
      <c r="AP39" s="333"/>
      <c r="BC39" s="202"/>
      <c r="BD39" s="202"/>
      <c r="BE39" s="202"/>
      <c r="BF39" s="202"/>
      <c r="BG39" s="437"/>
      <c r="BH39" s="437"/>
      <c r="BI39" s="437"/>
      <c r="BJ39" s="437"/>
      <c r="BK39" s="437"/>
      <c r="BL39" s="437"/>
      <c r="BM39" s="449"/>
      <c r="BO39" s="418"/>
      <c r="BP39" s="437"/>
      <c r="BU39" s="202"/>
      <c r="BV39" s="202"/>
      <c r="BW39" s="202"/>
    </row>
    <row r="40" spans="2:75" ht="23.25" customHeight="1">
      <c r="B40" s="287" t="str">
        <f>IF(D40&amp;E40="","",COUNT(B$8:B39)+1)</f>
        <v/>
      </c>
      <c r="C40" s="25"/>
      <c r="D40" s="213"/>
      <c r="E40" s="213"/>
      <c r="F40" s="213"/>
      <c r="G40" s="214"/>
      <c r="H40" s="207"/>
      <c r="I40" s="341" t="str">
        <f t="shared" si="0"/>
        <v/>
      </c>
      <c r="J40" s="26"/>
      <c r="K40" s="27"/>
      <c r="L40" s="28"/>
      <c r="M40" s="28"/>
      <c r="N40" s="281"/>
      <c r="O40" s="337"/>
      <c r="P40" s="27" t="str">
        <f t="shared" si="1"/>
        <v/>
      </c>
      <c r="Q40" s="186"/>
      <c r="R40" s="304"/>
      <c r="S40" s="197"/>
      <c r="T40" s="388"/>
      <c r="U40" s="389"/>
      <c r="V40" s="390"/>
      <c r="W40" s="328"/>
      <c r="X40" s="329" t="str">
        <f t="shared" si="2"/>
        <v/>
      </c>
      <c r="Y40" s="398" t="str">
        <f t="shared" si="3"/>
        <v/>
      </c>
      <c r="Z40" s="413"/>
      <c r="AA40" s="445"/>
      <c r="AB40" s="447"/>
      <c r="AC40" s="412"/>
      <c r="AD40" s="441"/>
      <c r="AE40" s="332"/>
      <c r="AF40" s="446"/>
      <c r="AG40" s="441"/>
      <c r="AH40" s="320"/>
      <c r="AI40" s="442"/>
      <c r="AJ40" s="333"/>
      <c r="AK40" s="333"/>
      <c r="AL40" s="442"/>
      <c r="AM40" s="444"/>
      <c r="AN40" s="442"/>
      <c r="AO40" s="333"/>
      <c r="AP40" s="333"/>
      <c r="BC40" s="202"/>
      <c r="BD40" s="202"/>
      <c r="BE40" s="202"/>
      <c r="BF40" s="202"/>
      <c r="BG40" s="437"/>
      <c r="BH40" s="437"/>
      <c r="BI40" s="437"/>
      <c r="BJ40" s="437"/>
      <c r="BK40" s="437"/>
      <c r="BL40" s="437"/>
      <c r="BM40" s="449"/>
      <c r="BO40" s="418"/>
      <c r="BP40" s="437"/>
      <c r="BU40" s="202"/>
      <c r="BV40" s="202"/>
      <c r="BW40" s="202"/>
    </row>
    <row r="41" spans="2:75" ht="23.25" customHeight="1">
      <c r="B41" s="287" t="str">
        <f>IF(D41&amp;E41="","",COUNT(B$8:B40)+1)</f>
        <v/>
      </c>
      <c r="C41" s="25"/>
      <c r="D41" s="213"/>
      <c r="E41" s="213"/>
      <c r="F41" s="213"/>
      <c r="G41" s="214"/>
      <c r="H41" s="207"/>
      <c r="I41" s="341" t="str">
        <f t="shared" si="0"/>
        <v/>
      </c>
      <c r="J41" s="26"/>
      <c r="K41" s="27"/>
      <c r="L41" s="28"/>
      <c r="M41" s="28"/>
      <c r="N41" s="281"/>
      <c r="O41" s="337"/>
      <c r="P41" s="27" t="str">
        <f t="shared" si="1"/>
        <v/>
      </c>
      <c r="Q41" s="186"/>
      <c r="R41" s="304"/>
      <c r="S41" s="197"/>
      <c r="T41" s="388"/>
      <c r="U41" s="389"/>
      <c r="V41" s="390"/>
      <c r="W41" s="328"/>
      <c r="X41" s="329" t="str">
        <f t="shared" si="2"/>
        <v/>
      </c>
      <c r="Y41" s="398" t="str">
        <f t="shared" si="3"/>
        <v/>
      </c>
      <c r="Z41" s="413"/>
      <c r="AA41" s="445"/>
      <c r="AB41" s="447"/>
      <c r="AC41" s="412"/>
      <c r="AD41" s="441"/>
      <c r="AE41" s="332"/>
      <c r="AF41" s="446"/>
      <c r="AG41" s="441"/>
      <c r="AH41" s="320"/>
      <c r="AI41" s="442"/>
      <c r="AJ41" s="333"/>
      <c r="AK41" s="333"/>
      <c r="AL41" s="442"/>
      <c r="AM41" s="444"/>
      <c r="AN41" s="442"/>
      <c r="AO41" s="333"/>
      <c r="AP41" s="333"/>
      <c r="BC41" s="202"/>
      <c r="BD41" s="202"/>
      <c r="BE41" s="202"/>
      <c r="BF41" s="202"/>
      <c r="BG41" s="437"/>
      <c r="BH41" s="437"/>
      <c r="BI41" s="437"/>
      <c r="BJ41" s="437"/>
      <c r="BK41" s="437"/>
      <c r="BL41" s="437"/>
      <c r="BM41" s="449"/>
      <c r="BO41" s="418"/>
      <c r="BP41" s="437"/>
      <c r="BU41" s="202"/>
      <c r="BV41" s="202"/>
      <c r="BW41" s="202"/>
    </row>
    <row r="42" spans="2:75" ht="23.25" customHeight="1">
      <c r="B42" s="288" t="str">
        <f>IF(D42&amp;E42="","",COUNT(B$8:B41)+1)</f>
        <v/>
      </c>
      <c r="C42" s="29"/>
      <c r="D42" s="215"/>
      <c r="E42" s="215"/>
      <c r="F42" s="215"/>
      <c r="G42" s="216"/>
      <c r="H42" s="208"/>
      <c r="I42" s="342" t="str">
        <f t="shared" si="0"/>
        <v/>
      </c>
      <c r="J42" s="30"/>
      <c r="K42" s="31"/>
      <c r="L42" s="32"/>
      <c r="M42" s="32"/>
      <c r="N42" s="283"/>
      <c r="O42" s="338"/>
      <c r="P42" s="31" t="str">
        <f t="shared" si="1"/>
        <v/>
      </c>
      <c r="Q42" s="187"/>
      <c r="R42" s="305"/>
      <c r="S42" s="198"/>
      <c r="T42" s="391"/>
      <c r="U42" s="392"/>
      <c r="V42" s="393"/>
      <c r="W42" s="328"/>
      <c r="X42" s="329" t="str">
        <f t="shared" si="2"/>
        <v/>
      </c>
      <c r="Y42" s="398" t="str">
        <f t="shared" si="3"/>
        <v/>
      </c>
      <c r="Z42" s="413"/>
      <c r="AA42" s="445"/>
      <c r="AB42" s="447"/>
      <c r="AC42" s="412"/>
      <c r="AD42" s="441"/>
      <c r="AE42" s="332"/>
      <c r="AF42" s="446"/>
      <c r="AG42" s="441"/>
      <c r="AH42" s="320"/>
      <c r="AI42" s="442"/>
      <c r="AJ42" s="333"/>
      <c r="AK42" s="333"/>
      <c r="AL42" s="442"/>
      <c r="AM42" s="444"/>
      <c r="AN42" s="442"/>
      <c r="AO42" s="333"/>
      <c r="AP42" s="333"/>
      <c r="BC42" s="202"/>
      <c r="BD42" s="202"/>
      <c r="BE42" s="202"/>
      <c r="BF42" s="202"/>
      <c r="BG42" s="437"/>
      <c r="BH42" s="437"/>
      <c r="BI42" s="437"/>
      <c r="BJ42" s="437"/>
      <c r="BK42" s="437"/>
      <c r="BL42" s="437"/>
      <c r="BM42" s="449"/>
      <c r="BO42" s="418"/>
      <c r="BP42" s="437"/>
      <c r="BU42" s="202"/>
      <c r="BV42" s="202"/>
      <c r="BW42" s="202"/>
    </row>
    <row r="43" spans="2:75" ht="23.25" customHeight="1">
      <c r="B43" s="289" t="str">
        <f>IF(D43&amp;E43="","",COUNT(B$8:B42)+1)</f>
        <v/>
      </c>
      <c r="C43" s="33"/>
      <c r="D43" s="217"/>
      <c r="E43" s="217"/>
      <c r="F43" s="217"/>
      <c r="G43" s="218"/>
      <c r="H43" s="209"/>
      <c r="I43" s="343" t="str">
        <f t="shared" si="0"/>
        <v/>
      </c>
      <c r="J43" s="34"/>
      <c r="K43" s="35"/>
      <c r="L43" s="35"/>
      <c r="M43" s="35"/>
      <c r="N43" s="284"/>
      <c r="O43" s="339"/>
      <c r="P43" s="35" t="str">
        <f t="shared" si="1"/>
        <v/>
      </c>
      <c r="Q43" s="188"/>
      <c r="R43" s="306"/>
      <c r="S43" s="196"/>
      <c r="T43" s="394"/>
      <c r="U43" s="395"/>
      <c r="V43" s="387"/>
      <c r="W43" s="328"/>
      <c r="X43" s="329" t="str">
        <f t="shared" si="2"/>
        <v/>
      </c>
      <c r="Y43" s="398" t="str">
        <f t="shared" si="3"/>
        <v/>
      </c>
      <c r="Z43" s="411"/>
      <c r="AA43" s="445"/>
      <c r="AB43" s="447"/>
      <c r="AC43" s="412"/>
      <c r="AD43" s="398"/>
      <c r="AE43" s="332"/>
      <c r="AF43" s="446"/>
      <c r="AG43" s="441"/>
      <c r="AH43" s="320"/>
      <c r="AI43" s="442"/>
      <c r="AJ43" s="331"/>
      <c r="AK43" s="333"/>
      <c r="AL43" s="442"/>
      <c r="AM43" s="444"/>
      <c r="AN43" s="442"/>
      <c r="AO43" s="333"/>
      <c r="AP43" s="333"/>
      <c r="BC43" s="202"/>
      <c r="BD43" s="202"/>
      <c r="BE43" s="202"/>
      <c r="BF43" s="202"/>
      <c r="BG43" s="437"/>
      <c r="BH43" s="437"/>
      <c r="BI43" s="437"/>
      <c r="BJ43" s="437"/>
      <c r="BK43" s="437"/>
      <c r="BL43" s="437"/>
      <c r="BM43" s="449"/>
      <c r="BO43" s="418"/>
      <c r="BP43" s="437"/>
      <c r="BU43" s="202"/>
      <c r="BV43" s="202"/>
      <c r="BW43" s="202"/>
    </row>
    <row r="44" spans="2:75" ht="23.25" customHeight="1">
      <c r="B44" s="287" t="str">
        <f>IF(D44&amp;E44="","",COUNT(B$8:B43)+1)</f>
        <v/>
      </c>
      <c r="C44" s="25"/>
      <c r="D44" s="213"/>
      <c r="E44" s="213"/>
      <c r="F44" s="213"/>
      <c r="G44" s="214"/>
      <c r="H44" s="207"/>
      <c r="I44" s="341" t="str">
        <f t="shared" si="0"/>
        <v/>
      </c>
      <c r="J44" s="26"/>
      <c r="K44" s="27"/>
      <c r="L44" s="28"/>
      <c r="M44" s="28"/>
      <c r="N44" s="281"/>
      <c r="O44" s="337"/>
      <c r="P44" s="27" t="str">
        <f t="shared" si="1"/>
        <v/>
      </c>
      <c r="Q44" s="186"/>
      <c r="R44" s="304"/>
      <c r="S44" s="197"/>
      <c r="T44" s="388"/>
      <c r="U44" s="389"/>
      <c r="V44" s="390"/>
      <c r="W44" s="328"/>
      <c r="X44" s="329" t="str">
        <f t="shared" si="2"/>
        <v/>
      </c>
      <c r="Y44" s="398" t="str">
        <f t="shared" si="3"/>
        <v/>
      </c>
      <c r="Z44" s="411"/>
      <c r="AA44" s="445"/>
      <c r="AB44" s="447"/>
      <c r="AC44" s="412"/>
      <c r="AD44" s="441"/>
      <c r="AE44" s="332"/>
      <c r="AF44" s="446"/>
      <c r="AG44" s="441"/>
      <c r="AH44" s="320"/>
      <c r="AI44" s="442"/>
      <c r="AJ44" s="331"/>
      <c r="AK44" s="333"/>
      <c r="AL44" s="442"/>
      <c r="AM44" s="444"/>
      <c r="AN44" s="442"/>
      <c r="AO44" s="333"/>
      <c r="AP44" s="333"/>
      <c r="BC44" s="202"/>
      <c r="BD44" s="202"/>
      <c r="BE44" s="202"/>
      <c r="BF44" s="202"/>
      <c r="BG44" s="437"/>
      <c r="BH44" s="437"/>
      <c r="BI44" s="437"/>
      <c r="BJ44" s="437"/>
      <c r="BK44" s="437"/>
      <c r="BL44" s="437"/>
      <c r="BM44" s="449"/>
      <c r="BO44" s="418"/>
      <c r="BP44" s="437"/>
      <c r="BU44" s="202"/>
      <c r="BV44" s="202"/>
      <c r="BW44" s="202"/>
    </row>
    <row r="45" spans="2:75" ht="23.25" customHeight="1">
      <c r="B45" s="287" t="str">
        <f>IF(D45&amp;E45="","",COUNT(B$8:B44)+1)</f>
        <v/>
      </c>
      <c r="C45" s="25"/>
      <c r="D45" s="213"/>
      <c r="E45" s="213"/>
      <c r="F45" s="213"/>
      <c r="G45" s="214"/>
      <c r="H45" s="207"/>
      <c r="I45" s="341" t="str">
        <f t="shared" si="0"/>
        <v/>
      </c>
      <c r="J45" s="26"/>
      <c r="K45" s="27"/>
      <c r="L45" s="28"/>
      <c r="M45" s="28"/>
      <c r="N45" s="281"/>
      <c r="O45" s="337"/>
      <c r="P45" s="27" t="str">
        <f t="shared" si="1"/>
        <v/>
      </c>
      <c r="Q45" s="186"/>
      <c r="R45" s="304"/>
      <c r="S45" s="197"/>
      <c r="T45" s="388"/>
      <c r="U45" s="389"/>
      <c r="V45" s="390"/>
      <c r="W45" s="328"/>
      <c r="X45" s="329" t="str">
        <f t="shared" si="2"/>
        <v/>
      </c>
      <c r="Y45" s="398" t="str">
        <f t="shared" si="3"/>
        <v/>
      </c>
      <c r="Z45" s="413"/>
      <c r="AA45" s="445"/>
      <c r="AB45" s="447"/>
      <c r="AC45" s="412"/>
      <c r="AD45" s="441"/>
      <c r="AE45" s="332"/>
      <c r="AF45" s="446"/>
      <c r="AG45" s="441"/>
      <c r="AH45" s="320"/>
      <c r="AI45" s="442"/>
      <c r="AJ45" s="333"/>
      <c r="AK45" s="333"/>
      <c r="AL45" s="442"/>
      <c r="AM45" s="444"/>
      <c r="AN45" s="442"/>
      <c r="AO45" s="333"/>
      <c r="AP45" s="333"/>
      <c r="BC45" s="202"/>
      <c r="BD45" s="202"/>
      <c r="BE45" s="202"/>
      <c r="BF45" s="202"/>
      <c r="BG45" s="437"/>
      <c r="BH45" s="437"/>
      <c r="BI45" s="437"/>
      <c r="BJ45" s="437"/>
      <c r="BK45" s="437"/>
      <c r="BL45" s="437"/>
      <c r="BM45" s="449"/>
      <c r="BO45" s="418"/>
      <c r="BP45" s="437"/>
      <c r="BU45" s="202"/>
      <c r="BV45" s="202"/>
      <c r="BW45" s="202"/>
    </row>
    <row r="46" spans="2:75" ht="23.25" customHeight="1">
      <c r="B46" s="287" t="str">
        <f>IF(D46&amp;E46="","",COUNT(B$8:B45)+1)</f>
        <v/>
      </c>
      <c r="C46" s="25"/>
      <c r="D46" s="213"/>
      <c r="E46" s="213"/>
      <c r="F46" s="213"/>
      <c r="G46" s="214"/>
      <c r="H46" s="207"/>
      <c r="I46" s="341" t="str">
        <f t="shared" si="0"/>
        <v/>
      </c>
      <c r="J46" s="26"/>
      <c r="K46" s="27"/>
      <c r="L46" s="28"/>
      <c r="M46" s="28"/>
      <c r="N46" s="281"/>
      <c r="O46" s="337"/>
      <c r="P46" s="27" t="str">
        <f t="shared" si="1"/>
        <v/>
      </c>
      <c r="Q46" s="186"/>
      <c r="R46" s="304"/>
      <c r="S46" s="197"/>
      <c r="T46" s="388"/>
      <c r="U46" s="389"/>
      <c r="V46" s="390"/>
      <c r="W46" s="328"/>
      <c r="X46" s="329" t="str">
        <f t="shared" si="2"/>
        <v/>
      </c>
      <c r="Y46" s="398" t="str">
        <f t="shared" si="3"/>
        <v/>
      </c>
      <c r="Z46" s="413"/>
      <c r="AA46" s="445"/>
      <c r="AB46" s="447"/>
      <c r="AC46" s="412"/>
      <c r="AD46" s="441"/>
      <c r="AE46" s="332"/>
      <c r="AF46" s="446"/>
      <c r="AG46" s="441"/>
      <c r="AH46" s="320"/>
      <c r="AI46" s="442"/>
      <c r="AJ46" s="333"/>
      <c r="AK46" s="333"/>
      <c r="AL46" s="442"/>
      <c r="AM46" s="444"/>
      <c r="AN46" s="442"/>
      <c r="AO46" s="333"/>
      <c r="AP46" s="333"/>
      <c r="BC46" s="202"/>
      <c r="BD46" s="202"/>
      <c r="BE46" s="202"/>
      <c r="BF46" s="202"/>
      <c r="BG46" s="437"/>
      <c r="BH46" s="437"/>
      <c r="BI46" s="437"/>
      <c r="BJ46" s="437"/>
      <c r="BK46" s="437"/>
      <c r="BL46" s="437"/>
      <c r="BM46" s="449"/>
      <c r="BO46" s="418"/>
      <c r="BP46" s="437"/>
      <c r="BU46" s="202"/>
      <c r="BV46" s="202"/>
      <c r="BW46" s="202"/>
    </row>
    <row r="47" spans="2:75" ht="23.25" customHeight="1">
      <c r="B47" s="288" t="str">
        <f>IF(D47&amp;E47="","",COUNT(B$8:B46)+1)</f>
        <v/>
      </c>
      <c r="C47" s="29"/>
      <c r="D47" s="215"/>
      <c r="E47" s="215"/>
      <c r="F47" s="215"/>
      <c r="G47" s="216"/>
      <c r="H47" s="208"/>
      <c r="I47" s="342" t="str">
        <f t="shared" si="0"/>
        <v/>
      </c>
      <c r="J47" s="30"/>
      <c r="K47" s="31"/>
      <c r="L47" s="32"/>
      <c r="M47" s="32"/>
      <c r="N47" s="283"/>
      <c r="O47" s="338"/>
      <c r="P47" s="31" t="str">
        <f t="shared" si="1"/>
        <v/>
      </c>
      <c r="Q47" s="187"/>
      <c r="R47" s="305"/>
      <c r="S47" s="198"/>
      <c r="T47" s="391"/>
      <c r="U47" s="392"/>
      <c r="V47" s="393"/>
      <c r="W47" s="328"/>
      <c r="X47" s="329" t="str">
        <f t="shared" si="2"/>
        <v/>
      </c>
      <c r="Y47" s="398" t="str">
        <f t="shared" si="3"/>
        <v/>
      </c>
      <c r="Z47" s="413"/>
      <c r="AA47" s="445"/>
      <c r="AB47" s="447"/>
      <c r="AC47" s="412"/>
      <c r="AD47" s="441"/>
      <c r="AE47" s="332"/>
      <c r="AF47" s="446"/>
      <c r="AG47" s="441"/>
      <c r="AH47" s="320"/>
      <c r="AI47" s="442"/>
      <c r="AJ47" s="333"/>
      <c r="AK47" s="333"/>
      <c r="AL47" s="442"/>
      <c r="AM47" s="444"/>
      <c r="AN47" s="442"/>
      <c r="AO47" s="333"/>
      <c r="AP47" s="333"/>
      <c r="BC47" s="202"/>
      <c r="BD47" s="202"/>
      <c r="BE47" s="202"/>
      <c r="BF47" s="202"/>
      <c r="BG47" s="437"/>
      <c r="BH47" s="437"/>
      <c r="BI47" s="437"/>
      <c r="BJ47" s="437"/>
      <c r="BK47" s="437"/>
      <c r="BL47" s="437"/>
      <c r="BM47" s="449"/>
      <c r="BO47" s="418"/>
      <c r="BP47" s="437"/>
      <c r="BU47" s="202"/>
      <c r="BV47" s="202"/>
      <c r="BW47" s="202"/>
    </row>
    <row r="48" spans="2:75" ht="23.25" customHeight="1">
      <c r="B48" s="289" t="str">
        <f>IF(D48&amp;E48="","",COUNT(B$8:B47)+1)</f>
        <v/>
      </c>
      <c r="C48" s="33"/>
      <c r="D48" s="217"/>
      <c r="E48" s="217"/>
      <c r="F48" s="217"/>
      <c r="G48" s="218"/>
      <c r="H48" s="209"/>
      <c r="I48" s="343" t="str">
        <f t="shared" si="0"/>
        <v/>
      </c>
      <c r="J48" s="34"/>
      <c r="K48" s="35"/>
      <c r="L48" s="35"/>
      <c r="M48" s="35"/>
      <c r="N48" s="284"/>
      <c r="O48" s="339" t="str">
        <f t="shared" ref="O48:O57" si="4">IF(D48="","","千　葉")</f>
        <v/>
      </c>
      <c r="P48" s="35" t="str">
        <f t="shared" si="1"/>
        <v/>
      </c>
      <c r="Q48" s="188"/>
      <c r="R48" s="306"/>
      <c r="S48" s="196"/>
      <c r="T48" s="394"/>
      <c r="U48" s="395"/>
      <c r="V48" s="387"/>
      <c r="W48" s="328"/>
      <c r="X48" s="329" t="str">
        <f t="shared" si="2"/>
        <v/>
      </c>
      <c r="Y48" s="398" t="str">
        <f t="shared" si="3"/>
        <v/>
      </c>
      <c r="Z48" s="411"/>
      <c r="AA48" s="445"/>
      <c r="AB48" s="447"/>
      <c r="AC48" s="412"/>
      <c r="AD48" s="398"/>
      <c r="AE48" s="332"/>
      <c r="AF48" s="446"/>
      <c r="AG48" s="441"/>
      <c r="AH48" s="320"/>
      <c r="AI48" s="442"/>
      <c r="AJ48" s="331"/>
      <c r="AK48" s="333"/>
      <c r="AL48" s="442"/>
      <c r="AM48" s="444"/>
      <c r="AN48" s="442"/>
      <c r="AO48" s="333"/>
      <c r="AP48" s="333"/>
      <c r="BC48" s="202"/>
      <c r="BD48" s="202"/>
      <c r="BE48" s="202"/>
      <c r="BF48" s="202"/>
      <c r="BG48" s="437"/>
      <c r="BH48" s="437"/>
      <c r="BI48" s="437"/>
      <c r="BJ48" s="437"/>
      <c r="BK48" s="437"/>
      <c r="BL48" s="437"/>
      <c r="BM48" s="449"/>
      <c r="BO48" s="418"/>
      <c r="BP48" s="437"/>
      <c r="BU48" s="202"/>
      <c r="BV48" s="202"/>
      <c r="BW48" s="202"/>
    </row>
    <row r="49" spans="2:75" ht="23.25" customHeight="1">
      <c r="B49" s="287" t="str">
        <f>IF(D49&amp;E49="","",COUNT(B$8:B48)+1)</f>
        <v/>
      </c>
      <c r="C49" s="25"/>
      <c r="D49" s="213"/>
      <c r="E49" s="213"/>
      <c r="F49" s="213"/>
      <c r="G49" s="214"/>
      <c r="H49" s="207"/>
      <c r="I49" s="341" t="str">
        <f t="shared" si="0"/>
        <v/>
      </c>
      <c r="J49" s="26"/>
      <c r="K49" s="27"/>
      <c r="L49" s="28"/>
      <c r="M49" s="28"/>
      <c r="N49" s="281"/>
      <c r="O49" s="337" t="str">
        <f t="shared" si="4"/>
        <v/>
      </c>
      <c r="P49" s="27" t="str">
        <f t="shared" si="1"/>
        <v/>
      </c>
      <c r="Q49" s="186"/>
      <c r="R49" s="304"/>
      <c r="S49" s="197"/>
      <c r="T49" s="388"/>
      <c r="U49" s="389"/>
      <c r="V49" s="390"/>
      <c r="W49" s="328"/>
      <c r="X49" s="329" t="str">
        <f t="shared" si="2"/>
        <v/>
      </c>
      <c r="Y49" s="398" t="str">
        <f t="shared" si="3"/>
        <v/>
      </c>
      <c r="Z49" s="411"/>
      <c r="AA49" s="445"/>
      <c r="AB49" s="447"/>
      <c r="AC49" s="412"/>
      <c r="AD49" s="441"/>
      <c r="AE49" s="332"/>
      <c r="AF49" s="446"/>
      <c r="AG49" s="441"/>
      <c r="AH49" s="320"/>
      <c r="AI49" s="442"/>
      <c r="AJ49" s="331"/>
      <c r="AK49" s="333"/>
      <c r="AL49" s="442"/>
      <c r="AM49" s="444"/>
      <c r="AN49" s="442"/>
      <c r="AO49" s="333"/>
      <c r="AP49" s="333"/>
      <c r="BC49" s="202"/>
      <c r="BD49" s="202"/>
      <c r="BE49" s="202"/>
      <c r="BF49" s="202"/>
      <c r="BG49" s="437"/>
      <c r="BH49" s="437"/>
      <c r="BI49" s="437"/>
      <c r="BJ49" s="437"/>
      <c r="BK49" s="437"/>
      <c r="BL49" s="437"/>
      <c r="BM49" s="449"/>
      <c r="BO49" s="418"/>
      <c r="BP49" s="437"/>
      <c r="BU49" s="202"/>
      <c r="BV49" s="202"/>
      <c r="BW49" s="202"/>
    </row>
    <row r="50" spans="2:75" ht="23.25" customHeight="1">
      <c r="B50" s="287" t="str">
        <f>IF(D50&amp;E50="","",COUNT(B$8:B49)+1)</f>
        <v/>
      </c>
      <c r="C50" s="25"/>
      <c r="D50" s="213"/>
      <c r="E50" s="213"/>
      <c r="F50" s="213"/>
      <c r="G50" s="214"/>
      <c r="H50" s="207"/>
      <c r="I50" s="341" t="str">
        <f t="shared" si="0"/>
        <v/>
      </c>
      <c r="J50" s="26"/>
      <c r="K50" s="27"/>
      <c r="L50" s="28"/>
      <c r="M50" s="28"/>
      <c r="N50" s="281"/>
      <c r="O50" s="337" t="str">
        <f t="shared" si="4"/>
        <v/>
      </c>
      <c r="P50" s="27" t="str">
        <f t="shared" si="1"/>
        <v/>
      </c>
      <c r="Q50" s="186"/>
      <c r="R50" s="304"/>
      <c r="S50" s="197"/>
      <c r="T50" s="388"/>
      <c r="U50" s="389"/>
      <c r="V50" s="390"/>
      <c r="W50" s="328"/>
      <c r="X50" s="329" t="str">
        <f t="shared" si="2"/>
        <v/>
      </c>
      <c r="Y50" s="398" t="str">
        <f t="shared" si="3"/>
        <v/>
      </c>
      <c r="Z50" s="413"/>
      <c r="AA50" s="445"/>
      <c r="AB50" s="447"/>
      <c r="AC50" s="412"/>
      <c r="AD50" s="441"/>
      <c r="AE50" s="332"/>
      <c r="AF50" s="446"/>
      <c r="AG50" s="441"/>
      <c r="AH50" s="320"/>
      <c r="AI50" s="442"/>
      <c r="AJ50" s="333"/>
      <c r="AK50" s="333"/>
      <c r="AL50" s="442"/>
      <c r="AM50" s="444"/>
      <c r="AN50" s="442"/>
      <c r="AO50" s="333"/>
      <c r="AP50" s="333"/>
      <c r="BC50" s="202"/>
      <c r="BD50" s="202"/>
      <c r="BE50" s="202"/>
      <c r="BF50" s="202"/>
      <c r="BG50" s="437"/>
      <c r="BH50" s="437"/>
      <c r="BI50" s="437"/>
      <c r="BJ50" s="437"/>
      <c r="BK50" s="437"/>
      <c r="BL50" s="437"/>
      <c r="BM50" s="449"/>
      <c r="BO50" s="418"/>
      <c r="BP50" s="437"/>
      <c r="BU50" s="202"/>
      <c r="BV50" s="202"/>
      <c r="BW50" s="202"/>
    </row>
    <row r="51" spans="2:75" ht="23.25" customHeight="1">
      <c r="B51" s="287" t="str">
        <f>IF(D51&amp;E51="","",COUNT(B$8:B50)+1)</f>
        <v/>
      </c>
      <c r="C51" s="25"/>
      <c r="D51" s="213"/>
      <c r="E51" s="213"/>
      <c r="F51" s="213"/>
      <c r="G51" s="214"/>
      <c r="H51" s="207"/>
      <c r="I51" s="341" t="str">
        <f t="shared" si="0"/>
        <v/>
      </c>
      <c r="J51" s="26"/>
      <c r="K51" s="27"/>
      <c r="L51" s="28"/>
      <c r="M51" s="28"/>
      <c r="N51" s="281"/>
      <c r="O51" s="337" t="str">
        <f t="shared" si="4"/>
        <v/>
      </c>
      <c r="P51" s="27" t="str">
        <f t="shared" si="1"/>
        <v/>
      </c>
      <c r="Q51" s="186"/>
      <c r="R51" s="304"/>
      <c r="S51" s="197"/>
      <c r="T51" s="388"/>
      <c r="U51" s="389"/>
      <c r="V51" s="390"/>
      <c r="W51" s="328"/>
      <c r="X51" s="329" t="str">
        <f t="shared" si="2"/>
        <v/>
      </c>
      <c r="Y51" s="398" t="str">
        <f t="shared" si="3"/>
        <v/>
      </c>
      <c r="Z51" s="413"/>
      <c r="AA51" s="445"/>
      <c r="AB51" s="447"/>
      <c r="AC51" s="412"/>
      <c r="AD51" s="441"/>
      <c r="AE51" s="332"/>
      <c r="AF51" s="446"/>
      <c r="AG51" s="441"/>
      <c r="AH51" s="320"/>
      <c r="AI51" s="442"/>
      <c r="AJ51" s="333"/>
      <c r="AK51" s="333"/>
      <c r="AL51" s="442"/>
      <c r="AM51" s="444"/>
      <c r="AN51" s="442"/>
      <c r="AO51" s="333"/>
      <c r="AP51" s="333"/>
      <c r="BC51" s="202"/>
      <c r="BD51" s="202"/>
      <c r="BE51" s="202"/>
      <c r="BF51" s="202"/>
      <c r="BG51" s="437"/>
      <c r="BH51" s="437"/>
      <c r="BI51" s="437"/>
      <c r="BJ51" s="437"/>
      <c r="BK51" s="437"/>
      <c r="BL51" s="437"/>
      <c r="BM51" s="449"/>
      <c r="BO51" s="418"/>
      <c r="BP51" s="437"/>
      <c r="BU51" s="202"/>
      <c r="BV51" s="202"/>
      <c r="BW51" s="202"/>
    </row>
    <row r="52" spans="2:75" ht="23.25" customHeight="1">
      <c r="B52" s="288" t="str">
        <f>IF(D52&amp;E52="","",COUNT(B$8:B51)+1)</f>
        <v/>
      </c>
      <c r="C52" s="29"/>
      <c r="D52" s="215"/>
      <c r="E52" s="215"/>
      <c r="F52" s="215"/>
      <c r="G52" s="216"/>
      <c r="H52" s="208"/>
      <c r="I52" s="342" t="str">
        <f t="shared" si="0"/>
        <v/>
      </c>
      <c r="J52" s="30"/>
      <c r="K52" s="31"/>
      <c r="L52" s="32"/>
      <c r="M52" s="32"/>
      <c r="N52" s="283"/>
      <c r="O52" s="338" t="str">
        <f t="shared" si="4"/>
        <v/>
      </c>
      <c r="P52" s="31" t="str">
        <f t="shared" si="1"/>
        <v/>
      </c>
      <c r="Q52" s="187"/>
      <c r="R52" s="305"/>
      <c r="S52" s="198"/>
      <c r="T52" s="391"/>
      <c r="U52" s="392"/>
      <c r="V52" s="393"/>
      <c r="W52" s="328"/>
      <c r="X52" s="329" t="str">
        <f t="shared" si="2"/>
        <v/>
      </c>
      <c r="Y52" s="398" t="str">
        <f t="shared" si="3"/>
        <v/>
      </c>
      <c r="Z52" s="413"/>
      <c r="AA52" s="445"/>
      <c r="AB52" s="447"/>
      <c r="AC52" s="412"/>
      <c r="AD52" s="441"/>
      <c r="AE52" s="332"/>
      <c r="AF52" s="446"/>
      <c r="AG52" s="441"/>
      <c r="AH52" s="320"/>
      <c r="AI52" s="442"/>
      <c r="AJ52" s="333"/>
      <c r="AK52" s="333"/>
      <c r="AL52" s="442"/>
      <c r="AM52" s="444"/>
      <c r="AN52" s="442"/>
      <c r="AO52" s="333"/>
      <c r="AP52" s="333"/>
      <c r="BC52" s="202"/>
      <c r="BD52" s="202"/>
      <c r="BE52" s="202"/>
      <c r="BF52" s="202"/>
      <c r="BG52" s="437"/>
      <c r="BH52" s="437"/>
      <c r="BI52" s="437"/>
      <c r="BJ52" s="437"/>
      <c r="BK52" s="437"/>
      <c r="BL52" s="437"/>
      <c r="BM52" s="449"/>
      <c r="BO52" s="418"/>
      <c r="BP52" s="437"/>
      <c r="BU52" s="202"/>
      <c r="BV52" s="202"/>
      <c r="BW52" s="202"/>
    </row>
    <row r="53" spans="2:75" ht="23.25" customHeight="1">
      <c r="B53" s="289" t="str">
        <f>IF(D53&amp;E53="","",COUNT(B$8:B52)+1)</f>
        <v/>
      </c>
      <c r="C53" s="33"/>
      <c r="D53" s="217"/>
      <c r="E53" s="217"/>
      <c r="F53" s="217"/>
      <c r="G53" s="218"/>
      <c r="H53" s="209"/>
      <c r="I53" s="343" t="str">
        <f t="shared" si="0"/>
        <v/>
      </c>
      <c r="J53" s="34"/>
      <c r="K53" s="35"/>
      <c r="L53" s="35"/>
      <c r="M53" s="35"/>
      <c r="N53" s="284"/>
      <c r="O53" s="339" t="str">
        <f t="shared" si="4"/>
        <v/>
      </c>
      <c r="P53" s="35" t="str">
        <f t="shared" si="1"/>
        <v/>
      </c>
      <c r="Q53" s="188"/>
      <c r="R53" s="306"/>
      <c r="S53" s="196"/>
      <c r="T53" s="394"/>
      <c r="U53" s="395"/>
      <c r="V53" s="387"/>
      <c r="W53" s="328"/>
      <c r="X53" s="329" t="str">
        <f t="shared" si="2"/>
        <v/>
      </c>
      <c r="Y53" s="398" t="str">
        <f t="shared" si="3"/>
        <v/>
      </c>
      <c r="Z53" s="411"/>
      <c r="AA53" s="445"/>
      <c r="AB53" s="447"/>
      <c r="AC53" s="412"/>
      <c r="AD53" s="398"/>
      <c r="AE53" s="332"/>
      <c r="AF53" s="446"/>
      <c r="AG53" s="441"/>
      <c r="AH53" s="320"/>
      <c r="AI53" s="442"/>
      <c r="AJ53" s="331"/>
      <c r="AK53" s="333"/>
      <c r="AL53" s="442"/>
      <c r="AM53" s="444"/>
      <c r="AN53" s="442"/>
      <c r="AO53" s="333"/>
      <c r="AP53" s="333"/>
      <c r="BC53" s="202"/>
      <c r="BD53" s="202"/>
      <c r="BE53" s="202"/>
      <c r="BF53" s="202"/>
      <c r="BG53" s="437"/>
      <c r="BH53" s="437"/>
      <c r="BI53" s="437"/>
      <c r="BJ53" s="437"/>
      <c r="BK53" s="437"/>
      <c r="BL53" s="437"/>
      <c r="BM53" s="449"/>
      <c r="BO53" s="418"/>
      <c r="BP53" s="437"/>
      <c r="BU53" s="202"/>
      <c r="BV53" s="202"/>
      <c r="BW53" s="202"/>
    </row>
    <row r="54" spans="2:75" ht="23.25" customHeight="1">
      <c r="B54" s="287" t="str">
        <f>IF(D54&amp;E54="","",COUNT(B$8:B53)+1)</f>
        <v/>
      </c>
      <c r="C54" s="25"/>
      <c r="D54" s="213"/>
      <c r="E54" s="213"/>
      <c r="F54" s="213"/>
      <c r="G54" s="214"/>
      <c r="H54" s="207"/>
      <c r="I54" s="341" t="str">
        <f t="shared" si="0"/>
        <v/>
      </c>
      <c r="J54" s="26"/>
      <c r="K54" s="27"/>
      <c r="L54" s="28"/>
      <c r="M54" s="28"/>
      <c r="N54" s="281"/>
      <c r="O54" s="337" t="str">
        <f t="shared" si="4"/>
        <v/>
      </c>
      <c r="P54" s="27" t="str">
        <f t="shared" si="1"/>
        <v/>
      </c>
      <c r="Q54" s="186"/>
      <c r="R54" s="304"/>
      <c r="S54" s="197"/>
      <c r="T54" s="388"/>
      <c r="U54" s="389"/>
      <c r="V54" s="390"/>
      <c r="W54" s="328"/>
      <c r="X54" s="329" t="str">
        <f t="shared" si="2"/>
        <v/>
      </c>
      <c r="Y54" s="398" t="str">
        <f t="shared" si="3"/>
        <v/>
      </c>
      <c r="Z54" s="411"/>
      <c r="AA54" s="445"/>
      <c r="AB54" s="447"/>
      <c r="AC54" s="412"/>
      <c r="AD54" s="441"/>
      <c r="AE54" s="332"/>
      <c r="AF54" s="446"/>
      <c r="AG54" s="441"/>
      <c r="AH54" s="320"/>
      <c r="AI54" s="442"/>
      <c r="AJ54" s="331"/>
      <c r="AK54" s="333"/>
      <c r="AL54" s="442"/>
      <c r="AM54" s="444"/>
      <c r="AN54" s="442"/>
      <c r="AO54" s="333"/>
      <c r="AP54" s="333"/>
      <c r="BC54" s="202"/>
      <c r="BD54" s="202"/>
      <c r="BE54" s="202"/>
      <c r="BF54" s="202"/>
      <c r="BG54" s="437"/>
      <c r="BH54" s="437"/>
      <c r="BI54" s="437"/>
      <c r="BJ54" s="437"/>
      <c r="BK54" s="437"/>
      <c r="BL54" s="437"/>
      <c r="BM54" s="449"/>
      <c r="BO54" s="418"/>
      <c r="BP54" s="437"/>
      <c r="BU54" s="202"/>
      <c r="BV54" s="202"/>
      <c r="BW54" s="202"/>
    </row>
    <row r="55" spans="2:75" ht="23.25" customHeight="1">
      <c r="B55" s="287" t="str">
        <f>IF(D55&amp;E55="","",COUNT(B$8:B54)+1)</f>
        <v/>
      </c>
      <c r="C55" s="25"/>
      <c r="D55" s="213"/>
      <c r="E55" s="213"/>
      <c r="F55" s="213"/>
      <c r="G55" s="214"/>
      <c r="H55" s="207"/>
      <c r="I55" s="341" t="str">
        <f t="shared" si="0"/>
        <v/>
      </c>
      <c r="J55" s="26"/>
      <c r="K55" s="27"/>
      <c r="L55" s="28"/>
      <c r="M55" s="28"/>
      <c r="N55" s="281"/>
      <c r="O55" s="337" t="str">
        <f t="shared" si="4"/>
        <v/>
      </c>
      <c r="P55" s="27" t="str">
        <f t="shared" si="1"/>
        <v/>
      </c>
      <c r="Q55" s="186"/>
      <c r="R55" s="304"/>
      <c r="S55" s="197"/>
      <c r="T55" s="388"/>
      <c r="U55" s="389"/>
      <c r="V55" s="390"/>
      <c r="W55" s="328"/>
      <c r="X55" s="329" t="str">
        <f t="shared" si="2"/>
        <v/>
      </c>
      <c r="Y55" s="398" t="str">
        <f t="shared" si="3"/>
        <v/>
      </c>
      <c r="Z55" s="413"/>
      <c r="AA55" s="445"/>
      <c r="AB55" s="447"/>
      <c r="AC55" s="412"/>
      <c r="AD55" s="441"/>
      <c r="AE55" s="332"/>
      <c r="AF55" s="446"/>
      <c r="AG55" s="441"/>
      <c r="AH55" s="320"/>
      <c r="AI55" s="442"/>
      <c r="AJ55" s="333"/>
      <c r="AK55" s="333"/>
      <c r="AL55" s="442"/>
      <c r="AM55" s="444"/>
      <c r="AN55" s="442"/>
      <c r="AO55" s="333"/>
      <c r="AP55" s="333"/>
      <c r="BC55" s="202"/>
      <c r="BD55" s="202"/>
      <c r="BE55" s="202"/>
      <c r="BF55" s="202"/>
      <c r="BG55" s="437"/>
      <c r="BH55" s="437"/>
      <c r="BI55" s="437"/>
      <c r="BJ55" s="437"/>
      <c r="BK55" s="437"/>
      <c r="BL55" s="437"/>
      <c r="BM55" s="449"/>
      <c r="BO55" s="418"/>
      <c r="BP55" s="437"/>
      <c r="BU55" s="202"/>
      <c r="BV55" s="202"/>
      <c r="BW55" s="202"/>
    </row>
    <row r="56" spans="2:75" ht="23.25" customHeight="1">
      <c r="B56" s="287" t="str">
        <f>IF(D56&amp;E56="","",COUNT(B$8:B55)+1)</f>
        <v/>
      </c>
      <c r="C56" s="25"/>
      <c r="D56" s="213"/>
      <c r="E56" s="213"/>
      <c r="F56" s="213"/>
      <c r="G56" s="214"/>
      <c r="H56" s="207"/>
      <c r="I56" s="341" t="str">
        <f t="shared" si="0"/>
        <v/>
      </c>
      <c r="J56" s="26"/>
      <c r="K56" s="27"/>
      <c r="L56" s="28"/>
      <c r="M56" s="28"/>
      <c r="N56" s="281"/>
      <c r="O56" s="337" t="str">
        <f t="shared" si="4"/>
        <v/>
      </c>
      <c r="P56" s="27" t="str">
        <f t="shared" si="1"/>
        <v/>
      </c>
      <c r="Q56" s="186"/>
      <c r="R56" s="304"/>
      <c r="S56" s="197"/>
      <c r="T56" s="388"/>
      <c r="U56" s="389"/>
      <c r="V56" s="390"/>
      <c r="W56" s="328"/>
      <c r="X56" s="329" t="str">
        <f t="shared" si="2"/>
        <v/>
      </c>
      <c r="Y56" s="398" t="str">
        <f t="shared" si="3"/>
        <v/>
      </c>
      <c r="Z56" s="413"/>
      <c r="AA56" s="445"/>
      <c r="AB56" s="447"/>
      <c r="AC56" s="412"/>
      <c r="AD56" s="441"/>
      <c r="AE56" s="332"/>
      <c r="AF56" s="446"/>
      <c r="AG56" s="441"/>
      <c r="AH56" s="320"/>
      <c r="AI56" s="442"/>
      <c r="AJ56" s="333"/>
      <c r="AK56" s="333"/>
      <c r="AL56" s="442"/>
      <c r="AM56" s="444"/>
      <c r="AN56" s="442"/>
      <c r="AO56" s="333"/>
      <c r="AP56" s="333"/>
      <c r="BC56" s="202"/>
      <c r="BD56" s="202"/>
      <c r="BE56" s="202"/>
      <c r="BF56" s="202"/>
      <c r="BG56" s="437"/>
      <c r="BH56" s="437"/>
      <c r="BI56" s="437"/>
      <c r="BJ56" s="437"/>
      <c r="BK56" s="437"/>
      <c r="BL56" s="437"/>
      <c r="BM56" s="449"/>
      <c r="BO56" s="418"/>
      <c r="BP56" s="437"/>
      <c r="BU56" s="202"/>
      <c r="BV56" s="202"/>
      <c r="BW56" s="202"/>
    </row>
    <row r="57" spans="2:75" ht="23.25" customHeight="1" thickBot="1">
      <c r="B57" s="290" t="str">
        <f>IF(D57&amp;E57="","",COUNT(B$8:B56)+1)</f>
        <v/>
      </c>
      <c r="C57" s="145"/>
      <c r="D57" s="219"/>
      <c r="E57" s="219"/>
      <c r="F57" s="219"/>
      <c r="G57" s="220"/>
      <c r="H57" s="210"/>
      <c r="I57" s="344" t="str">
        <f t="shared" si="0"/>
        <v/>
      </c>
      <c r="J57" s="146"/>
      <c r="K57" s="147"/>
      <c r="L57" s="148"/>
      <c r="M57" s="148"/>
      <c r="N57" s="148"/>
      <c r="O57" s="340" t="str">
        <f t="shared" si="4"/>
        <v/>
      </c>
      <c r="P57" s="147" t="str">
        <f t="shared" si="1"/>
        <v/>
      </c>
      <c r="Q57" s="189"/>
      <c r="R57" s="307"/>
      <c r="S57" s="199"/>
      <c r="T57" s="391"/>
      <c r="U57" s="392"/>
      <c r="V57" s="393"/>
      <c r="W57" s="328"/>
      <c r="X57" s="329" t="str">
        <f t="shared" si="2"/>
        <v/>
      </c>
      <c r="Y57" s="398" t="str">
        <f t="shared" si="3"/>
        <v/>
      </c>
      <c r="Z57" s="413"/>
      <c r="AA57" s="445"/>
      <c r="AB57" s="447"/>
      <c r="AC57" s="412"/>
      <c r="AD57" s="441"/>
      <c r="AE57" s="332"/>
      <c r="AF57" s="446"/>
      <c r="AG57" s="441"/>
      <c r="AH57" s="320"/>
      <c r="AI57" s="442"/>
      <c r="AJ57" s="333"/>
      <c r="AK57" s="333"/>
      <c r="AL57" s="442"/>
      <c r="AM57" s="444"/>
      <c r="AN57" s="442"/>
      <c r="AO57" s="333"/>
      <c r="AP57" s="333"/>
      <c r="BC57" s="202"/>
      <c r="BD57" s="202"/>
      <c r="BE57" s="202"/>
      <c r="BF57" s="202"/>
      <c r="BG57" s="437"/>
      <c r="BH57" s="437"/>
      <c r="BI57" s="437"/>
      <c r="BJ57" s="437"/>
      <c r="BK57" s="437"/>
      <c r="BL57" s="437"/>
      <c r="BM57" s="449"/>
      <c r="BO57" s="418"/>
      <c r="BP57" s="437"/>
      <c r="BU57" s="202"/>
      <c r="BV57" s="202"/>
      <c r="BW57" s="202"/>
    </row>
    <row r="58" spans="2:75" ht="10.5" customHeight="1"/>
  </sheetData>
  <sheetProtection algorithmName="SHA-512" hashValue="9cjH7IiVAMmDRg813t4YfECScY8igeP1Idk6umePqMMJfnVvzfOQG1abuHNrvSLIPPk6CcvDi2Ut3HSxgXmrAg==" saltValue="SdjweaXKt5kdtGuTIZvdeQ==" spinCount="100000" sheet="1" selectLockedCells="1"/>
  <protectedRanges>
    <protectedRange password="CDC2" sqref="Q2:R3" name="範囲1"/>
    <protectedRange password="CDC2" sqref="AO2:AO3" name="範囲1_1"/>
  </protectedRanges>
  <sortState xmlns:xlrd2="http://schemas.microsoft.com/office/spreadsheetml/2017/richdata2" ref="DD7:DF68">
    <sortCondition ref="DD7:DD68"/>
  </sortState>
  <mergeCells count="23">
    <mergeCell ref="U4:U5"/>
    <mergeCell ref="V4:V5"/>
    <mergeCell ref="C3:P3"/>
    <mergeCell ref="C2:P2"/>
    <mergeCell ref="Q2:R2"/>
    <mergeCell ref="Q3:R3"/>
    <mergeCell ref="T4:T5"/>
    <mergeCell ref="R4:R5"/>
    <mergeCell ref="S4:S5"/>
    <mergeCell ref="Q4:Q5"/>
    <mergeCell ref="B4:B5"/>
    <mergeCell ref="C4:C5"/>
    <mergeCell ref="D4:E4"/>
    <mergeCell ref="F4:G4"/>
    <mergeCell ref="H4:H5"/>
    <mergeCell ref="M4:M5"/>
    <mergeCell ref="N4:N5"/>
    <mergeCell ref="O4:O5"/>
    <mergeCell ref="P4:P5"/>
    <mergeCell ref="I4:I5"/>
    <mergeCell ref="J4:J5"/>
    <mergeCell ref="K4:K5"/>
    <mergeCell ref="L4:L5"/>
  </mergeCells>
  <phoneticPr fontId="1"/>
  <dataValidations count="8">
    <dataValidation type="list" allowBlank="1" showInputMessage="1" showErrorMessage="1" sqref="J6:J57" xr:uid="{00000000-0002-0000-0100-000000000000}">
      <formula1>"男,女"</formula1>
    </dataValidation>
    <dataValidation imeMode="halfAlpha" allowBlank="1" showInputMessage="1" showErrorMessage="1" sqref="C8:C57 H8:H57 K8:N57 P8:P57 AH8:AH57 AC8:AC57 U8:U57" xr:uid="{00000000-0002-0000-0100-000003000000}"/>
    <dataValidation imeMode="halfKatakana" allowBlank="1" showInputMessage="1" showErrorMessage="1" sqref="F8:G57" xr:uid="{00000000-0002-0000-0100-000004000000}"/>
    <dataValidation type="list" allowBlank="1" showErrorMessage="1" sqref="AB11" xr:uid="{00000000-0002-0000-0100-000005000000}">
      <formula1>INDIRECT($BM11)</formula1>
    </dataValidation>
    <dataValidation imeMode="disabled" allowBlank="1" showInputMessage="1" showErrorMessage="1" sqref="R8:R57 X8:X57" xr:uid="{00000000-0002-0000-0100-000007000000}"/>
    <dataValidation imeMode="on" allowBlank="1" showInputMessage="1" showErrorMessage="1" sqref="S8:S57 Y8:Y57" xr:uid="{00000000-0002-0000-0100-000008000000}"/>
    <dataValidation type="list" allowBlank="1" showInputMessage="1" showErrorMessage="1" sqref="Q8:Q57" xr:uid="{00000000-0002-0000-0100-000009000000}">
      <formula1>INDIRECT(J8)</formula1>
    </dataValidation>
    <dataValidation type="list" allowBlank="1" showErrorMessage="1" sqref="T8:T57" xr:uid="{DFBD699C-4A43-4507-B939-6CA149C2B8D3}">
      <formula1>INDIRECT($Y8)</formula1>
    </dataValidation>
  </dataValidations>
  <printOptions horizontalCentered="1"/>
  <pageMargins left="0.19685039370078741" right="0.19685039370078741" top="0.39370078740157483" bottom="0.31496062992125984" header="0.31496062992125984" footer="0.31496062992125984"/>
  <pageSetup paperSize="9" scale="8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A000000}">
          <x14:formula1>
            <xm:f>データ!$J$2:$J$48</xm:f>
          </x14:formula1>
          <xm:sqref>O6:O7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zoomScaleNormal="100" workbookViewId="0">
      <pane xSplit="19" ySplit="16" topLeftCell="V17" activePane="bottomRight" state="frozen"/>
      <selection pane="topRight" activeCell="T1" sqref="T1"/>
      <selection pane="bottomLeft" activeCell="A17" sqref="A17"/>
      <selection pane="bottomRight" activeCell="D26" sqref="D26:F26"/>
    </sheetView>
  </sheetViews>
  <sheetFormatPr defaultColWidth="9" defaultRowHeight="13.3"/>
  <cols>
    <col min="1" max="1" width="1.23046875" style="92" customWidth="1"/>
    <col min="2" max="2" width="7.15234375" style="106" customWidth="1"/>
    <col min="3" max="3" width="7.61328125" style="106" customWidth="1"/>
    <col min="4" max="6" width="6.15234375" style="107" customWidth="1"/>
    <col min="7" max="7" width="7.23046875" style="108" customWidth="1"/>
    <col min="8" max="9" width="7" style="108" customWidth="1"/>
    <col min="10" max="12" width="7.4609375" style="106" customWidth="1"/>
    <col min="13" max="15" width="7.4609375" style="107" customWidth="1"/>
    <col min="16" max="19" width="7" style="107" customWidth="1"/>
    <col min="20" max="20" width="0.3828125" style="92" customWidth="1"/>
    <col min="21" max="21" width="9" style="92"/>
    <col min="22" max="22" width="3.4609375" style="92" bestFit="1" customWidth="1"/>
    <col min="23" max="23" width="3.84375" style="92" customWidth="1"/>
    <col min="24" max="28" width="3.23046875" style="92" customWidth="1"/>
    <col min="29" max="16384" width="9" style="92"/>
  </cols>
  <sheetData>
    <row r="1" spans="2:238" ht="4.5" customHeight="1" thickBot="1">
      <c r="B1" s="256" t="s">
        <v>94</v>
      </c>
      <c r="C1" s="256"/>
      <c r="D1" s="257"/>
      <c r="E1" s="257"/>
      <c r="F1" s="257"/>
      <c r="G1" s="257"/>
      <c r="H1" s="257"/>
      <c r="I1" s="257"/>
      <c r="J1" s="257"/>
      <c r="K1" s="257"/>
      <c r="L1" s="257"/>
      <c r="M1" s="258"/>
      <c r="N1" s="259"/>
      <c r="O1" s="260"/>
      <c r="P1" s="260"/>
      <c r="Q1" s="260"/>
      <c r="R1" s="260"/>
      <c r="S1" s="260"/>
    </row>
    <row r="2" spans="2:238" ht="21" customHeight="1">
      <c r="B2" s="642" t="s">
        <v>95</v>
      </c>
      <c r="C2" s="643"/>
      <c r="D2" s="643"/>
      <c r="E2" s="643"/>
      <c r="F2" s="643"/>
      <c r="G2" s="643"/>
      <c r="H2" s="643"/>
      <c r="I2" s="643"/>
      <c r="J2" s="643"/>
      <c r="K2" s="643"/>
      <c r="L2" s="643"/>
      <c r="M2" s="643"/>
      <c r="N2" s="643"/>
      <c r="O2" s="643"/>
      <c r="P2" s="643"/>
      <c r="Q2" s="643"/>
      <c r="R2" s="643"/>
      <c r="S2" s="644"/>
    </row>
    <row r="3" spans="2:238" ht="9" customHeight="1" thickBot="1">
      <c r="B3" s="645"/>
      <c r="C3" s="646"/>
      <c r="D3" s="646"/>
      <c r="E3" s="646"/>
      <c r="F3" s="646"/>
      <c r="G3" s="646"/>
      <c r="H3" s="646"/>
      <c r="I3" s="646"/>
      <c r="J3" s="646"/>
      <c r="K3" s="646"/>
      <c r="L3" s="646"/>
      <c r="M3" s="646"/>
      <c r="N3" s="646"/>
      <c r="O3" s="646"/>
      <c r="P3" s="646"/>
      <c r="Q3" s="646"/>
      <c r="R3" s="646"/>
      <c r="S3" s="647"/>
    </row>
    <row r="4" spans="2:238" ht="25.2" customHeight="1">
      <c r="B4" s="664" t="s">
        <v>96</v>
      </c>
      <c r="C4" s="665"/>
      <c r="D4" s="665"/>
      <c r="E4" s="666" t="s">
        <v>457</v>
      </c>
      <c r="F4" s="667"/>
      <c r="G4" s="667"/>
      <c r="H4" s="667"/>
      <c r="I4" s="667"/>
      <c r="J4" s="667"/>
      <c r="K4" s="667"/>
      <c r="L4" s="667"/>
      <c r="M4" s="667"/>
      <c r="N4" s="667"/>
      <c r="O4" s="667"/>
      <c r="P4" s="667"/>
      <c r="Q4" s="667"/>
      <c r="R4" s="667"/>
      <c r="S4" s="668"/>
    </row>
    <row r="5" spans="2:238" ht="25.2" customHeight="1">
      <c r="B5" s="669" t="s">
        <v>273</v>
      </c>
      <c r="C5" s="670"/>
      <c r="D5" s="670"/>
      <c r="E5" s="671"/>
      <c r="F5" s="672"/>
      <c r="G5" s="672"/>
      <c r="H5" s="672"/>
      <c r="I5" s="673"/>
      <c r="J5" s="674" t="s">
        <v>274</v>
      </c>
      <c r="K5" s="675"/>
      <c r="L5" s="678"/>
      <c r="M5" s="679"/>
      <c r="N5" s="682" t="s">
        <v>275</v>
      </c>
      <c r="O5" s="683"/>
      <c r="P5" s="671"/>
      <c r="Q5" s="672"/>
      <c r="R5" s="672"/>
      <c r="S5" s="684"/>
    </row>
    <row r="6" spans="2:238" ht="25.2" customHeight="1">
      <c r="B6" s="685" t="s">
        <v>276</v>
      </c>
      <c r="C6" s="686"/>
      <c r="D6" s="686"/>
      <c r="E6" s="687"/>
      <c r="F6" s="688"/>
      <c r="G6" s="688"/>
      <c r="H6" s="688"/>
      <c r="I6" s="689"/>
      <c r="J6" s="676"/>
      <c r="K6" s="677"/>
      <c r="L6" s="680"/>
      <c r="M6" s="681"/>
      <c r="N6" s="690" t="s">
        <v>277</v>
      </c>
      <c r="O6" s="691"/>
      <c r="P6" s="692"/>
      <c r="Q6" s="693"/>
      <c r="R6" s="693"/>
      <c r="S6" s="694"/>
    </row>
    <row r="7" spans="2:238" ht="25.2" customHeight="1">
      <c r="B7" s="648" t="s">
        <v>278</v>
      </c>
      <c r="C7" s="649"/>
      <c r="D7" s="650"/>
      <c r="E7" s="89" t="s">
        <v>279</v>
      </c>
      <c r="F7" s="654"/>
      <c r="G7" s="655"/>
      <c r="H7" s="90" t="s">
        <v>280</v>
      </c>
      <c r="I7" s="654"/>
      <c r="J7" s="655"/>
      <c r="K7" s="90" t="s">
        <v>281</v>
      </c>
      <c r="L7" s="654"/>
      <c r="M7" s="655"/>
      <c r="N7" s="656" t="s">
        <v>282</v>
      </c>
      <c r="O7" s="657"/>
      <c r="P7" s="660"/>
      <c r="Q7" s="661"/>
      <c r="R7" s="661"/>
      <c r="S7" s="695"/>
      <c r="ID7" s="92" t="s">
        <v>97</v>
      </c>
    </row>
    <row r="8" spans="2:238" ht="25.2" customHeight="1">
      <c r="B8" s="651"/>
      <c r="C8" s="652"/>
      <c r="D8" s="653"/>
      <c r="E8" s="709"/>
      <c r="F8" s="710"/>
      <c r="G8" s="710"/>
      <c r="H8" s="710"/>
      <c r="I8" s="710"/>
      <c r="J8" s="710"/>
      <c r="K8" s="710"/>
      <c r="L8" s="710"/>
      <c r="M8" s="711"/>
      <c r="N8" s="658"/>
      <c r="O8" s="659"/>
      <c r="P8" s="662"/>
      <c r="Q8" s="663"/>
      <c r="R8" s="663"/>
      <c r="S8" s="696"/>
    </row>
    <row r="9" spans="2:238" ht="42" customHeight="1" thickBot="1">
      <c r="B9" s="720" t="s">
        <v>283</v>
      </c>
      <c r="C9" s="721"/>
      <c r="D9" s="722"/>
      <c r="E9" s="723"/>
      <c r="F9" s="724"/>
      <c r="G9" s="724"/>
      <c r="H9" s="724"/>
      <c r="I9" s="724"/>
      <c r="J9" s="725"/>
      <c r="K9" s="725"/>
      <c r="L9" s="725"/>
      <c r="M9" s="17"/>
      <c r="N9" s="656" t="s">
        <v>284</v>
      </c>
      <c r="O9" s="657"/>
      <c r="P9" s="726"/>
      <c r="Q9" s="727"/>
      <c r="R9" s="727"/>
      <c r="S9" s="728"/>
    </row>
    <row r="10" spans="2:238" ht="20.25" customHeight="1">
      <c r="B10" s="735" t="s">
        <v>295</v>
      </c>
      <c r="C10" s="114" t="s">
        <v>285</v>
      </c>
      <c r="D10" s="729"/>
      <c r="E10" s="729"/>
      <c r="F10" s="730"/>
      <c r="G10" s="117" t="s">
        <v>286</v>
      </c>
      <c r="H10" s="729"/>
      <c r="I10" s="731"/>
      <c r="J10" s="410" t="s">
        <v>399</v>
      </c>
      <c r="K10" s="409"/>
      <c r="L10" s="285"/>
      <c r="M10" s="285"/>
      <c r="N10" s="308" t="s">
        <v>524</v>
      </c>
      <c r="O10" s="309" t="s">
        <v>426</v>
      </c>
      <c r="P10" s="399"/>
      <c r="Q10" s="403"/>
      <c r="R10" s="404"/>
      <c r="S10" s="405"/>
    </row>
    <row r="11" spans="2:238" ht="20.25" customHeight="1" thickBot="1">
      <c r="B11" s="736"/>
      <c r="C11" s="115" t="s">
        <v>285</v>
      </c>
      <c r="D11" s="732"/>
      <c r="E11" s="732"/>
      <c r="F11" s="733"/>
      <c r="G11" s="118" t="s">
        <v>286</v>
      </c>
      <c r="H11" s="732"/>
      <c r="I11" s="734"/>
      <c r="J11" s="697" t="s">
        <v>525</v>
      </c>
      <c r="K11" s="698"/>
      <c r="L11" s="698"/>
      <c r="M11" s="699"/>
      <c r="N11" s="310">
        <f>IF(N12="","",(N12+N13))</f>
        <v>0</v>
      </c>
      <c r="O11" s="355" t="str">
        <f>IF(O12="","",(O12+O13))</f>
        <v/>
      </c>
      <c r="P11" s="400" t="s">
        <v>292</v>
      </c>
      <c r="Q11" s="406"/>
      <c r="R11" s="402"/>
      <c r="S11" s="407"/>
    </row>
    <row r="12" spans="2:238" ht="20.25" customHeight="1" thickTop="1" thickBot="1">
      <c r="B12" s="737"/>
      <c r="C12" s="116" t="s">
        <v>285</v>
      </c>
      <c r="D12" s="738"/>
      <c r="E12" s="738"/>
      <c r="F12" s="739"/>
      <c r="G12" s="119" t="s">
        <v>286</v>
      </c>
      <c r="H12" s="738"/>
      <c r="I12" s="740"/>
      <c r="J12" s="743" t="s">
        <v>400</v>
      </c>
      <c r="K12" s="744"/>
      <c r="L12" s="744"/>
      <c r="M12" s="745"/>
      <c r="N12" s="310">
        <f>'NANS Data'!DB2</f>
        <v>0</v>
      </c>
      <c r="O12" s="355"/>
      <c r="P12" s="400" t="s">
        <v>292</v>
      </c>
      <c r="Q12" s="749" t="s">
        <v>544</v>
      </c>
      <c r="R12" s="750"/>
      <c r="S12" s="751"/>
    </row>
    <row r="13" spans="2:238" ht="20.25" customHeight="1" thickBot="1">
      <c r="B13" s="741" t="s">
        <v>401</v>
      </c>
      <c r="C13" s="742"/>
      <c r="D13" s="742"/>
      <c r="E13" s="312" t="s">
        <v>458</v>
      </c>
      <c r="F13" s="377"/>
      <c r="G13" s="313" t="s">
        <v>426</v>
      </c>
      <c r="H13" s="354"/>
      <c r="I13" s="314"/>
      <c r="J13" s="746" t="s">
        <v>448</v>
      </c>
      <c r="K13" s="747"/>
      <c r="L13" s="747"/>
      <c r="M13" s="748"/>
      <c r="N13" s="311"/>
      <c r="O13" s="376"/>
      <c r="P13" s="401" t="s">
        <v>292</v>
      </c>
      <c r="Q13" s="752"/>
      <c r="R13" s="753"/>
      <c r="S13" s="754"/>
    </row>
    <row r="14" spans="2:238" ht="0.75" customHeight="1">
      <c r="B14" s="159"/>
      <c r="C14" s="93"/>
      <c r="D14" s="93"/>
      <c r="E14" s="91"/>
      <c r="F14" s="91"/>
      <c r="G14" s="94"/>
      <c r="H14" s="94"/>
      <c r="I14" s="94"/>
      <c r="J14" s="261"/>
      <c r="K14" s="261"/>
      <c r="L14" s="261"/>
      <c r="M14" s="262"/>
      <c r="N14" s="262"/>
      <c r="O14" s="262"/>
      <c r="P14" s="262"/>
      <c r="Q14" s="262"/>
      <c r="R14" s="262"/>
      <c r="S14" s="263"/>
    </row>
    <row r="15" spans="2:238" ht="0.75" customHeight="1">
      <c r="B15" s="160"/>
      <c r="C15" s="95"/>
      <c r="D15" s="96"/>
      <c r="E15" s="96"/>
      <c r="F15" s="96"/>
      <c r="G15" s="97"/>
      <c r="H15" s="97"/>
      <c r="I15" s="97"/>
      <c r="J15" s="97"/>
      <c r="K15" s="97"/>
      <c r="L15" s="97"/>
      <c r="M15" s="161"/>
      <c r="N15" s="161"/>
      <c r="O15" s="161"/>
      <c r="P15" s="161"/>
      <c r="Q15" s="161"/>
      <c r="R15" s="161"/>
      <c r="S15" s="162"/>
    </row>
    <row r="16" spans="2:238" ht="20.25" customHeight="1">
      <c r="B16" s="163" t="s">
        <v>99</v>
      </c>
      <c r="C16" s="98" t="s">
        <v>100</v>
      </c>
      <c r="D16" s="712" t="s">
        <v>101</v>
      </c>
      <c r="E16" s="713"/>
      <c r="F16" s="714"/>
      <c r="G16" s="99" t="s">
        <v>102</v>
      </c>
      <c r="H16" s="99" t="s">
        <v>98</v>
      </c>
      <c r="I16" s="382" t="s">
        <v>103</v>
      </c>
      <c r="J16" s="715" t="s">
        <v>459</v>
      </c>
      <c r="K16" s="716"/>
      <c r="L16" s="717" t="s">
        <v>438</v>
      </c>
      <c r="M16" s="717"/>
      <c r="N16" s="717" t="s">
        <v>397</v>
      </c>
      <c r="O16" s="717"/>
      <c r="P16" s="718" t="s">
        <v>104</v>
      </c>
      <c r="Q16" s="718"/>
      <c r="R16" s="718" t="s">
        <v>105</v>
      </c>
      <c r="S16" s="719"/>
    </row>
    <row r="17" spans="2:23" ht="16.5" customHeight="1">
      <c r="B17" s="316">
        <v>1</v>
      </c>
      <c r="C17" s="381" t="str">
        <f>IF(ISERROR(VLOOKUP(B17,'NANS Data'!$D$2:$P$51,6,FALSE)),"",VLOOKUP(B17,'NANS Data'!$D$2:$P$51,6,FALSE))</f>
        <v/>
      </c>
      <c r="D17" s="700" t="str">
        <f>IF(ISERROR(VLOOKUP(B17,'NANS Data'!$D$2:$P$51,7,FALSE)),"",VLOOKUP(B17,'NANS Data'!$D$2:$P$51,7,FALSE))</f>
        <v/>
      </c>
      <c r="E17" s="701"/>
      <c r="F17" s="702"/>
      <c r="G17" s="100" t="str">
        <f>IF(ISERROR(VLOOKUP(B17,'NANS Data'!$D$2:$P$51,12,FALSE)),"",VLOOKUP(B17,'NANS Data'!$D$2:$P$51,12,FALSE))</f>
        <v/>
      </c>
      <c r="H17" s="101" t="str">
        <f>IF(ISERROR(VLOOKUP(B17,競技者データ入力シート!$B$8:$O$57,2,FALSE)),"",VLOOKUP(B17,競技者データ入力シート!$B$8:$O$57,8,FALSE))</f>
        <v/>
      </c>
      <c r="I17" s="102" t="str">
        <f>IF(ISERROR(VLOOKUP(B17,'NANS Data'!$D$2:$P$51,13,FALSE)),"",VLOOKUP(B17,'NANS Data'!$D$2:$P$51,13,FALSE))</f>
        <v/>
      </c>
      <c r="J17" s="707" t="str">
        <f>IF(ISERROR(VLOOKUP($B17,競技者データ入力シート!$B$8:$Q$57,16,FALSE)),"",VLOOKUP($B17,競技者データ入力シート!$B$8:$Q$57,16,FALSE))</f>
        <v/>
      </c>
      <c r="K17" s="708"/>
      <c r="L17" s="707" t="str">
        <f>IF(ISERROR(VLOOKUP($B17,競技者データ入力シート!$B$8:$AL$57,19,FALSE)),"",VLOOKUP($B17,競技者データ入力シート!$B$8:$AL$57,19,FALSE))</f>
        <v/>
      </c>
      <c r="M17" s="708"/>
      <c r="N17" s="705"/>
      <c r="O17" s="705"/>
      <c r="P17" s="705"/>
      <c r="Q17" s="705"/>
      <c r="R17" s="705"/>
      <c r="S17" s="706"/>
      <c r="W17" s="264"/>
    </row>
    <row r="18" spans="2:23" ht="16.5" customHeight="1">
      <c r="B18" s="317">
        <v>2</v>
      </c>
      <c r="C18" s="381" t="str">
        <f>IF(ISERROR(VLOOKUP(B18,'NANS Data'!$D$2:$P$51,6,FALSE)),"",VLOOKUP(B18,'NANS Data'!$D$2:$P$51,6,FALSE))</f>
        <v/>
      </c>
      <c r="D18" s="700" t="str">
        <f>IF(ISERROR(VLOOKUP(B18,'NANS Data'!$D$2:$P$51,7,FALSE)),"",VLOOKUP(B18,'NANS Data'!$D$2:$P$51,7,FALSE))</f>
        <v/>
      </c>
      <c r="E18" s="701"/>
      <c r="F18" s="702"/>
      <c r="G18" s="100" t="str">
        <f>IF(ISERROR(VLOOKUP(B18,'NANS Data'!$D$2:$P$51,12,FALSE)),"",VLOOKUP(B18,'NANS Data'!$D$2:$P$51,12,FALSE))</f>
        <v/>
      </c>
      <c r="H18" s="101" t="str">
        <f>IF(ISERROR(VLOOKUP(B18,競技者データ入力シート!$B$8:$O$57,2,FALSE)),"",VLOOKUP(B18,競技者データ入力シート!$B$8:$O$57,8,FALSE))</f>
        <v/>
      </c>
      <c r="I18" s="102" t="str">
        <f>IF(ISERROR(VLOOKUP(B18,'NANS Data'!$D$2:$P$51,13,FALSE)),"",VLOOKUP(B18,'NANS Data'!$D$2:$P$51,13,FALSE))</f>
        <v/>
      </c>
      <c r="J18" s="703" t="str">
        <f>IF(ISERROR(VLOOKUP($B18,競技者データ入力シート!$B$8:$Q$57,16,FALSE)),"",VLOOKUP($B18,競技者データ入力シート!$B$8:$Q$57,16,FALSE))</f>
        <v/>
      </c>
      <c r="K18" s="704"/>
      <c r="L18" s="703" t="str">
        <f>IF(ISERROR(VLOOKUP($B18,競技者データ入力シート!$B$8:$AL$57,19,FALSE)),"",VLOOKUP($B18,競技者データ入力シート!$B$8:$AL$57,19,FALSE))</f>
        <v/>
      </c>
      <c r="M18" s="704"/>
      <c r="N18" s="705"/>
      <c r="O18" s="705"/>
      <c r="P18" s="705"/>
      <c r="Q18" s="705"/>
      <c r="R18" s="705"/>
      <c r="S18" s="706"/>
    </row>
    <row r="19" spans="2:23" ht="16.5" customHeight="1">
      <c r="B19" s="317">
        <v>3</v>
      </c>
      <c r="C19" s="381" t="str">
        <f>IF(ISERROR(VLOOKUP(B19,'NANS Data'!$D$2:$P$51,6,FALSE)),"",VLOOKUP(B19,'NANS Data'!$D$2:$P$51,6,FALSE))</f>
        <v/>
      </c>
      <c r="D19" s="700" t="str">
        <f>IF(ISERROR(VLOOKUP(B19,'NANS Data'!$D$2:$P$51,7,FALSE)),"",VLOOKUP(B19,'NANS Data'!$D$2:$P$51,7,FALSE))</f>
        <v/>
      </c>
      <c r="E19" s="701"/>
      <c r="F19" s="702"/>
      <c r="G19" s="100" t="str">
        <f>IF(ISERROR(VLOOKUP(B19,'NANS Data'!$D$2:$P$51,12,FALSE)),"",VLOOKUP(B19,'NANS Data'!$D$2:$P$51,12,FALSE))</f>
        <v/>
      </c>
      <c r="H19" s="101" t="str">
        <f>IF(ISERROR(VLOOKUP(B19,競技者データ入力シート!$B$8:$O$57,2,FALSE)),"",VLOOKUP(B19,競技者データ入力シート!$B$8:$O$57,8,FALSE))</f>
        <v/>
      </c>
      <c r="I19" s="102" t="str">
        <f>IF(ISERROR(VLOOKUP(B19,'NANS Data'!$D$2:$P$51,13,FALSE)),"",VLOOKUP(B19,'NANS Data'!$D$2:$P$51,13,FALSE))</f>
        <v/>
      </c>
      <c r="J19" s="703" t="str">
        <f>IF(ISERROR(VLOOKUP($B19,競技者データ入力シート!$B$8:$Q$57,16,FALSE)),"",VLOOKUP($B19,競技者データ入力シート!$B$8:$Q$57,16,FALSE))</f>
        <v/>
      </c>
      <c r="K19" s="704"/>
      <c r="L19" s="703" t="str">
        <f>IF(ISERROR(VLOOKUP($B19,競技者データ入力シート!$B$8:$AL$57,19,FALSE)),"",VLOOKUP($B19,競技者データ入力シート!$B$8:$AL$57,19,FALSE))</f>
        <v/>
      </c>
      <c r="M19" s="704"/>
      <c r="N19" s="705"/>
      <c r="O19" s="705"/>
      <c r="P19" s="705"/>
      <c r="Q19" s="705"/>
      <c r="R19" s="705"/>
      <c r="S19" s="706"/>
    </row>
    <row r="20" spans="2:23" ht="16.5" customHeight="1">
      <c r="B20" s="317">
        <v>4</v>
      </c>
      <c r="C20" s="381" t="str">
        <f>IF(ISERROR(VLOOKUP(B20,'NANS Data'!$D$2:$P$51,6,FALSE)),"",VLOOKUP(B20,'NANS Data'!$D$2:$P$51,6,FALSE))</f>
        <v/>
      </c>
      <c r="D20" s="700" t="str">
        <f>IF(ISERROR(VLOOKUP(B20,'NANS Data'!$D$2:$P$51,7,FALSE)),"",VLOOKUP(B20,'NANS Data'!$D$2:$P$51,7,FALSE))</f>
        <v/>
      </c>
      <c r="E20" s="701"/>
      <c r="F20" s="702"/>
      <c r="G20" s="100" t="str">
        <f>IF(ISERROR(VLOOKUP(B20,'NANS Data'!$D$2:$P$51,12,FALSE)),"",VLOOKUP(B20,'NANS Data'!$D$2:$P$51,12,FALSE))</f>
        <v/>
      </c>
      <c r="H20" s="101" t="str">
        <f>IF(ISERROR(VLOOKUP(B20,競技者データ入力シート!$B$8:$O$57,2,FALSE)),"",VLOOKUP(B20,競技者データ入力シート!$B$8:$O$57,8,FALSE))</f>
        <v/>
      </c>
      <c r="I20" s="102" t="str">
        <f>IF(ISERROR(VLOOKUP(B20,'NANS Data'!$D$2:$P$51,13,FALSE)),"",VLOOKUP(B20,'NANS Data'!$D$2:$P$51,13,FALSE))</f>
        <v/>
      </c>
      <c r="J20" s="703" t="str">
        <f>IF(ISERROR(VLOOKUP($B20,競技者データ入力シート!$B$8:$Q$57,16,FALSE)),"",VLOOKUP($B20,競技者データ入力シート!$B$8:$Q$57,16,FALSE))</f>
        <v/>
      </c>
      <c r="K20" s="704"/>
      <c r="L20" s="703" t="str">
        <f>IF(ISERROR(VLOOKUP($B20,競技者データ入力シート!$B$8:$AL$57,19,FALSE)),"",VLOOKUP($B20,競技者データ入力シート!$B$8:$AL$57,19,FALSE))</f>
        <v/>
      </c>
      <c r="M20" s="704"/>
      <c r="N20" s="705"/>
      <c r="O20" s="705"/>
      <c r="P20" s="705"/>
      <c r="Q20" s="705"/>
      <c r="R20" s="705"/>
      <c r="S20" s="706"/>
    </row>
    <row r="21" spans="2:23" ht="16.5" customHeight="1">
      <c r="B21" s="318">
        <v>5</v>
      </c>
      <c r="C21" s="383" t="str">
        <f>IF(ISERROR(VLOOKUP(B21,'NANS Data'!$D$2:$P$51,6,FALSE)),"",VLOOKUP(B21,'NANS Data'!$D$2:$P$51,6,FALSE))</f>
        <v/>
      </c>
      <c r="D21" s="755" t="str">
        <f>IF(ISERROR(VLOOKUP(B21,'NANS Data'!$D$2:$P$51,7,FALSE)),"",VLOOKUP(B21,'NANS Data'!$D$2:$P$51,7,FALSE))</f>
        <v/>
      </c>
      <c r="E21" s="756"/>
      <c r="F21" s="757"/>
      <c r="G21" s="103" t="str">
        <f>IF(ISERROR(VLOOKUP(B21,'NANS Data'!$D$2:$P$51,12,FALSE)),"",VLOOKUP(B21,'NANS Data'!$D$2:$P$51,12,FALSE))</f>
        <v/>
      </c>
      <c r="H21" s="104" t="str">
        <f>IF(ISERROR(VLOOKUP(B21,競技者データ入力シート!$B$8:$O$57,2,FALSE)),"",VLOOKUP(B21,競技者データ入力シート!$B$8:$O$57,8,FALSE))</f>
        <v/>
      </c>
      <c r="I21" s="105" t="str">
        <f>IF(ISERROR(VLOOKUP(B21,'NANS Data'!$D$2:$P$51,13,FALSE)),"",VLOOKUP(B21,'NANS Data'!$D$2:$P$51,13,FALSE))</f>
        <v/>
      </c>
      <c r="J21" s="758" t="str">
        <f>IF(ISERROR(VLOOKUP($B21,競技者データ入力シート!$B$8:$Q$57,16,FALSE)),"",VLOOKUP($B21,競技者データ入力シート!$B$8:$Q$57,16,FALSE))</f>
        <v/>
      </c>
      <c r="K21" s="759"/>
      <c r="L21" s="758" t="str">
        <f>IF(ISERROR(VLOOKUP($B21,競技者データ入力シート!$B$8:$AL$57,19,FALSE)),"",VLOOKUP($B21,競技者データ入力シート!$B$8:$AL$57,19,FALSE))</f>
        <v/>
      </c>
      <c r="M21" s="759"/>
      <c r="N21" s="760"/>
      <c r="O21" s="760"/>
      <c r="P21" s="760"/>
      <c r="Q21" s="760"/>
      <c r="R21" s="760"/>
      <c r="S21" s="761"/>
    </row>
    <row r="22" spans="2:23" ht="16.5" customHeight="1">
      <c r="B22" s="316">
        <v>6</v>
      </c>
      <c r="C22" s="381" t="str">
        <f>IF(ISERROR(VLOOKUP(B22,'NANS Data'!$D$2:$P$51,6,FALSE)),"",VLOOKUP(B22,'NANS Data'!$D$2:$P$51,6,FALSE))</f>
        <v/>
      </c>
      <c r="D22" s="700" t="str">
        <f>IF(ISERROR(VLOOKUP(B22,'NANS Data'!$D$2:$P$51,7,FALSE)),"",VLOOKUP(B22,'NANS Data'!$D$2:$P$51,7,FALSE))</f>
        <v/>
      </c>
      <c r="E22" s="701"/>
      <c r="F22" s="702"/>
      <c r="G22" s="100" t="str">
        <f>IF(ISERROR(VLOOKUP(B22,'NANS Data'!$D$2:$P$51,12,FALSE)),"",VLOOKUP(B22,'NANS Data'!$D$2:$P$51,12,FALSE))</f>
        <v/>
      </c>
      <c r="H22" s="101" t="str">
        <f>IF(ISERROR(VLOOKUP(B22,競技者データ入力シート!$B$8:$O$57,2,FALSE)),"",VLOOKUP(B22,競技者データ入力シート!$B$8:$O$57,8,FALSE))</f>
        <v/>
      </c>
      <c r="I22" s="102" t="str">
        <f>IF(ISERROR(VLOOKUP(B22,'NANS Data'!$D$2:$P$51,13,FALSE)),"",VLOOKUP(B22,'NANS Data'!$D$2:$P$51,13,FALSE))</f>
        <v/>
      </c>
      <c r="J22" s="703" t="str">
        <f>IF(ISERROR(VLOOKUP($B22,競技者データ入力シート!$B$8:$Q$57,16,FALSE)),"",VLOOKUP($B22,競技者データ入力シート!$B$8:$Q$57,16,FALSE))</f>
        <v/>
      </c>
      <c r="K22" s="704"/>
      <c r="L22" s="703" t="str">
        <f>IF(ISERROR(VLOOKUP($B22,競技者データ入力シート!$B$8:$AL$57,19,FALSE)),"",VLOOKUP($B22,競技者データ入力シート!$B$8:$AL$57,19,FALSE))</f>
        <v/>
      </c>
      <c r="M22" s="704"/>
      <c r="N22" s="705"/>
      <c r="O22" s="705"/>
      <c r="P22" s="705"/>
      <c r="Q22" s="705"/>
      <c r="R22" s="705"/>
      <c r="S22" s="706"/>
    </row>
    <row r="23" spans="2:23" ht="16.5" customHeight="1">
      <c r="B23" s="317">
        <v>7</v>
      </c>
      <c r="C23" s="381" t="str">
        <f>IF(ISERROR(VLOOKUP(B23,'NANS Data'!$D$2:$P$51,6,FALSE)),"",VLOOKUP(B23,'NANS Data'!$D$2:$P$51,6,FALSE))</f>
        <v/>
      </c>
      <c r="D23" s="700" t="str">
        <f>IF(ISERROR(VLOOKUP(B23,'NANS Data'!$D$2:$P$51,7,FALSE)),"",VLOOKUP(B23,'NANS Data'!$D$2:$P$51,7,FALSE))</f>
        <v/>
      </c>
      <c r="E23" s="701"/>
      <c r="F23" s="702"/>
      <c r="G23" s="100" t="str">
        <f>IF(ISERROR(VLOOKUP(B23,'NANS Data'!$D$2:$P$51,12,FALSE)),"",VLOOKUP(B23,'NANS Data'!$D$2:$P$51,12,FALSE))</f>
        <v/>
      </c>
      <c r="H23" s="101" t="str">
        <f>IF(ISERROR(VLOOKUP(B23,競技者データ入力シート!$B$8:$O$57,2,FALSE)),"",VLOOKUP(B23,競技者データ入力シート!$B$8:$O$57,8,FALSE))</f>
        <v/>
      </c>
      <c r="I23" s="102" t="str">
        <f>IF(ISERROR(VLOOKUP(B23,'NANS Data'!$D$2:$P$51,13,FALSE)),"",VLOOKUP(B23,'NANS Data'!$D$2:$P$51,13,FALSE))</f>
        <v/>
      </c>
      <c r="J23" s="703" t="str">
        <f>IF(ISERROR(VLOOKUP($B23,競技者データ入力シート!$B$8:$Q$57,16,FALSE)),"",VLOOKUP($B23,競技者データ入力シート!$B$8:$Q$57,16,FALSE))</f>
        <v/>
      </c>
      <c r="K23" s="704"/>
      <c r="L23" s="703" t="str">
        <f>IF(ISERROR(VLOOKUP($B23,競技者データ入力シート!$B$8:$AL$57,19,FALSE)),"",VLOOKUP($B23,競技者データ入力シート!$B$8:$AL$57,19,FALSE))</f>
        <v/>
      </c>
      <c r="M23" s="704"/>
      <c r="N23" s="705"/>
      <c r="O23" s="705"/>
      <c r="P23" s="705"/>
      <c r="Q23" s="705"/>
      <c r="R23" s="705"/>
      <c r="S23" s="706"/>
    </row>
    <row r="24" spans="2:23" ht="16.5" customHeight="1">
      <c r="B24" s="317">
        <v>8</v>
      </c>
      <c r="C24" s="381" t="str">
        <f>IF(ISERROR(VLOOKUP(B24,'NANS Data'!$D$2:$P$51,6,FALSE)),"",VLOOKUP(B24,'NANS Data'!$D$2:$P$51,6,FALSE))</f>
        <v/>
      </c>
      <c r="D24" s="700" t="str">
        <f>IF(ISERROR(VLOOKUP(B24,'NANS Data'!$D$2:$P$51,7,FALSE)),"",VLOOKUP(B24,'NANS Data'!$D$2:$P$51,7,FALSE))</f>
        <v/>
      </c>
      <c r="E24" s="701"/>
      <c r="F24" s="702"/>
      <c r="G24" s="100" t="str">
        <f>IF(ISERROR(VLOOKUP(B24,'NANS Data'!$D$2:$P$51,12,FALSE)),"",VLOOKUP(B24,'NANS Data'!$D$2:$P$51,12,FALSE))</f>
        <v/>
      </c>
      <c r="H24" s="101" t="str">
        <f>IF(ISERROR(VLOOKUP(B24,競技者データ入力シート!$B$8:$O$57,2,FALSE)),"",VLOOKUP(B24,競技者データ入力シート!$B$8:$O$57,8,FALSE))</f>
        <v/>
      </c>
      <c r="I24" s="102" t="str">
        <f>IF(ISERROR(VLOOKUP(B24,'NANS Data'!$D$2:$P$51,13,FALSE)),"",VLOOKUP(B24,'NANS Data'!$D$2:$P$51,13,FALSE))</f>
        <v/>
      </c>
      <c r="J24" s="703" t="str">
        <f>IF(ISERROR(VLOOKUP($B24,競技者データ入力シート!$B$8:$Q$57,16,FALSE)),"",VLOOKUP($B24,競技者データ入力シート!$B$8:$Q$57,16,FALSE))</f>
        <v/>
      </c>
      <c r="K24" s="704"/>
      <c r="L24" s="703" t="str">
        <f>IF(ISERROR(VLOOKUP($B24,競技者データ入力シート!$B$8:$AL$57,19,FALSE)),"",VLOOKUP($B24,競技者データ入力シート!$B$8:$AL$57,19,FALSE))</f>
        <v/>
      </c>
      <c r="M24" s="704"/>
      <c r="N24" s="705"/>
      <c r="O24" s="705"/>
      <c r="P24" s="705"/>
      <c r="Q24" s="705"/>
      <c r="R24" s="705"/>
      <c r="S24" s="706"/>
    </row>
    <row r="25" spans="2:23" ht="16.5" customHeight="1">
      <c r="B25" s="317">
        <v>9</v>
      </c>
      <c r="C25" s="381" t="str">
        <f>IF(ISERROR(VLOOKUP(B25,'NANS Data'!$D$2:$P$51,6,FALSE)),"",VLOOKUP(B25,'NANS Data'!$D$2:$P$51,6,FALSE))</f>
        <v/>
      </c>
      <c r="D25" s="700" t="str">
        <f>IF(ISERROR(VLOOKUP(B25,'NANS Data'!$D$2:$P$51,7,FALSE)),"",VLOOKUP(B25,'NANS Data'!$D$2:$P$51,7,FALSE))</f>
        <v/>
      </c>
      <c r="E25" s="701"/>
      <c r="F25" s="702"/>
      <c r="G25" s="100" t="str">
        <f>IF(ISERROR(VLOOKUP(B25,'NANS Data'!$D$2:$P$51,12,FALSE)),"",VLOOKUP(B25,'NANS Data'!$D$2:$P$51,12,FALSE))</f>
        <v/>
      </c>
      <c r="H25" s="101" t="str">
        <f>IF(ISERROR(VLOOKUP(B25,競技者データ入力シート!$B$8:$O$57,2,FALSE)),"",VLOOKUP(B25,競技者データ入力シート!$B$8:$O$57,8,FALSE))</f>
        <v/>
      </c>
      <c r="I25" s="102" t="str">
        <f>IF(ISERROR(VLOOKUP(B25,'NANS Data'!$D$2:$P$51,13,FALSE)),"",VLOOKUP(B25,'NANS Data'!$D$2:$P$51,13,FALSE))</f>
        <v/>
      </c>
      <c r="J25" s="703" t="str">
        <f>IF(ISERROR(VLOOKUP($B25,競技者データ入力シート!$B$8:$Q$57,16,FALSE)),"",VLOOKUP($B25,競技者データ入力シート!$B$8:$Q$57,16,FALSE))</f>
        <v/>
      </c>
      <c r="K25" s="704"/>
      <c r="L25" s="703" t="str">
        <f>IF(ISERROR(VLOOKUP($B25,競技者データ入力シート!$B$8:$AL$57,19,FALSE)),"",VLOOKUP($B25,競技者データ入力シート!$B$8:$AL$57,19,FALSE))</f>
        <v/>
      </c>
      <c r="M25" s="704"/>
      <c r="N25" s="705"/>
      <c r="O25" s="705"/>
      <c r="P25" s="705"/>
      <c r="Q25" s="705"/>
      <c r="R25" s="705"/>
      <c r="S25" s="706"/>
    </row>
    <row r="26" spans="2:23" ht="16.5" customHeight="1">
      <c r="B26" s="318">
        <v>10</v>
      </c>
      <c r="C26" s="383" t="str">
        <f>IF(ISERROR(VLOOKUP(B26,'NANS Data'!$D$2:$P$51,6,FALSE)),"",VLOOKUP(B26,'NANS Data'!$D$2:$P$51,6,FALSE))</f>
        <v/>
      </c>
      <c r="D26" s="755" t="str">
        <f>IF(ISERROR(VLOOKUP(B26,'NANS Data'!$D$2:$P$51,7,FALSE)),"",VLOOKUP(B26,'NANS Data'!$D$2:$P$51,7,FALSE))</f>
        <v/>
      </c>
      <c r="E26" s="756"/>
      <c r="F26" s="757"/>
      <c r="G26" s="103" t="str">
        <f>IF(ISERROR(VLOOKUP(B26,'NANS Data'!$D$2:$P$51,12,FALSE)),"",VLOOKUP(B26,'NANS Data'!$D$2:$P$51,12,FALSE))</f>
        <v/>
      </c>
      <c r="H26" s="104" t="str">
        <f>IF(ISERROR(VLOOKUP(B26,競技者データ入力シート!$B$8:$O$57,2,FALSE)),"",VLOOKUP(B26,競技者データ入力シート!$B$8:$O$57,8,FALSE))</f>
        <v/>
      </c>
      <c r="I26" s="105" t="str">
        <f>IF(ISERROR(VLOOKUP(B26,'NANS Data'!$D$2:$P$51,13,FALSE)),"",VLOOKUP(B26,'NANS Data'!$D$2:$P$51,13,FALSE))</f>
        <v/>
      </c>
      <c r="J26" s="758" t="str">
        <f>IF(ISERROR(VLOOKUP($B26,競技者データ入力シート!$B$8:$Q$57,16,FALSE)),"",VLOOKUP($B26,競技者データ入力シート!$B$8:$Q$57,16,FALSE))</f>
        <v/>
      </c>
      <c r="K26" s="759"/>
      <c r="L26" s="758" t="str">
        <f>IF(ISERROR(VLOOKUP($B26,競技者データ入力シート!$B$8:$AL$57,19,FALSE)),"",VLOOKUP($B26,競技者データ入力シート!$B$8:$AL$57,19,FALSE))</f>
        <v/>
      </c>
      <c r="M26" s="759"/>
      <c r="N26" s="760"/>
      <c r="O26" s="760"/>
      <c r="P26" s="760"/>
      <c r="Q26" s="760"/>
      <c r="R26" s="760"/>
      <c r="S26" s="761"/>
    </row>
    <row r="27" spans="2:23" ht="16.5" customHeight="1">
      <c r="B27" s="316">
        <v>11</v>
      </c>
      <c r="C27" s="381" t="str">
        <f>IF(ISERROR(VLOOKUP(B27,'NANS Data'!$D$2:$P$51,6,FALSE)),"",VLOOKUP(B27,'NANS Data'!$D$2:$P$51,6,FALSE))</f>
        <v/>
      </c>
      <c r="D27" s="700" t="str">
        <f>IF(ISERROR(VLOOKUP(B27,'NANS Data'!$D$2:$P$51,7,FALSE)),"",VLOOKUP(B27,'NANS Data'!$D$2:$P$51,7,FALSE))</f>
        <v/>
      </c>
      <c r="E27" s="701"/>
      <c r="F27" s="702"/>
      <c r="G27" s="100" t="str">
        <f>IF(ISERROR(VLOOKUP(B27,'NANS Data'!$D$2:$P$51,12,FALSE)),"",VLOOKUP(B27,'NANS Data'!$D$2:$P$51,12,FALSE))</f>
        <v/>
      </c>
      <c r="H27" s="101" t="str">
        <f>IF(ISERROR(VLOOKUP(B27,競技者データ入力シート!$B$8:$O$57,2,FALSE)),"",VLOOKUP(B27,競技者データ入力シート!$B$8:$O$57,8,FALSE))</f>
        <v/>
      </c>
      <c r="I27" s="102" t="str">
        <f>IF(ISERROR(VLOOKUP(B27,'NANS Data'!$D$2:$P$51,13,FALSE)),"",VLOOKUP(B27,'NANS Data'!$D$2:$P$51,13,FALSE))</f>
        <v/>
      </c>
      <c r="J27" s="703" t="str">
        <f>IF(ISERROR(VLOOKUP($B27,競技者データ入力シート!$B$8:$Q$57,16,FALSE)),"",VLOOKUP($B27,競技者データ入力シート!$B$8:$Q$57,16,FALSE))</f>
        <v/>
      </c>
      <c r="K27" s="704"/>
      <c r="L27" s="703" t="str">
        <f>IF(ISERROR(VLOOKUP($B27,競技者データ入力シート!$B$8:$AL$57,19,FALSE)),"",VLOOKUP($B27,競技者データ入力シート!$B$8:$AL$57,19,FALSE))</f>
        <v/>
      </c>
      <c r="M27" s="704"/>
      <c r="N27" s="705"/>
      <c r="O27" s="705"/>
      <c r="P27" s="705"/>
      <c r="Q27" s="705"/>
      <c r="R27" s="705"/>
      <c r="S27" s="706"/>
    </row>
    <row r="28" spans="2:23" ht="16.5" customHeight="1">
      <c r="B28" s="317">
        <v>12</v>
      </c>
      <c r="C28" s="381" t="str">
        <f>IF(ISERROR(VLOOKUP(B28,'NANS Data'!$D$2:$P$51,6,FALSE)),"",VLOOKUP(B28,'NANS Data'!$D$2:$P$51,6,FALSE))</f>
        <v/>
      </c>
      <c r="D28" s="700" t="str">
        <f>IF(ISERROR(VLOOKUP(B28,'NANS Data'!$D$2:$P$51,7,FALSE)),"",VLOOKUP(B28,'NANS Data'!$D$2:$P$51,7,FALSE))</f>
        <v/>
      </c>
      <c r="E28" s="701"/>
      <c r="F28" s="702"/>
      <c r="G28" s="100" t="str">
        <f>IF(ISERROR(VLOOKUP(B28,'NANS Data'!$D$2:$P$51,12,FALSE)),"",VLOOKUP(B28,'NANS Data'!$D$2:$P$51,12,FALSE))</f>
        <v/>
      </c>
      <c r="H28" s="101" t="str">
        <f>IF(ISERROR(VLOOKUP(B28,競技者データ入力シート!$B$8:$O$57,2,FALSE)),"",VLOOKUP(B28,競技者データ入力シート!$B$8:$O$57,8,FALSE))</f>
        <v/>
      </c>
      <c r="I28" s="102" t="str">
        <f>IF(ISERROR(VLOOKUP(B28,'NANS Data'!$D$2:$P$51,13,FALSE)),"",VLOOKUP(B28,'NANS Data'!$D$2:$P$51,13,FALSE))</f>
        <v/>
      </c>
      <c r="J28" s="703" t="str">
        <f>IF(ISERROR(VLOOKUP($B28,競技者データ入力シート!$B$8:$Q$57,16,FALSE)),"",VLOOKUP($B28,競技者データ入力シート!$B$8:$Q$57,16,FALSE))</f>
        <v/>
      </c>
      <c r="K28" s="704"/>
      <c r="L28" s="703" t="str">
        <f>IF(ISERROR(VLOOKUP($B28,競技者データ入力シート!$B$8:$AL$57,19,FALSE)),"",VLOOKUP($B28,競技者データ入力シート!$B$8:$AL$57,19,FALSE))</f>
        <v/>
      </c>
      <c r="M28" s="704"/>
      <c r="N28" s="705"/>
      <c r="O28" s="705"/>
      <c r="P28" s="705"/>
      <c r="Q28" s="705"/>
      <c r="R28" s="705"/>
      <c r="S28" s="706"/>
    </row>
    <row r="29" spans="2:23" ht="16.5" customHeight="1">
      <c r="B29" s="317">
        <v>13</v>
      </c>
      <c r="C29" s="381" t="str">
        <f>IF(ISERROR(VLOOKUP(B29,'NANS Data'!$D$2:$P$51,6,FALSE)),"",VLOOKUP(B29,'NANS Data'!$D$2:$P$51,6,FALSE))</f>
        <v/>
      </c>
      <c r="D29" s="700" t="str">
        <f>IF(ISERROR(VLOOKUP(B29,'NANS Data'!$D$2:$P$51,7,FALSE)),"",VLOOKUP(B29,'NANS Data'!$D$2:$P$51,7,FALSE))</f>
        <v/>
      </c>
      <c r="E29" s="701"/>
      <c r="F29" s="702"/>
      <c r="G29" s="100" t="str">
        <f>IF(ISERROR(VLOOKUP(B29,'NANS Data'!$D$2:$P$51,12,FALSE)),"",VLOOKUP(B29,'NANS Data'!$D$2:$P$51,12,FALSE))</f>
        <v/>
      </c>
      <c r="H29" s="101" t="str">
        <f>IF(ISERROR(VLOOKUP(B29,競技者データ入力シート!$B$8:$O$57,2,FALSE)),"",VLOOKUP(B29,競技者データ入力シート!$B$8:$O$57,8,FALSE))</f>
        <v/>
      </c>
      <c r="I29" s="102" t="str">
        <f>IF(ISERROR(VLOOKUP(B29,'NANS Data'!$D$2:$P$51,13,FALSE)),"",VLOOKUP(B29,'NANS Data'!$D$2:$P$51,13,FALSE))</f>
        <v/>
      </c>
      <c r="J29" s="703" t="str">
        <f>IF(ISERROR(VLOOKUP($B29,競技者データ入力シート!$B$8:$Q$57,16,FALSE)),"",VLOOKUP($B29,競技者データ入力シート!$B$8:$Q$57,16,FALSE))</f>
        <v/>
      </c>
      <c r="K29" s="704"/>
      <c r="L29" s="703" t="str">
        <f>IF(ISERROR(VLOOKUP($B29,競技者データ入力シート!$B$8:$AL$57,19,FALSE)),"",VLOOKUP($B29,競技者データ入力シート!$B$8:$AL$57,19,FALSE))</f>
        <v/>
      </c>
      <c r="M29" s="704"/>
      <c r="N29" s="705"/>
      <c r="O29" s="705"/>
      <c r="P29" s="705"/>
      <c r="Q29" s="705"/>
      <c r="R29" s="705"/>
      <c r="S29" s="706"/>
    </row>
    <row r="30" spans="2:23" ht="16.5" customHeight="1">
      <c r="B30" s="317">
        <v>14</v>
      </c>
      <c r="C30" s="381" t="str">
        <f>IF(ISERROR(VLOOKUP(B30,'NANS Data'!$D$2:$P$51,6,FALSE)),"",VLOOKUP(B30,'NANS Data'!$D$2:$P$51,6,FALSE))</f>
        <v/>
      </c>
      <c r="D30" s="700" t="str">
        <f>IF(ISERROR(VLOOKUP(B30,'NANS Data'!$D$2:$P$51,7,FALSE)),"",VLOOKUP(B30,'NANS Data'!$D$2:$P$51,7,FALSE))</f>
        <v/>
      </c>
      <c r="E30" s="701"/>
      <c r="F30" s="702"/>
      <c r="G30" s="100" t="str">
        <f>IF(ISERROR(VLOOKUP(B30,'NANS Data'!$D$2:$P$51,12,FALSE)),"",VLOOKUP(B30,'NANS Data'!$D$2:$P$51,12,FALSE))</f>
        <v/>
      </c>
      <c r="H30" s="101" t="str">
        <f>IF(ISERROR(VLOOKUP(B30,競技者データ入力シート!$B$8:$O$57,2,FALSE)),"",VLOOKUP(B30,競技者データ入力シート!$B$8:$O$57,8,FALSE))</f>
        <v/>
      </c>
      <c r="I30" s="102" t="str">
        <f>IF(ISERROR(VLOOKUP(B30,'NANS Data'!$D$2:$P$51,13,FALSE)),"",VLOOKUP(B30,'NANS Data'!$D$2:$P$51,13,FALSE))</f>
        <v/>
      </c>
      <c r="J30" s="703" t="str">
        <f>IF(ISERROR(VLOOKUP($B30,競技者データ入力シート!$B$8:$Q$57,16,FALSE)),"",VLOOKUP($B30,競技者データ入力シート!$B$8:$Q$57,16,FALSE))</f>
        <v/>
      </c>
      <c r="K30" s="704"/>
      <c r="L30" s="703" t="str">
        <f>IF(ISERROR(VLOOKUP($B30,競技者データ入力シート!$B$8:$AL$57,19,FALSE)),"",VLOOKUP($B30,競技者データ入力シート!$B$8:$AL$57,19,FALSE))</f>
        <v/>
      </c>
      <c r="M30" s="704"/>
      <c r="N30" s="705"/>
      <c r="O30" s="705"/>
      <c r="P30" s="705"/>
      <c r="Q30" s="705"/>
      <c r="R30" s="705"/>
      <c r="S30" s="706"/>
    </row>
    <row r="31" spans="2:23" ht="16.5" customHeight="1">
      <c r="B31" s="318">
        <v>15</v>
      </c>
      <c r="C31" s="383" t="str">
        <f>IF(ISERROR(VLOOKUP(B31,'NANS Data'!$D$2:$P$51,6,FALSE)),"",VLOOKUP(B31,'NANS Data'!$D$2:$P$51,6,FALSE))</f>
        <v/>
      </c>
      <c r="D31" s="755" t="str">
        <f>IF(ISERROR(VLOOKUP(B31,'NANS Data'!$D$2:$P$51,7,FALSE)),"",VLOOKUP(B31,'NANS Data'!$D$2:$P$51,7,FALSE))</f>
        <v/>
      </c>
      <c r="E31" s="756"/>
      <c r="F31" s="757"/>
      <c r="G31" s="103" t="str">
        <f>IF(ISERROR(VLOOKUP(B31,'NANS Data'!$D$2:$P$51,12,FALSE)),"",VLOOKUP(B31,'NANS Data'!$D$2:$P$51,12,FALSE))</f>
        <v/>
      </c>
      <c r="H31" s="104" t="str">
        <f>IF(ISERROR(VLOOKUP(B31,競技者データ入力シート!$B$8:$O$57,2,FALSE)),"",VLOOKUP(B31,競技者データ入力シート!$B$8:$O$57,8,FALSE))</f>
        <v/>
      </c>
      <c r="I31" s="105" t="str">
        <f>IF(ISERROR(VLOOKUP(B31,'NANS Data'!$D$2:$P$51,13,FALSE)),"",VLOOKUP(B31,'NANS Data'!$D$2:$P$51,13,FALSE))</f>
        <v/>
      </c>
      <c r="J31" s="758" t="str">
        <f>IF(ISERROR(VLOOKUP($B31,競技者データ入力シート!$B$8:$Q$57,16,FALSE)),"",VLOOKUP($B31,競技者データ入力シート!$B$8:$Q$57,16,FALSE))</f>
        <v/>
      </c>
      <c r="K31" s="759"/>
      <c r="L31" s="758" t="str">
        <f>IF(ISERROR(VLOOKUP($B31,競技者データ入力シート!$B$8:$AL$57,19,FALSE)),"",VLOOKUP($B31,競技者データ入力シート!$B$8:$AL$57,19,FALSE))</f>
        <v/>
      </c>
      <c r="M31" s="759"/>
      <c r="N31" s="760"/>
      <c r="O31" s="760"/>
      <c r="P31" s="760"/>
      <c r="Q31" s="760"/>
      <c r="R31" s="760"/>
      <c r="S31" s="761"/>
    </row>
    <row r="32" spans="2:23" ht="16.5" customHeight="1">
      <c r="B32" s="316">
        <v>16</v>
      </c>
      <c r="C32" s="381" t="str">
        <f>IF(ISERROR(VLOOKUP(B32,'NANS Data'!$D$2:$P$51,6,FALSE)),"",VLOOKUP(B32,'NANS Data'!$D$2:$P$51,6,FALSE))</f>
        <v/>
      </c>
      <c r="D32" s="700" t="str">
        <f>IF(ISERROR(VLOOKUP(B32,'NANS Data'!$D$2:$P$51,7,FALSE)),"",VLOOKUP(B32,'NANS Data'!$D$2:$P$51,7,FALSE))</f>
        <v/>
      </c>
      <c r="E32" s="701"/>
      <c r="F32" s="702"/>
      <c r="G32" s="100" t="str">
        <f>IF(ISERROR(VLOOKUP(B32,'NANS Data'!$D$2:$P$51,12,FALSE)),"",VLOOKUP(B32,'NANS Data'!$D$2:$P$51,12,FALSE))</f>
        <v/>
      </c>
      <c r="H32" s="101" t="str">
        <f>IF(ISERROR(VLOOKUP(B32,競技者データ入力シート!$B$8:$O$57,2,FALSE)),"",VLOOKUP(B32,競技者データ入力シート!$B$8:$O$57,8,FALSE))</f>
        <v/>
      </c>
      <c r="I32" s="102" t="str">
        <f>IF(ISERROR(VLOOKUP(B32,'NANS Data'!$D$2:$P$51,13,FALSE)),"",VLOOKUP(B32,'NANS Data'!$D$2:$P$51,13,FALSE))</f>
        <v/>
      </c>
      <c r="J32" s="703" t="str">
        <f>IF(ISERROR(VLOOKUP($B32,競技者データ入力シート!$B$8:$Q$57,16,FALSE)),"",VLOOKUP($B32,競技者データ入力シート!$B$8:$Q$57,16,FALSE))</f>
        <v/>
      </c>
      <c r="K32" s="704"/>
      <c r="L32" s="703" t="str">
        <f>IF(ISERROR(VLOOKUP($B32,競技者データ入力シート!$B$8:$AL$57,19,FALSE)),"",VLOOKUP($B32,競技者データ入力シート!$B$8:$AL$57,19,FALSE))</f>
        <v/>
      </c>
      <c r="M32" s="704"/>
      <c r="N32" s="705"/>
      <c r="O32" s="705"/>
      <c r="P32" s="705"/>
      <c r="Q32" s="705"/>
      <c r="R32" s="705"/>
      <c r="S32" s="706"/>
    </row>
    <row r="33" spans="2:19" ht="16.5" customHeight="1">
      <c r="B33" s="317">
        <v>17</v>
      </c>
      <c r="C33" s="381" t="str">
        <f>IF(ISERROR(VLOOKUP(B33,'NANS Data'!$D$2:$P$51,6,FALSE)),"",VLOOKUP(B33,'NANS Data'!$D$2:$P$51,6,FALSE))</f>
        <v/>
      </c>
      <c r="D33" s="700" t="str">
        <f>IF(ISERROR(VLOOKUP(B33,'NANS Data'!$D$2:$P$51,7,FALSE)),"",VLOOKUP(B33,'NANS Data'!$D$2:$P$51,7,FALSE))</f>
        <v/>
      </c>
      <c r="E33" s="701"/>
      <c r="F33" s="702"/>
      <c r="G33" s="100" t="str">
        <f>IF(ISERROR(VLOOKUP(B33,'NANS Data'!$D$2:$P$51,12,FALSE)),"",VLOOKUP(B33,'NANS Data'!$D$2:$P$51,12,FALSE))</f>
        <v/>
      </c>
      <c r="H33" s="101" t="str">
        <f>IF(ISERROR(VLOOKUP(B33,競技者データ入力シート!$B$8:$O$57,2,FALSE)),"",VLOOKUP(B33,競技者データ入力シート!$B$8:$O$57,8,FALSE))</f>
        <v/>
      </c>
      <c r="I33" s="102" t="str">
        <f>IF(ISERROR(VLOOKUP(B33,'NANS Data'!$D$2:$P$51,13,FALSE)),"",VLOOKUP(B33,'NANS Data'!$D$2:$P$51,13,FALSE))</f>
        <v/>
      </c>
      <c r="J33" s="703" t="str">
        <f>IF(ISERROR(VLOOKUP($B33,競技者データ入力シート!$B$8:$Q$57,16,FALSE)),"",VLOOKUP($B33,競技者データ入力シート!$B$8:$Q$57,16,FALSE))</f>
        <v/>
      </c>
      <c r="K33" s="704"/>
      <c r="L33" s="703" t="str">
        <f>IF(ISERROR(VLOOKUP($B33,競技者データ入力シート!$B$8:$AL$57,19,FALSE)),"",VLOOKUP($B33,競技者データ入力シート!$B$8:$AL$57,19,FALSE))</f>
        <v/>
      </c>
      <c r="M33" s="704"/>
      <c r="N33" s="705"/>
      <c r="O33" s="705"/>
      <c r="P33" s="705"/>
      <c r="Q33" s="705"/>
      <c r="R33" s="705"/>
      <c r="S33" s="706"/>
    </row>
    <row r="34" spans="2:19" ht="16.5" customHeight="1">
      <c r="B34" s="317">
        <v>18</v>
      </c>
      <c r="C34" s="381" t="str">
        <f>IF(ISERROR(VLOOKUP(B34,'NANS Data'!$D$2:$P$51,6,FALSE)),"",VLOOKUP(B34,'NANS Data'!$D$2:$P$51,6,FALSE))</f>
        <v/>
      </c>
      <c r="D34" s="700" t="str">
        <f>IF(ISERROR(VLOOKUP(B34,'NANS Data'!$D$2:$P$51,7,FALSE)),"",VLOOKUP(B34,'NANS Data'!$D$2:$P$51,7,FALSE))</f>
        <v/>
      </c>
      <c r="E34" s="701"/>
      <c r="F34" s="702"/>
      <c r="G34" s="100" t="str">
        <f>IF(ISERROR(VLOOKUP(B34,'NANS Data'!$D$2:$P$51,12,FALSE)),"",VLOOKUP(B34,'NANS Data'!$D$2:$P$51,12,FALSE))</f>
        <v/>
      </c>
      <c r="H34" s="101" t="str">
        <f>IF(ISERROR(VLOOKUP(B34,競技者データ入力シート!$B$8:$O$57,2,FALSE)),"",VLOOKUP(B34,競技者データ入力シート!$B$8:$O$57,8,FALSE))</f>
        <v/>
      </c>
      <c r="I34" s="102" t="str">
        <f>IF(ISERROR(VLOOKUP(B34,'NANS Data'!$D$2:$P$51,13,FALSE)),"",VLOOKUP(B34,'NANS Data'!$D$2:$P$51,13,FALSE))</f>
        <v/>
      </c>
      <c r="J34" s="703" t="str">
        <f>IF(ISERROR(VLOOKUP($B34,競技者データ入力シート!$B$8:$Q$57,16,FALSE)),"",VLOOKUP($B34,競技者データ入力シート!$B$8:$Q$57,16,FALSE))</f>
        <v/>
      </c>
      <c r="K34" s="704"/>
      <c r="L34" s="703" t="str">
        <f>IF(ISERROR(VLOOKUP($B34,競技者データ入力シート!$B$8:$AL$57,19,FALSE)),"",VLOOKUP($B34,競技者データ入力シート!$B$8:$AL$57,19,FALSE))</f>
        <v/>
      </c>
      <c r="M34" s="704"/>
      <c r="N34" s="705"/>
      <c r="O34" s="705"/>
      <c r="P34" s="705"/>
      <c r="Q34" s="705"/>
      <c r="R34" s="705"/>
      <c r="S34" s="706"/>
    </row>
    <row r="35" spans="2:19" ht="16.5" customHeight="1">
      <c r="B35" s="317">
        <v>19</v>
      </c>
      <c r="C35" s="381" t="str">
        <f>IF(ISERROR(VLOOKUP(B35,'NANS Data'!$D$2:$P$51,6,FALSE)),"",VLOOKUP(B35,'NANS Data'!$D$2:$P$51,6,FALSE))</f>
        <v/>
      </c>
      <c r="D35" s="700" t="str">
        <f>IF(ISERROR(VLOOKUP(B35,'NANS Data'!$D$2:$P$51,7,FALSE)),"",VLOOKUP(B35,'NANS Data'!$D$2:$P$51,7,FALSE))</f>
        <v/>
      </c>
      <c r="E35" s="701"/>
      <c r="F35" s="702"/>
      <c r="G35" s="100" t="str">
        <f>IF(ISERROR(VLOOKUP(B35,'NANS Data'!$D$2:$P$51,12,FALSE)),"",VLOOKUP(B35,'NANS Data'!$D$2:$P$51,12,FALSE))</f>
        <v/>
      </c>
      <c r="H35" s="101" t="str">
        <f>IF(ISERROR(VLOOKUP(B35,競技者データ入力シート!$B$8:$O$57,2,FALSE)),"",VLOOKUP(B35,競技者データ入力シート!$B$8:$O$57,8,FALSE))</f>
        <v/>
      </c>
      <c r="I35" s="102" t="str">
        <f>IF(ISERROR(VLOOKUP(B35,'NANS Data'!$D$2:$P$51,13,FALSE)),"",VLOOKUP(B35,'NANS Data'!$D$2:$P$51,13,FALSE))</f>
        <v/>
      </c>
      <c r="J35" s="703" t="str">
        <f>IF(ISERROR(VLOOKUP($B35,競技者データ入力シート!$B$8:$Q$57,16,FALSE)),"",VLOOKUP($B35,競技者データ入力シート!$B$8:$Q$57,16,FALSE))</f>
        <v/>
      </c>
      <c r="K35" s="704"/>
      <c r="L35" s="703" t="str">
        <f>IF(ISERROR(VLOOKUP($B35,競技者データ入力シート!$B$8:$AL$57,19,FALSE)),"",VLOOKUP($B35,競技者データ入力シート!$B$8:$AL$57,19,FALSE))</f>
        <v/>
      </c>
      <c r="M35" s="704"/>
      <c r="N35" s="705"/>
      <c r="O35" s="705"/>
      <c r="P35" s="705"/>
      <c r="Q35" s="705"/>
      <c r="R35" s="705"/>
      <c r="S35" s="706"/>
    </row>
    <row r="36" spans="2:19" ht="16.5" customHeight="1">
      <c r="B36" s="318">
        <v>20</v>
      </c>
      <c r="C36" s="383" t="str">
        <f>IF(ISERROR(VLOOKUP(B36,'NANS Data'!$D$2:$P$51,6,FALSE)),"",VLOOKUP(B36,'NANS Data'!$D$2:$P$51,6,FALSE))</f>
        <v/>
      </c>
      <c r="D36" s="755" t="str">
        <f>IF(ISERROR(VLOOKUP(B36,'NANS Data'!$D$2:$P$51,7,FALSE)),"",VLOOKUP(B36,'NANS Data'!$D$2:$P$51,7,FALSE))</f>
        <v/>
      </c>
      <c r="E36" s="756"/>
      <c r="F36" s="757"/>
      <c r="G36" s="103" t="str">
        <f>IF(ISERROR(VLOOKUP(B36,'NANS Data'!$D$2:$P$51,12,FALSE)),"",VLOOKUP(B36,'NANS Data'!$D$2:$P$51,12,FALSE))</f>
        <v/>
      </c>
      <c r="H36" s="104" t="str">
        <f>IF(ISERROR(VLOOKUP(B36,競技者データ入力シート!$B$8:$O$57,2,FALSE)),"",VLOOKUP(B36,競技者データ入力シート!$B$8:$O$57,8,FALSE))</f>
        <v/>
      </c>
      <c r="I36" s="105" t="str">
        <f>IF(ISERROR(VLOOKUP(B36,'NANS Data'!$D$2:$P$51,13,FALSE)),"",VLOOKUP(B36,'NANS Data'!$D$2:$P$51,13,FALSE))</f>
        <v/>
      </c>
      <c r="J36" s="758" t="str">
        <f>IF(ISERROR(VLOOKUP($B36,競技者データ入力シート!$B$8:$Q$57,16,FALSE)),"",VLOOKUP($B36,競技者データ入力シート!$B$8:$Q$57,16,FALSE))</f>
        <v/>
      </c>
      <c r="K36" s="759"/>
      <c r="L36" s="758" t="str">
        <f>IF(ISERROR(VLOOKUP($B36,競技者データ入力シート!$B$8:$AL$57,19,FALSE)),"",VLOOKUP($B36,競技者データ入力シート!$B$8:$AL$57,19,FALSE))</f>
        <v/>
      </c>
      <c r="M36" s="759"/>
      <c r="N36" s="760"/>
      <c r="O36" s="760"/>
      <c r="P36" s="760"/>
      <c r="Q36" s="760"/>
      <c r="R36" s="760"/>
      <c r="S36" s="761"/>
    </row>
    <row r="37" spans="2:19" ht="16.5" customHeight="1">
      <c r="B37" s="316">
        <v>21</v>
      </c>
      <c r="C37" s="381" t="str">
        <f>IF(ISERROR(VLOOKUP(B37,'NANS Data'!$D$2:$P$51,6,FALSE)),"",VLOOKUP(B37,'NANS Data'!$D$2:$P$51,6,FALSE))</f>
        <v/>
      </c>
      <c r="D37" s="700" t="str">
        <f>IF(ISERROR(VLOOKUP(B37,'NANS Data'!$D$2:$P$51,7,FALSE)),"",VLOOKUP(B37,'NANS Data'!$D$2:$P$51,7,FALSE))</f>
        <v/>
      </c>
      <c r="E37" s="701"/>
      <c r="F37" s="702"/>
      <c r="G37" s="100" t="str">
        <f>IF(ISERROR(VLOOKUP(B37,'NANS Data'!$D$2:$P$51,12,FALSE)),"",VLOOKUP(B37,'NANS Data'!$D$2:$P$51,12,FALSE))</f>
        <v/>
      </c>
      <c r="H37" s="101" t="str">
        <f>IF(ISERROR(VLOOKUP(B37,競技者データ入力シート!$B$8:$O$57,2,FALSE)),"",VLOOKUP(B37,競技者データ入力シート!$B$8:$O$57,8,FALSE))</f>
        <v/>
      </c>
      <c r="I37" s="102" t="str">
        <f>IF(ISERROR(VLOOKUP(B37,'NANS Data'!$D$2:$P$51,13,FALSE)),"",VLOOKUP(B37,'NANS Data'!$D$2:$P$51,13,FALSE))</f>
        <v/>
      </c>
      <c r="J37" s="703" t="str">
        <f>IF(ISERROR(VLOOKUP($B37,競技者データ入力シート!$B$8:$Q$57,16,FALSE)),"",VLOOKUP($B37,競技者データ入力シート!$B$8:$Q$57,16,FALSE))</f>
        <v/>
      </c>
      <c r="K37" s="704"/>
      <c r="L37" s="703" t="str">
        <f>IF(ISERROR(VLOOKUP($B37,競技者データ入力シート!$B$8:$AL$57,19,FALSE)),"",VLOOKUP($B37,競技者データ入力シート!$B$8:$AL$57,19,FALSE))</f>
        <v/>
      </c>
      <c r="M37" s="704"/>
      <c r="N37" s="705"/>
      <c r="O37" s="705"/>
      <c r="P37" s="705"/>
      <c r="Q37" s="705"/>
      <c r="R37" s="705"/>
      <c r="S37" s="706"/>
    </row>
    <row r="38" spans="2:19" ht="16.5" customHeight="1">
      <c r="B38" s="317">
        <v>22</v>
      </c>
      <c r="C38" s="381" t="str">
        <f>IF(ISERROR(VLOOKUP(B38,'NANS Data'!$D$2:$P$51,6,FALSE)),"",VLOOKUP(B38,'NANS Data'!$D$2:$P$51,6,FALSE))</f>
        <v/>
      </c>
      <c r="D38" s="700" t="str">
        <f>IF(ISERROR(VLOOKUP(B38,'NANS Data'!$D$2:$P$51,7,FALSE)),"",VLOOKUP(B38,'NANS Data'!$D$2:$P$51,7,FALSE))</f>
        <v/>
      </c>
      <c r="E38" s="701"/>
      <c r="F38" s="702"/>
      <c r="G38" s="100" t="str">
        <f>IF(ISERROR(VLOOKUP(B38,'NANS Data'!$D$2:$P$51,12,FALSE)),"",VLOOKUP(B38,'NANS Data'!$D$2:$P$51,12,FALSE))</f>
        <v/>
      </c>
      <c r="H38" s="101" t="str">
        <f>IF(ISERROR(VLOOKUP(B38,競技者データ入力シート!$B$8:$O$57,2,FALSE)),"",VLOOKUP(B38,競技者データ入力シート!$B$8:$O$57,8,FALSE))</f>
        <v/>
      </c>
      <c r="I38" s="102" t="str">
        <f>IF(ISERROR(VLOOKUP(B38,'NANS Data'!$D$2:$P$51,13,FALSE)),"",VLOOKUP(B38,'NANS Data'!$D$2:$P$51,13,FALSE))</f>
        <v/>
      </c>
      <c r="J38" s="703" t="str">
        <f>IF(ISERROR(VLOOKUP($B38,競技者データ入力シート!$B$8:$Q$57,16,FALSE)),"",VLOOKUP($B38,競技者データ入力シート!$B$8:$Q$57,16,FALSE))</f>
        <v/>
      </c>
      <c r="K38" s="704"/>
      <c r="L38" s="703" t="str">
        <f>IF(ISERROR(VLOOKUP($B38,競技者データ入力シート!$B$8:$AL$57,19,FALSE)),"",VLOOKUP($B38,競技者データ入力シート!$B$8:$AL$57,19,FALSE))</f>
        <v/>
      </c>
      <c r="M38" s="704"/>
      <c r="N38" s="705"/>
      <c r="O38" s="705"/>
      <c r="P38" s="705"/>
      <c r="Q38" s="705"/>
      <c r="R38" s="705"/>
      <c r="S38" s="706"/>
    </row>
    <row r="39" spans="2:19" ht="16.5" customHeight="1">
      <c r="B39" s="317">
        <v>23</v>
      </c>
      <c r="C39" s="381" t="str">
        <f>IF(ISERROR(VLOOKUP(B39,'NANS Data'!$D$2:$P$51,6,FALSE)),"",VLOOKUP(B39,'NANS Data'!$D$2:$P$51,6,FALSE))</f>
        <v/>
      </c>
      <c r="D39" s="700" t="str">
        <f>IF(ISERROR(VLOOKUP(B39,'NANS Data'!$D$2:$P$51,7,FALSE)),"",VLOOKUP(B39,'NANS Data'!$D$2:$P$51,7,FALSE))</f>
        <v/>
      </c>
      <c r="E39" s="701"/>
      <c r="F39" s="702"/>
      <c r="G39" s="100" t="str">
        <f>IF(ISERROR(VLOOKUP(B39,'NANS Data'!$D$2:$P$51,12,FALSE)),"",VLOOKUP(B39,'NANS Data'!$D$2:$P$51,12,FALSE))</f>
        <v/>
      </c>
      <c r="H39" s="101" t="str">
        <f>IF(ISERROR(VLOOKUP(B39,競技者データ入力シート!$B$8:$O$57,2,FALSE)),"",VLOOKUP(B39,競技者データ入力シート!$B$8:$O$57,8,FALSE))</f>
        <v/>
      </c>
      <c r="I39" s="102" t="str">
        <f>IF(ISERROR(VLOOKUP(B39,'NANS Data'!$D$2:$P$51,13,FALSE)),"",VLOOKUP(B39,'NANS Data'!$D$2:$P$51,13,FALSE))</f>
        <v/>
      </c>
      <c r="J39" s="703" t="str">
        <f>IF(ISERROR(VLOOKUP($B39,競技者データ入力シート!$B$8:$Q$57,16,FALSE)),"",VLOOKUP($B39,競技者データ入力シート!$B$8:$Q$57,16,FALSE))</f>
        <v/>
      </c>
      <c r="K39" s="704"/>
      <c r="L39" s="703" t="str">
        <f>IF(ISERROR(VLOOKUP($B39,競技者データ入力シート!$B$8:$AL$57,19,FALSE)),"",VLOOKUP($B39,競技者データ入力シート!$B$8:$AL$57,19,FALSE))</f>
        <v/>
      </c>
      <c r="M39" s="704"/>
      <c r="N39" s="705"/>
      <c r="O39" s="705"/>
      <c r="P39" s="705"/>
      <c r="Q39" s="705"/>
      <c r="R39" s="705"/>
      <c r="S39" s="706"/>
    </row>
    <row r="40" spans="2:19" ht="16.5" customHeight="1">
      <c r="B40" s="317">
        <v>24</v>
      </c>
      <c r="C40" s="381" t="str">
        <f>IF(ISERROR(VLOOKUP(B40,'NANS Data'!$D$2:$P$51,6,FALSE)),"",VLOOKUP(B40,'NANS Data'!$D$2:$P$51,6,FALSE))</f>
        <v/>
      </c>
      <c r="D40" s="700" t="str">
        <f>IF(ISERROR(VLOOKUP(B40,'NANS Data'!$D$2:$P$51,7,FALSE)),"",VLOOKUP(B40,'NANS Data'!$D$2:$P$51,7,FALSE))</f>
        <v/>
      </c>
      <c r="E40" s="701"/>
      <c r="F40" s="702"/>
      <c r="G40" s="100" t="str">
        <f>IF(ISERROR(VLOOKUP(B40,'NANS Data'!$D$2:$P$51,12,FALSE)),"",VLOOKUP(B40,'NANS Data'!$D$2:$P$51,12,FALSE))</f>
        <v/>
      </c>
      <c r="H40" s="101" t="str">
        <f>IF(ISERROR(VLOOKUP(B40,競技者データ入力シート!$B$8:$O$57,2,FALSE)),"",VLOOKUP(B40,競技者データ入力シート!$B$8:$O$57,8,FALSE))</f>
        <v/>
      </c>
      <c r="I40" s="102" t="str">
        <f>IF(ISERROR(VLOOKUP(B40,'NANS Data'!$D$2:$P$51,13,FALSE)),"",VLOOKUP(B40,'NANS Data'!$D$2:$P$51,13,FALSE))</f>
        <v/>
      </c>
      <c r="J40" s="703" t="str">
        <f>IF(ISERROR(VLOOKUP($B40,競技者データ入力シート!$B$8:$Q$57,16,FALSE)),"",VLOOKUP($B40,競技者データ入力シート!$B$8:$Q$57,16,FALSE))</f>
        <v/>
      </c>
      <c r="K40" s="704"/>
      <c r="L40" s="703" t="str">
        <f>IF(ISERROR(VLOOKUP($B40,競技者データ入力シート!$B$8:$AL$57,19,FALSE)),"",VLOOKUP($B40,競技者データ入力シート!$B$8:$AL$57,19,FALSE))</f>
        <v/>
      </c>
      <c r="M40" s="704"/>
      <c r="N40" s="705"/>
      <c r="O40" s="705"/>
      <c r="P40" s="705"/>
      <c r="Q40" s="705"/>
      <c r="R40" s="705"/>
      <c r="S40" s="706"/>
    </row>
    <row r="41" spans="2:19" ht="16.5" customHeight="1">
      <c r="B41" s="318">
        <v>25</v>
      </c>
      <c r="C41" s="383" t="str">
        <f>IF(ISERROR(VLOOKUP(B41,'NANS Data'!$D$2:$P$51,6,FALSE)),"",VLOOKUP(B41,'NANS Data'!$D$2:$P$51,6,FALSE))</f>
        <v/>
      </c>
      <c r="D41" s="755" t="str">
        <f>IF(ISERROR(VLOOKUP(B41,'NANS Data'!$D$2:$P$51,7,FALSE)),"",VLOOKUP(B41,'NANS Data'!$D$2:$P$51,7,FALSE))</f>
        <v/>
      </c>
      <c r="E41" s="756"/>
      <c r="F41" s="757"/>
      <c r="G41" s="103" t="str">
        <f>IF(ISERROR(VLOOKUP(B41,'NANS Data'!$D$2:$P$51,12,FALSE)),"",VLOOKUP(B41,'NANS Data'!$D$2:$P$51,12,FALSE))</f>
        <v/>
      </c>
      <c r="H41" s="104" t="str">
        <f>IF(ISERROR(VLOOKUP(B41,競技者データ入力シート!$B$8:$O$57,2,FALSE)),"",VLOOKUP(B41,競技者データ入力シート!$B$8:$O$57,8,FALSE))</f>
        <v/>
      </c>
      <c r="I41" s="105" t="str">
        <f>IF(ISERROR(VLOOKUP(B41,'NANS Data'!$D$2:$P$51,13,FALSE)),"",VLOOKUP(B41,'NANS Data'!$D$2:$P$51,13,FALSE))</f>
        <v/>
      </c>
      <c r="J41" s="758" t="str">
        <f>IF(ISERROR(VLOOKUP($B41,競技者データ入力シート!$B$8:$Q$57,16,FALSE)),"",VLOOKUP($B41,競技者データ入力シート!$B$8:$Q$57,16,FALSE))</f>
        <v/>
      </c>
      <c r="K41" s="759"/>
      <c r="L41" s="758" t="str">
        <f>IF(ISERROR(VLOOKUP($B41,競技者データ入力シート!$B$8:$AL$57,19,FALSE)),"",VLOOKUP($B41,競技者データ入力シート!$B$8:$AL$57,19,FALSE))</f>
        <v/>
      </c>
      <c r="M41" s="759"/>
      <c r="N41" s="760"/>
      <c r="O41" s="760"/>
      <c r="P41" s="760"/>
      <c r="Q41" s="760"/>
      <c r="R41" s="760"/>
      <c r="S41" s="761"/>
    </row>
    <row r="42" spans="2:19" ht="16.5" customHeight="1">
      <c r="B42" s="316">
        <v>26</v>
      </c>
      <c r="C42" s="381" t="str">
        <f>IF(ISERROR(VLOOKUP(B42,'NANS Data'!$D$2:$P$51,6,FALSE)),"",VLOOKUP(B42,'NANS Data'!$D$2:$P$51,6,FALSE))</f>
        <v/>
      </c>
      <c r="D42" s="700" t="str">
        <f>IF(ISERROR(VLOOKUP(B42,'NANS Data'!$D$2:$P$51,7,FALSE)),"",VLOOKUP(B42,'NANS Data'!$D$2:$P$51,7,FALSE))</f>
        <v/>
      </c>
      <c r="E42" s="701"/>
      <c r="F42" s="702"/>
      <c r="G42" s="100" t="str">
        <f>IF(ISERROR(VLOOKUP(B42,'NANS Data'!$D$2:$P$51,12,FALSE)),"",VLOOKUP(B42,'NANS Data'!$D$2:$P$51,12,FALSE))</f>
        <v/>
      </c>
      <c r="H42" s="101" t="str">
        <f>IF(ISERROR(VLOOKUP(B42,競技者データ入力シート!$B$8:$O$57,2,FALSE)),"",VLOOKUP(B42,競技者データ入力シート!$B$8:$O$57,8,FALSE))</f>
        <v/>
      </c>
      <c r="I42" s="102" t="str">
        <f>IF(ISERROR(VLOOKUP(B42,'NANS Data'!$D$2:$P$51,13,FALSE)),"",VLOOKUP(B42,'NANS Data'!$D$2:$P$51,13,FALSE))</f>
        <v/>
      </c>
      <c r="J42" s="703" t="str">
        <f>IF(ISERROR(VLOOKUP($B42,競技者データ入力シート!$B$8:$Q$57,16,FALSE)),"",VLOOKUP($B42,競技者データ入力シート!$B$8:$Q$57,16,FALSE))</f>
        <v/>
      </c>
      <c r="K42" s="704"/>
      <c r="L42" s="703" t="str">
        <f>IF(ISERROR(VLOOKUP($B42,競技者データ入力シート!$B$8:$AL$57,19,FALSE)),"",VLOOKUP($B42,競技者データ入力シート!$B$8:$AL$57,19,FALSE))</f>
        <v/>
      </c>
      <c r="M42" s="704"/>
      <c r="N42" s="705"/>
      <c r="O42" s="705"/>
      <c r="P42" s="705"/>
      <c r="Q42" s="705"/>
      <c r="R42" s="705"/>
      <c r="S42" s="706"/>
    </row>
    <row r="43" spans="2:19" ht="16.5" customHeight="1">
      <c r="B43" s="317">
        <v>27</v>
      </c>
      <c r="C43" s="381" t="str">
        <f>IF(ISERROR(VLOOKUP(B43,'NANS Data'!$D$2:$P$51,6,FALSE)),"",VLOOKUP(B43,'NANS Data'!$D$2:$P$51,6,FALSE))</f>
        <v/>
      </c>
      <c r="D43" s="700" t="str">
        <f>IF(ISERROR(VLOOKUP(B43,'NANS Data'!$D$2:$P$51,7,FALSE)),"",VLOOKUP(B43,'NANS Data'!$D$2:$P$51,7,FALSE))</f>
        <v/>
      </c>
      <c r="E43" s="701"/>
      <c r="F43" s="702"/>
      <c r="G43" s="100" t="str">
        <f>IF(ISERROR(VLOOKUP(B43,'NANS Data'!$D$2:$P$51,12,FALSE)),"",VLOOKUP(B43,'NANS Data'!$D$2:$P$51,12,FALSE))</f>
        <v/>
      </c>
      <c r="H43" s="101" t="str">
        <f>IF(ISERROR(VLOOKUP(B43,競技者データ入力シート!$B$8:$O$57,2,FALSE)),"",VLOOKUP(B43,競技者データ入力シート!$B$8:$O$57,8,FALSE))</f>
        <v/>
      </c>
      <c r="I43" s="102" t="str">
        <f>IF(ISERROR(VLOOKUP(B43,'NANS Data'!$D$2:$P$51,13,FALSE)),"",VLOOKUP(B43,'NANS Data'!$D$2:$P$51,13,FALSE))</f>
        <v/>
      </c>
      <c r="J43" s="703" t="str">
        <f>IF(ISERROR(VLOOKUP($B43,競技者データ入力シート!$B$8:$Q$57,16,FALSE)),"",VLOOKUP($B43,競技者データ入力シート!$B$8:$Q$57,16,FALSE))</f>
        <v/>
      </c>
      <c r="K43" s="704"/>
      <c r="L43" s="703" t="str">
        <f>IF(ISERROR(VLOOKUP($B43,競技者データ入力シート!$B$8:$AL$57,19,FALSE)),"",VLOOKUP($B43,競技者データ入力シート!$B$8:$AL$57,19,FALSE))</f>
        <v/>
      </c>
      <c r="M43" s="704"/>
      <c r="N43" s="705"/>
      <c r="O43" s="705"/>
      <c r="P43" s="705"/>
      <c r="Q43" s="705"/>
      <c r="R43" s="705"/>
      <c r="S43" s="706"/>
    </row>
    <row r="44" spans="2:19" ht="16.5" customHeight="1">
      <c r="B44" s="317">
        <v>28</v>
      </c>
      <c r="C44" s="381" t="str">
        <f>IF(ISERROR(VLOOKUP(B44,'NANS Data'!$D$2:$P$51,6,FALSE)),"",VLOOKUP(B44,'NANS Data'!$D$2:$P$51,6,FALSE))</f>
        <v/>
      </c>
      <c r="D44" s="700" t="str">
        <f>IF(ISERROR(VLOOKUP(B44,'NANS Data'!$D$2:$P$51,7,FALSE)),"",VLOOKUP(B44,'NANS Data'!$D$2:$P$51,7,FALSE))</f>
        <v/>
      </c>
      <c r="E44" s="701"/>
      <c r="F44" s="702"/>
      <c r="G44" s="100" t="str">
        <f>IF(ISERROR(VLOOKUP(B44,'NANS Data'!$D$2:$P$51,12,FALSE)),"",VLOOKUP(B44,'NANS Data'!$D$2:$P$51,12,FALSE))</f>
        <v/>
      </c>
      <c r="H44" s="101" t="str">
        <f>IF(ISERROR(VLOOKUP(B44,競技者データ入力シート!$B$8:$O$57,2,FALSE)),"",VLOOKUP(B44,競技者データ入力シート!$B$8:$O$57,8,FALSE))</f>
        <v/>
      </c>
      <c r="I44" s="102" t="str">
        <f>IF(ISERROR(VLOOKUP(B44,'NANS Data'!$D$2:$P$51,13,FALSE)),"",VLOOKUP(B44,'NANS Data'!$D$2:$P$51,13,FALSE))</f>
        <v/>
      </c>
      <c r="J44" s="703" t="str">
        <f>IF(ISERROR(VLOOKUP($B44,競技者データ入力シート!$B$8:$Q$57,16,FALSE)),"",VLOOKUP($B44,競技者データ入力シート!$B$8:$Q$57,16,FALSE))</f>
        <v/>
      </c>
      <c r="K44" s="704"/>
      <c r="L44" s="703" t="str">
        <f>IF(ISERROR(VLOOKUP($B44,競技者データ入力シート!$B$8:$AL$57,19,FALSE)),"",VLOOKUP($B44,競技者データ入力シート!$B$8:$AL$57,19,FALSE))</f>
        <v/>
      </c>
      <c r="M44" s="704"/>
      <c r="N44" s="705"/>
      <c r="O44" s="705"/>
      <c r="P44" s="705"/>
      <c r="Q44" s="705"/>
      <c r="R44" s="705"/>
      <c r="S44" s="706"/>
    </row>
    <row r="45" spans="2:19" ht="16.5" customHeight="1">
      <c r="B45" s="317">
        <v>29</v>
      </c>
      <c r="C45" s="381" t="str">
        <f>IF(ISERROR(VLOOKUP(B45,'NANS Data'!$D$2:$P$51,6,FALSE)),"",VLOOKUP(B45,'NANS Data'!$D$2:$P$51,6,FALSE))</f>
        <v/>
      </c>
      <c r="D45" s="700" t="str">
        <f>IF(ISERROR(VLOOKUP(B45,'NANS Data'!$D$2:$P$51,7,FALSE)),"",VLOOKUP(B45,'NANS Data'!$D$2:$P$51,7,FALSE))</f>
        <v/>
      </c>
      <c r="E45" s="701"/>
      <c r="F45" s="702"/>
      <c r="G45" s="100" t="str">
        <f>IF(ISERROR(VLOOKUP(B45,'NANS Data'!$D$2:$P$51,12,FALSE)),"",VLOOKUP(B45,'NANS Data'!$D$2:$P$51,12,FALSE))</f>
        <v/>
      </c>
      <c r="H45" s="101" t="str">
        <f>IF(ISERROR(VLOOKUP(B45,競技者データ入力シート!$B$8:$O$57,2,FALSE)),"",VLOOKUP(B45,競技者データ入力シート!$B$8:$O$57,8,FALSE))</f>
        <v/>
      </c>
      <c r="I45" s="102" t="str">
        <f>IF(ISERROR(VLOOKUP(B45,'NANS Data'!$D$2:$P$51,13,FALSE)),"",VLOOKUP(B45,'NANS Data'!$D$2:$P$51,13,FALSE))</f>
        <v/>
      </c>
      <c r="J45" s="703" t="str">
        <f>IF(ISERROR(VLOOKUP($B45,競技者データ入力シート!$B$8:$Q$57,16,FALSE)),"",VLOOKUP($B45,競技者データ入力シート!$B$8:$Q$57,16,FALSE))</f>
        <v/>
      </c>
      <c r="K45" s="704"/>
      <c r="L45" s="703" t="str">
        <f>IF(ISERROR(VLOOKUP($B45,競技者データ入力シート!$B$8:$AL$57,19,FALSE)),"",VLOOKUP($B45,競技者データ入力シート!$B$8:$AL$57,19,FALSE))</f>
        <v/>
      </c>
      <c r="M45" s="704"/>
      <c r="N45" s="705"/>
      <c r="O45" s="705"/>
      <c r="P45" s="705"/>
      <c r="Q45" s="705"/>
      <c r="R45" s="705"/>
      <c r="S45" s="706"/>
    </row>
    <row r="46" spans="2:19" ht="16.5" customHeight="1">
      <c r="B46" s="318">
        <v>30</v>
      </c>
      <c r="C46" s="383" t="str">
        <f>IF(ISERROR(VLOOKUP(B46,'NANS Data'!$D$2:$P$51,6,FALSE)),"",VLOOKUP(B46,'NANS Data'!$D$2:$P$51,6,FALSE))</f>
        <v/>
      </c>
      <c r="D46" s="755" t="str">
        <f>IF(ISERROR(VLOOKUP(B46,'NANS Data'!$D$2:$P$51,7,FALSE)),"",VLOOKUP(B46,'NANS Data'!$D$2:$P$51,7,FALSE))</f>
        <v/>
      </c>
      <c r="E46" s="756"/>
      <c r="F46" s="757"/>
      <c r="G46" s="103" t="str">
        <f>IF(ISERROR(VLOOKUP(B46,'NANS Data'!$D$2:$P$51,12,FALSE)),"",VLOOKUP(B46,'NANS Data'!$D$2:$P$51,12,FALSE))</f>
        <v/>
      </c>
      <c r="H46" s="104" t="str">
        <f>IF(ISERROR(VLOOKUP(B46,競技者データ入力シート!$B$8:$O$57,2,FALSE)),"",VLOOKUP(B46,競技者データ入力シート!$B$8:$O$57,8,FALSE))</f>
        <v/>
      </c>
      <c r="I46" s="105" t="str">
        <f>IF(ISERROR(VLOOKUP(B46,'NANS Data'!$D$2:$P$51,13,FALSE)),"",VLOOKUP(B46,'NANS Data'!$D$2:$P$51,13,FALSE))</f>
        <v/>
      </c>
      <c r="J46" s="758" t="str">
        <f>IF(ISERROR(VLOOKUP($B46,競技者データ入力シート!$B$8:$Q$57,16,FALSE)),"",VLOOKUP($B46,競技者データ入力シート!$B$8:$Q$57,16,FALSE))</f>
        <v/>
      </c>
      <c r="K46" s="759"/>
      <c r="L46" s="758" t="str">
        <f>IF(ISERROR(VLOOKUP($B46,競技者データ入力シート!$B$8:$AL$57,19,FALSE)),"",VLOOKUP($B46,競技者データ入力シート!$B$8:$AL$57,19,FALSE))</f>
        <v/>
      </c>
      <c r="M46" s="759"/>
      <c r="N46" s="760"/>
      <c r="O46" s="760"/>
      <c r="P46" s="760"/>
      <c r="Q46" s="760"/>
      <c r="R46" s="760"/>
      <c r="S46" s="761"/>
    </row>
    <row r="47" spans="2:19" ht="16.5" customHeight="1">
      <c r="B47" s="316">
        <v>31</v>
      </c>
      <c r="C47" s="381" t="str">
        <f>IF(ISERROR(VLOOKUP(B47,'NANS Data'!$D$2:$P$51,6,FALSE)),"",VLOOKUP(B47,'NANS Data'!$D$2:$P$51,6,FALSE))</f>
        <v/>
      </c>
      <c r="D47" s="700" t="str">
        <f>IF(ISERROR(VLOOKUP(B47,'NANS Data'!$D$2:$P$51,7,FALSE)),"",VLOOKUP(B47,'NANS Data'!$D$2:$P$51,7,FALSE))</f>
        <v/>
      </c>
      <c r="E47" s="701"/>
      <c r="F47" s="702"/>
      <c r="G47" s="100" t="str">
        <f>IF(ISERROR(VLOOKUP(B47,'NANS Data'!$D$2:$P$51,12,FALSE)),"",VLOOKUP(B47,'NANS Data'!$D$2:$P$51,12,FALSE))</f>
        <v/>
      </c>
      <c r="H47" s="101" t="str">
        <f>IF(ISERROR(VLOOKUP(B47,競技者データ入力シート!$B$8:$O$57,2,FALSE)),"",VLOOKUP(B47,競技者データ入力シート!$B$8:$O$57,8,FALSE))</f>
        <v/>
      </c>
      <c r="I47" s="102" t="str">
        <f>IF(ISERROR(VLOOKUP(B47,'NANS Data'!$D$2:$P$51,13,FALSE)),"",VLOOKUP(B47,'NANS Data'!$D$2:$P$51,13,FALSE))</f>
        <v/>
      </c>
      <c r="J47" s="703" t="str">
        <f>IF(ISERROR(VLOOKUP($B47,競技者データ入力シート!$B$8:$Q$57,16,FALSE)),"",VLOOKUP($B47,競技者データ入力シート!$B$8:$Q$57,16,FALSE))</f>
        <v/>
      </c>
      <c r="K47" s="704"/>
      <c r="L47" s="703" t="str">
        <f>IF(ISERROR(VLOOKUP($B47,競技者データ入力シート!$B$8:$AL$57,19,FALSE)),"",VLOOKUP($B47,競技者データ入力シート!$B$8:$AL$57,19,FALSE))</f>
        <v/>
      </c>
      <c r="M47" s="704"/>
      <c r="N47" s="705"/>
      <c r="O47" s="705"/>
      <c r="P47" s="705"/>
      <c r="Q47" s="705"/>
      <c r="R47" s="705"/>
      <c r="S47" s="706"/>
    </row>
    <row r="48" spans="2:19" ht="16.5" customHeight="1">
      <c r="B48" s="317">
        <v>32</v>
      </c>
      <c r="C48" s="381" t="str">
        <f>IF(ISERROR(VLOOKUP(B48,'NANS Data'!$D$2:$P$51,6,FALSE)),"",VLOOKUP(B48,'NANS Data'!$D$2:$P$51,6,FALSE))</f>
        <v/>
      </c>
      <c r="D48" s="700" t="str">
        <f>IF(ISERROR(VLOOKUP(B48,'NANS Data'!$D$2:$P$51,7,FALSE)),"",VLOOKUP(B48,'NANS Data'!$D$2:$P$51,7,FALSE))</f>
        <v/>
      </c>
      <c r="E48" s="701"/>
      <c r="F48" s="702"/>
      <c r="G48" s="100" t="str">
        <f>IF(ISERROR(VLOOKUP(B48,'NANS Data'!$D$2:$P$51,12,FALSE)),"",VLOOKUP(B48,'NANS Data'!$D$2:$P$51,12,FALSE))</f>
        <v/>
      </c>
      <c r="H48" s="101" t="str">
        <f>IF(ISERROR(VLOOKUP(B48,競技者データ入力シート!$B$8:$O$57,2,FALSE)),"",VLOOKUP(B48,競技者データ入力シート!$B$8:$O$57,8,FALSE))</f>
        <v/>
      </c>
      <c r="I48" s="102" t="str">
        <f>IF(ISERROR(VLOOKUP(B48,'NANS Data'!$D$2:$P$51,13,FALSE)),"",VLOOKUP(B48,'NANS Data'!$D$2:$P$51,13,FALSE))</f>
        <v/>
      </c>
      <c r="J48" s="703" t="str">
        <f>IF(ISERROR(VLOOKUP($B48,競技者データ入力シート!$B$8:$Q$57,16,FALSE)),"",VLOOKUP($B48,競技者データ入力シート!$B$8:$Q$57,16,FALSE))</f>
        <v/>
      </c>
      <c r="K48" s="704"/>
      <c r="L48" s="703" t="str">
        <f>IF(ISERROR(VLOOKUP($B48,競技者データ入力シート!$B$8:$AL$57,19,FALSE)),"",VLOOKUP($B48,競技者データ入力シート!$B$8:$AL$57,19,FALSE))</f>
        <v/>
      </c>
      <c r="M48" s="704"/>
      <c r="N48" s="705"/>
      <c r="O48" s="705"/>
      <c r="P48" s="705"/>
      <c r="Q48" s="705"/>
      <c r="R48" s="705"/>
      <c r="S48" s="706"/>
    </row>
    <row r="49" spans="2:19" ht="16.5" customHeight="1">
      <c r="B49" s="317">
        <v>33</v>
      </c>
      <c r="C49" s="381" t="str">
        <f>IF(ISERROR(VLOOKUP(B49,'NANS Data'!$D$2:$P$51,6,FALSE)),"",VLOOKUP(B49,'NANS Data'!$D$2:$P$51,6,FALSE))</f>
        <v/>
      </c>
      <c r="D49" s="700" t="str">
        <f>IF(ISERROR(VLOOKUP(B49,'NANS Data'!$D$2:$P$51,7,FALSE)),"",VLOOKUP(B49,'NANS Data'!$D$2:$P$51,7,FALSE))</f>
        <v/>
      </c>
      <c r="E49" s="701"/>
      <c r="F49" s="702"/>
      <c r="G49" s="100" t="str">
        <f>IF(ISERROR(VLOOKUP(B49,'NANS Data'!$D$2:$P$51,12,FALSE)),"",VLOOKUP(B49,'NANS Data'!$D$2:$P$51,12,FALSE))</f>
        <v/>
      </c>
      <c r="H49" s="101" t="str">
        <f>IF(ISERROR(VLOOKUP(B49,競技者データ入力シート!$B$8:$O$57,2,FALSE)),"",VLOOKUP(B49,競技者データ入力シート!$B$8:$O$57,8,FALSE))</f>
        <v/>
      </c>
      <c r="I49" s="102" t="str">
        <f>IF(ISERROR(VLOOKUP(B49,'NANS Data'!$D$2:$P$51,13,FALSE)),"",VLOOKUP(B49,'NANS Data'!$D$2:$P$51,13,FALSE))</f>
        <v/>
      </c>
      <c r="J49" s="703" t="str">
        <f>IF(ISERROR(VLOOKUP($B49,競技者データ入力シート!$B$8:$Q$57,16,FALSE)),"",VLOOKUP($B49,競技者データ入力シート!$B$8:$Q$57,16,FALSE))</f>
        <v/>
      </c>
      <c r="K49" s="704"/>
      <c r="L49" s="703" t="str">
        <f>IF(ISERROR(VLOOKUP($B49,競技者データ入力シート!$B$8:$AL$57,19,FALSE)),"",VLOOKUP($B49,競技者データ入力シート!$B$8:$AL$57,19,FALSE))</f>
        <v/>
      </c>
      <c r="M49" s="704"/>
      <c r="N49" s="705"/>
      <c r="O49" s="705"/>
      <c r="P49" s="705"/>
      <c r="Q49" s="705"/>
      <c r="R49" s="705"/>
      <c r="S49" s="706"/>
    </row>
    <row r="50" spans="2:19" ht="16.5" customHeight="1">
      <c r="B50" s="317">
        <v>34</v>
      </c>
      <c r="C50" s="381" t="str">
        <f>IF(ISERROR(VLOOKUP(B50,'NANS Data'!$D$2:$P$51,6,FALSE)),"",VLOOKUP(B50,'NANS Data'!$D$2:$P$51,6,FALSE))</f>
        <v/>
      </c>
      <c r="D50" s="700" t="str">
        <f>IF(ISERROR(VLOOKUP(B50,'NANS Data'!$D$2:$P$51,7,FALSE)),"",VLOOKUP(B50,'NANS Data'!$D$2:$P$51,7,FALSE))</f>
        <v/>
      </c>
      <c r="E50" s="701"/>
      <c r="F50" s="702"/>
      <c r="G50" s="100" t="str">
        <f>IF(ISERROR(VLOOKUP(B50,'NANS Data'!$D$2:$P$51,12,FALSE)),"",VLOOKUP(B50,'NANS Data'!$D$2:$P$51,12,FALSE))</f>
        <v/>
      </c>
      <c r="H50" s="101" t="str">
        <f>IF(ISERROR(VLOOKUP(B50,競技者データ入力シート!$B$8:$O$57,2,FALSE)),"",VLOOKUP(B50,競技者データ入力シート!$B$8:$O$57,8,FALSE))</f>
        <v/>
      </c>
      <c r="I50" s="102" t="str">
        <f>IF(ISERROR(VLOOKUP(B50,'NANS Data'!$D$2:$P$51,13,FALSE)),"",VLOOKUP(B50,'NANS Data'!$D$2:$P$51,13,FALSE))</f>
        <v/>
      </c>
      <c r="J50" s="703" t="str">
        <f>IF(ISERROR(VLOOKUP($B50,競技者データ入力シート!$B$8:$Q$57,16,FALSE)),"",VLOOKUP($B50,競技者データ入力シート!$B$8:$Q$57,16,FALSE))</f>
        <v/>
      </c>
      <c r="K50" s="704"/>
      <c r="L50" s="703" t="str">
        <f>IF(ISERROR(VLOOKUP($B50,競技者データ入力シート!$B$8:$AL$57,19,FALSE)),"",VLOOKUP($B50,競技者データ入力シート!$B$8:$AL$57,19,FALSE))</f>
        <v/>
      </c>
      <c r="M50" s="704"/>
      <c r="N50" s="705"/>
      <c r="O50" s="705"/>
      <c r="P50" s="705"/>
      <c r="Q50" s="705"/>
      <c r="R50" s="705"/>
      <c r="S50" s="706"/>
    </row>
    <row r="51" spans="2:19" ht="16.5" customHeight="1">
      <c r="B51" s="318">
        <v>35</v>
      </c>
      <c r="C51" s="383" t="str">
        <f>IF(ISERROR(VLOOKUP(B51,'NANS Data'!$D$2:$P$51,6,FALSE)),"",VLOOKUP(B51,'NANS Data'!$D$2:$P$51,6,FALSE))</f>
        <v/>
      </c>
      <c r="D51" s="755" t="str">
        <f>IF(ISERROR(VLOOKUP(B51,'NANS Data'!$D$2:$P$51,7,FALSE)),"",VLOOKUP(B51,'NANS Data'!$D$2:$P$51,7,FALSE))</f>
        <v/>
      </c>
      <c r="E51" s="756"/>
      <c r="F51" s="757"/>
      <c r="G51" s="103" t="str">
        <f>IF(ISERROR(VLOOKUP(B51,'NANS Data'!$D$2:$P$51,12,FALSE)),"",VLOOKUP(B51,'NANS Data'!$D$2:$P$51,12,FALSE))</f>
        <v/>
      </c>
      <c r="H51" s="104" t="str">
        <f>IF(ISERROR(VLOOKUP(B51,競技者データ入力シート!$B$8:$O$57,2,FALSE)),"",VLOOKUP(B51,競技者データ入力シート!$B$8:$O$57,8,FALSE))</f>
        <v/>
      </c>
      <c r="I51" s="105" t="str">
        <f>IF(ISERROR(VLOOKUP(B51,'NANS Data'!$D$2:$P$51,13,FALSE)),"",VLOOKUP(B51,'NANS Data'!$D$2:$P$51,13,FALSE))</f>
        <v/>
      </c>
      <c r="J51" s="758" t="str">
        <f>IF(ISERROR(VLOOKUP($B51,競技者データ入力シート!$B$8:$Q$57,16,FALSE)),"",VLOOKUP($B51,競技者データ入力シート!$B$8:$Q$57,16,FALSE))</f>
        <v/>
      </c>
      <c r="K51" s="759"/>
      <c r="L51" s="758" t="str">
        <f>IF(ISERROR(VLOOKUP($B51,競技者データ入力シート!$B$8:$AL$57,19,FALSE)),"",VLOOKUP($B51,競技者データ入力シート!$B$8:$AL$57,19,FALSE))</f>
        <v/>
      </c>
      <c r="M51" s="759"/>
      <c r="N51" s="760"/>
      <c r="O51" s="760"/>
      <c r="P51" s="760"/>
      <c r="Q51" s="760"/>
      <c r="R51" s="760"/>
      <c r="S51" s="761"/>
    </row>
    <row r="52" spans="2:19" ht="16.5" customHeight="1">
      <c r="B52" s="316">
        <v>36</v>
      </c>
      <c r="C52" s="381" t="str">
        <f>IF(ISERROR(VLOOKUP(B52,'NANS Data'!$D$2:$P$51,6,FALSE)),"",VLOOKUP(B52,'NANS Data'!$D$2:$P$51,6,FALSE))</f>
        <v/>
      </c>
      <c r="D52" s="700" t="str">
        <f>IF(ISERROR(VLOOKUP(B52,'NANS Data'!$D$2:$P$51,7,FALSE)),"",VLOOKUP(B52,'NANS Data'!$D$2:$P$51,7,FALSE))</f>
        <v/>
      </c>
      <c r="E52" s="701"/>
      <c r="F52" s="702"/>
      <c r="G52" s="100" t="str">
        <f>IF(ISERROR(VLOOKUP(B52,'NANS Data'!$D$2:$P$51,12,FALSE)),"",VLOOKUP(B52,'NANS Data'!$D$2:$P$51,12,FALSE))</f>
        <v/>
      </c>
      <c r="H52" s="101" t="str">
        <f>IF(ISERROR(VLOOKUP(B52,競技者データ入力シート!$B$8:$O$57,2,FALSE)),"",VLOOKUP(B52,競技者データ入力シート!$B$8:$O$57,8,FALSE))</f>
        <v/>
      </c>
      <c r="I52" s="102" t="str">
        <f>IF(ISERROR(VLOOKUP(B52,'NANS Data'!$D$2:$P$51,13,FALSE)),"",VLOOKUP(B52,'NANS Data'!$D$2:$P$51,13,FALSE))</f>
        <v/>
      </c>
      <c r="J52" s="703" t="str">
        <f>IF(ISERROR(VLOOKUP($B52,競技者データ入力シート!$B$8:$Q$57,16,FALSE)),"",VLOOKUP($B52,競技者データ入力シート!$B$8:$Q$57,16,FALSE))</f>
        <v/>
      </c>
      <c r="K52" s="704"/>
      <c r="L52" s="703" t="str">
        <f>IF(ISERROR(VLOOKUP($B52,競技者データ入力シート!$B$8:$AL$57,19,FALSE)),"",VLOOKUP($B52,競技者データ入力シート!$B$8:$AL$57,19,FALSE))</f>
        <v/>
      </c>
      <c r="M52" s="704"/>
      <c r="N52" s="705"/>
      <c r="O52" s="705"/>
      <c r="P52" s="705"/>
      <c r="Q52" s="705"/>
      <c r="R52" s="705"/>
      <c r="S52" s="706"/>
    </row>
    <row r="53" spans="2:19" ht="16.5" customHeight="1">
      <c r="B53" s="317">
        <v>37</v>
      </c>
      <c r="C53" s="381" t="str">
        <f>IF(ISERROR(VLOOKUP(B53,'NANS Data'!$D$2:$P$51,6,FALSE)),"",VLOOKUP(B53,'NANS Data'!$D$2:$P$51,6,FALSE))</f>
        <v/>
      </c>
      <c r="D53" s="700" t="str">
        <f>IF(ISERROR(VLOOKUP(B53,'NANS Data'!$D$2:$P$51,7,FALSE)),"",VLOOKUP(B53,'NANS Data'!$D$2:$P$51,7,FALSE))</f>
        <v/>
      </c>
      <c r="E53" s="701"/>
      <c r="F53" s="702"/>
      <c r="G53" s="100" t="str">
        <f>IF(ISERROR(VLOOKUP(B53,'NANS Data'!$D$2:$P$51,12,FALSE)),"",VLOOKUP(B53,'NANS Data'!$D$2:$P$51,12,FALSE))</f>
        <v/>
      </c>
      <c r="H53" s="101" t="str">
        <f>IF(ISERROR(VLOOKUP(B53,競技者データ入力シート!$B$8:$O$57,2,FALSE)),"",VLOOKUP(B53,競技者データ入力シート!$B$8:$O$57,8,FALSE))</f>
        <v/>
      </c>
      <c r="I53" s="102" t="str">
        <f>IF(ISERROR(VLOOKUP(B53,'NANS Data'!$D$2:$P$51,13,FALSE)),"",VLOOKUP(B53,'NANS Data'!$D$2:$P$51,13,FALSE))</f>
        <v/>
      </c>
      <c r="J53" s="703" t="str">
        <f>IF(ISERROR(VLOOKUP($B53,競技者データ入力シート!$B$8:$Q$57,16,FALSE)),"",VLOOKUP($B53,競技者データ入力シート!$B$8:$Q$57,16,FALSE))</f>
        <v/>
      </c>
      <c r="K53" s="704"/>
      <c r="L53" s="703" t="str">
        <f>IF(ISERROR(VLOOKUP($B53,競技者データ入力シート!$B$8:$AL$57,19,FALSE)),"",VLOOKUP($B53,競技者データ入力シート!$B$8:$AL$57,19,FALSE))</f>
        <v/>
      </c>
      <c r="M53" s="704"/>
      <c r="N53" s="705"/>
      <c r="O53" s="705"/>
      <c r="P53" s="705"/>
      <c r="Q53" s="705"/>
      <c r="R53" s="705"/>
      <c r="S53" s="706"/>
    </row>
    <row r="54" spans="2:19" ht="16.5" customHeight="1">
      <c r="B54" s="317">
        <v>38</v>
      </c>
      <c r="C54" s="381" t="str">
        <f>IF(ISERROR(VLOOKUP(B54,'NANS Data'!$D$2:$P$51,6,FALSE)),"",VLOOKUP(B54,'NANS Data'!$D$2:$P$51,6,FALSE))</f>
        <v/>
      </c>
      <c r="D54" s="700" t="str">
        <f>IF(ISERROR(VLOOKUP(B54,'NANS Data'!$D$2:$P$51,7,FALSE)),"",VLOOKUP(B54,'NANS Data'!$D$2:$P$51,7,FALSE))</f>
        <v/>
      </c>
      <c r="E54" s="701"/>
      <c r="F54" s="702"/>
      <c r="G54" s="100" t="str">
        <f>IF(ISERROR(VLOOKUP(B54,'NANS Data'!$D$2:$P$51,12,FALSE)),"",VLOOKUP(B54,'NANS Data'!$D$2:$P$51,12,FALSE))</f>
        <v/>
      </c>
      <c r="H54" s="101" t="str">
        <f>IF(ISERROR(VLOOKUP(B54,競技者データ入力シート!$B$8:$O$57,2,FALSE)),"",VLOOKUP(B54,競技者データ入力シート!$B$8:$O$57,8,FALSE))</f>
        <v/>
      </c>
      <c r="I54" s="102" t="str">
        <f>IF(ISERROR(VLOOKUP(B54,'NANS Data'!$D$2:$P$51,13,FALSE)),"",VLOOKUP(B54,'NANS Data'!$D$2:$P$51,13,FALSE))</f>
        <v/>
      </c>
      <c r="J54" s="703" t="str">
        <f>IF(ISERROR(VLOOKUP($B54,競技者データ入力シート!$B$8:$Q$57,16,FALSE)),"",VLOOKUP($B54,競技者データ入力シート!$B$8:$Q$57,16,FALSE))</f>
        <v/>
      </c>
      <c r="K54" s="704"/>
      <c r="L54" s="703" t="str">
        <f>IF(ISERROR(VLOOKUP($B54,競技者データ入力シート!$B$8:$AL$57,19,FALSE)),"",VLOOKUP($B54,競技者データ入力シート!$B$8:$AL$57,19,FALSE))</f>
        <v/>
      </c>
      <c r="M54" s="704"/>
      <c r="N54" s="705"/>
      <c r="O54" s="705"/>
      <c r="P54" s="705"/>
      <c r="Q54" s="705"/>
      <c r="R54" s="705"/>
      <c r="S54" s="706"/>
    </row>
    <row r="55" spans="2:19" ht="16.5" customHeight="1">
      <c r="B55" s="317">
        <v>39</v>
      </c>
      <c r="C55" s="381" t="str">
        <f>IF(ISERROR(VLOOKUP(B55,'NANS Data'!$D$2:$P$51,6,FALSE)),"",VLOOKUP(B55,'NANS Data'!$D$2:$P$51,6,FALSE))</f>
        <v/>
      </c>
      <c r="D55" s="700" t="str">
        <f>IF(ISERROR(VLOOKUP(B55,'NANS Data'!$D$2:$P$51,7,FALSE)),"",VLOOKUP(B55,'NANS Data'!$D$2:$P$51,7,FALSE))</f>
        <v/>
      </c>
      <c r="E55" s="701"/>
      <c r="F55" s="702"/>
      <c r="G55" s="100" t="str">
        <f>IF(ISERROR(VLOOKUP(B55,'NANS Data'!$D$2:$P$51,12,FALSE)),"",VLOOKUP(B55,'NANS Data'!$D$2:$P$51,12,FALSE))</f>
        <v/>
      </c>
      <c r="H55" s="101" t="str">
        <f>IF(ISERROR(VLOOKUP(B55,競技者データ入力シート!$B$8:$O$57,2,FALSE)),"",VLOOKUP(B55,競技者データ入力シート!$B$8:$O$57,8,FALSE))</f>
        <v/>
      </c>
      <c r="I55" s="102" t="str">
        <f>IF(ISERROR(VLOOKUP(B55,'NANS Data'!$D$2:$P$51,13,FALSE)),"",VLOOKUP(B55,'NANS Data'!$D$2:$P$51,13,FALSE))</f>
        <v/>
      </c>
      <c r="J55" s="703" t="str">
        <f>IF(ISERROR(VLOOKUP($B55,競技者データ入力シート!$B$8:$Q$57,16,FALSE)),"",VLOOKUP($B55,競技者データ入力シート!$B$8:$Q$57,16,FALSE))</f>
        <v/>
      </c>
      <c r="K55" s="704"/>
      <c r="L55" s="703" t="str">
        <f>IF(ISERROR(VLOOKUP($B55,競技者データ入力シート!$B$8:$AL$57,19,FALSE)),"",VLOOKUP($B55,競技者データ入力シート!$B$8:$AL$57,19,FALSE))</f>
        <v/>
      </c>
      <c r="M55" s="704"/>
      <c r="N55" s="705"/>
      <c r="O55" s="705"/>
      <c r="P55" s="705"/>
      <c r="Q55" s="705"/>
      <c r="R55" s="705"/>
      <c r="S55" s="706"/>
    </row>
    <row r="56" spans="2:19" ht="16.5" customHeight="1">
      <c r="B56" s="318">
        <v>40</v>
      </c>
      <c r="C56" s="383" t="str">
        <f>IF(ISERROR(VLOOKUP(B56,'NANS Data'!$D$2:$P$51,6,FALSE)),"",VLOOKUP(B56,'NANS Data'!$D$2:$P$51,6,FALSE))</f>
        <v/>
      </c>
      <c r="D56" s="755" t="str">
        <f>IF(ISERROR(VLOOKUP(B56,'NANS Data'!$D$2:$P$51,7,FALSE)),"",VLOOKUP(B56,'NANS Data'!$D$2:$P$51,7,FALSE))</f>
        <v/>
      </c>
      <c r="E56" s="756"/>
      <c r="F56" s="757"/>
      <c r="G56" s="103" t="str">
        <f>IF(ISERROR(VLOOKUP(B56,'NANS Data'!$D$2:$P$51,12,FALSE)),"",VLOOKUP(B56,'NANS Data'!$D$2:$P$51,12,FALSE))</f>
        <v/>
      </c>
      <c r="H56" s="104" t="str">
        <f>IF(ISERROR(VLOOKUP(B56,競技者データ入力シート!$B$8:$O$57,2,FALSE)),"",VLOOKUP(B56,競技者データ入力シート!$B$8:$O$57,8,FALSE))</f>
        <v/>
      </c>
      <c r="I56" s="105" t="str">
        <f>IF(ISERROR(VLOOKUP(B56,'NANS Data'!$D$2:$P$51,13,FALSE)),"",VLOOKUP(B56,'NANS Data'!$D$2:$P$51,13,FALSE))</f>
        <v/>
      </c>
      <c r="J56" s="758" t="str">
        <f>IF(ISERROR(VLOOKUP($B56,競技者データ入力シート!$B$8:$Q$57,16,FALSE)),"",VLOOKUP($B56,競技者データ入力シート!$B$8:$Q$57,16,FALSE))</f>
        <v/>
      </c>
      <c r="K56" s="759"/>
      <c r="L56" s="758" t="str">
        <f>IF(ISERROR(VLOOKUP($B56,競技者データ入力シート!$B$8:$AL$57,19,FALSE)),"",VLOOKUP($B56,競技者データ入力シート!$B$8:$AL$57,19,FALSE))</f>
        <v/>
      </c>
      <c r="M56" s="759"/>
      <c r="N56" s="760"/>
      <c r="O56" s="760"/>
      <c r="P56" s="760"/>
      <c r="Q56" s="760"/>
      <c r="R56" s="760"/>
      <c r="S56" s="761"/>
    </row>
    <row r="57" spans="2:19" ht="16.5" customHeight="1">
      <c r="B57" s="316">
        <v>41</v>
      </c>
      <c r="C57" s="381" t="str">
        <f>IF(ISERROR(VLOOKUP(B57,'NANS Data'!$D$2:$P$51,6,FALSE)),"",VLOOKUP(B57,'NANS Data'!$D$2:$P$51,6,FALSE))</f>
        <v/>
      </c>
      <c r="D57" s="700" t="str">
        <f>IF(ISERROR(VLOOKUP(B57,'NANS Data'!$D$2:$P$51,7,FALSE)),"",VLOOKUP(B57,'NANS Data'!$D$2:$P$51,7,FALSE))</f>
        <v/>
      </c>
      <c r="E57" s="701"/>
      <c r="F57" s="702"/>
      <c r="G57" s="100" t="str">
        <f>IF(ISERROR(VLOOKUP(B57,'NANS Data'!$D$2:$P$51,12,FALSE)),"",VLOOKUP(B57,'NANS Data'!$D$2:$P$51,12,FALSE))</f>
        <v/>
      </c>
      <c r="H57" s="101" t="str">
        <f>IF(ISERROR(VLOOKUP(B57,競技者データ入力シート!$B$8:$O$57,2,FALSE)),"",VLOOKUP(B57,競技者データ入力シート!$B$8:$O$57,8,FALSE))</f>
        <v/>
      </c>
      <c r="I57" s="102" t="str">
        <f>IF(ISERROR(VLOOKUP(B57,'NANS Data'!$D$2:$P$51,13,FALSE)),"",VLOOKUP(B57,'NANS Data'!$D$2:$P$51,13,FALSE))</f>
        <v/>
      </c>
      <c r="J57" s="703" t="str">
        <f>IF(ISERROR(VLOOKUP($B57,競技者データ入力シート!$B$8:$Q$57,16,FALSE)),"",VLOOKUP($B57,競技者データ入力シート!$B$8:$Q$57,16,FALSE))</f>
        <v/>
      </c>
      <c r="K57" s="704"/>
      <c r="L57" s="703" t="str">
        <f>IF(ISERROR(VLOOKUP($B57,競技者データ入力シート!$B$8:$AL$57,19,FALSE)),"",VLOOKUP($B57,競技者データ入力シート!$B$8:$AL$57,19,FALSE))</f>
        <v/>
      </c>
      <c r="M57" s="704"/>
      <c r="N57" s="705"/>
      <c r="O57" s="705"/>
      <c r="P57" s="705"/>
      <c r="Q57" s="705"/>
      <c r="R57" s="705"/>
      <c r="S57" s="706"/>
    </row>
    <row r="58" spans="2:19" ht="16.5" customHeight="1">
      <c r="B58" s="317">
        <v>42</v>
      </c>
      <c r="C58" s="381" t="str">
        <f>IF(ISERROR(VLOOKUP(B58,'NANS Data'!$D$2:$P$51,6,FALSE)),"",VLOOKUP(B58,'NANS Data'!$D$2:$P$51,6,FALSE))</f>
        <v/>
      </c>
      <c r="D58" s="700" t="str">
        <f>IF(ISERROR(VLOOKUP(B58,'NANS Data'!$D$2:$P$51,7,FALSE)),"",VLOOKUP(B58,'NANS Data'!$D$2:$P$51,7,FALSE))</f>
        <v/>
      </c>
      <c r="E58" s="701"/>
      <c r="F58" s="702"/>
      <c r="G58" s="100" t="str">
        <f>IF(ISERROR(VLOOKUP(B58,'NANS Data'!$D$2:$P$51,12,FALSE)),"",VLOOKUP(B58,'NANS Data'!$D$2:$P$51,12,FALSE))</f>
        <v/>
      </c>
      <c r="H58" s="101" t="str">
        <f>IF(ISERROR(VLOOKUP(B58,競技者データ入力シート!$B$8:$O$57,2,FALSE)),"",VLOOKUP(B58,競技者データ入力シート!$B$8:$O$57,8,FALSE))</f>
        <v/>
      </c>
      <c r="I58" s="102" t="str">
        <f>IF(ISERROR(VLOOKUP(B58,'NANS Data'!$D$2:$P$51,13,FALSE)),"",VLOOKUP(B58,'NANS Data'!$D$2:$P$51,13,FALSE))</f>
        <v/>
      </c>
      <c r="J58" s="703" t="str">
        <f>IF(ISERROR(VLOOKUP($B58,競技者データ入力シート!$B$8:$Q$57,16,FALSE)),"",VLOOKUP($B58,競技者データ入力シート!$B$8:$Q$57,16,FALSE))</f>
        <v/>
      </c>
      <c r="K58" s="704"/>
      <c r="L58" s="703" t="str">
        <f>IF(ISERROR(VLOOKUP($B58,競技者データ入力シート!$B$8:$AL$57,19,FALSE)),"",VLOOKUP($B58,競技者データ入力シート!$B$8:$AL$57,19,FALSE))</f>
        <v/>
      </c>
      <c r="M58" s="704"/>
      <c r="N58" s="705"/>
      <c r="O58" s="705"/>
      <c r="P58" s="705"/>
      <c r="Q58" s="705"/>
      <c r="R58" s="705"/>
      <c r="S58" s="706"/>
    </row>
    <row r="59" spans="2:19" ht="16.5" customHeight="1">
      <c r="B59" s="317">
        <v>43</v>
      </c>
      <c r="C59" s="381" t="str">
        <f>IF(ISERROR(VLOOKUP(B59,'NANS Data'!$D$2:$P$51,6,FALSE)),"",VLOOKUP(B59,'NANS Data'!$D$2:$P$51,6,FALSE))</f>
        <v/>
      </c>
      <c r="D59" s="700" t="str">
        <f>IF(ISERROR(VLOOKUP(B59,'NANS Data'!$D$2:$P$51,7,FALSE)),"",VLOOKUP(B59,'NANS Data'!$D$2:$P$51,7,FALSE))</f>
        <v/>
      </c>
      <c r="E59" s="701"/>
      <c r="F59" s="702"/>
      <c r="G59" s="100" t="str">
        <f>IF(ISERROR(VLOOKUP(B59,'NANS Data'!$D$2:$P$51,12,FALSE)),"",VLOOKUP(B59,'NANS Data'!$D$2:$P$51,12,FALSE))</f>
        <v/>
      </c>
      <c r="H59" s="101" t="str">
        <f>IF(ISERROR(VLOOKUP(B59,競技者データ入力シート!$B$8:$O$57,2,FALSE)),"",VLOOKUP(B59,競技者データ入力シート!$B$8:$O$57,8,FALSE))</f>
        <v/>
      </c>
      <c r="I59" s="102" t="str">
        <f>IF(ISERROR(VLOOKUP(B59,'NANS Data'!$D$2:$P$51,13,FALSE)),"",VLOOKUP(B59,'NANS Data'!$D$2:$P$51,13,FALSE))</f>
        <v/>
      </c>
      <c r="J59" s="703" t="str">
        <f>IF(ISERROR(VLOOKUP($B59,競技者データ入力シート!$B$8:$Q$57,16,FALSE)),"",VLOOKUP($B59,競技者データ入力シート!$B$8:$Q$57,16,FALSE))</f>
        <v/>
      </c>
      <c r="K59" s="704"/>
      <c r="L59" s="703" t="str">
        <f>IF(ISERROR(VLOOKUP($B59,競技者データ入力シート!$B$8:$AL$57,19,FALSE)),"",VLOOKUP($B59,競技者データ入力シート!$B$8:$AL$57,19,FALSE))</f>
        <v/>
      </c>
      <c r="M59" s="704"/>
      <c r="N59" s="705"/>
      <c r="O59" s="705"/>
      <c r="P59" s="705"/>
      <c r="Q59" s="705"/>
      <c r="R59" s="705"/>
      <c r="S59" s="706"/>
    </row>
    <row r="60" spans="2:19" ht="16.5" customHeight="1">
      <c r="B60" s="317">
        <v>44</v>
      </c>
      <c r="C60" s="381" t="str">
        <f>IF(ISERROR(VLOOKUP(B60,'NANS Data'!$D$2:$P$51,6,FALSE)),"",VLOOKUP(B60,'NANS Data'!$D$2:$P$51,6,FALSE))</f>
        <v/>
      </c>
      <c r="D60" s="700" t="str">
        <f>IF(ISERROR(VLOOKUP(B60,'NANS Data'!$D$2:$P$51,7,FALSE)),"",VLOOKUP(B60,'NANS Data'!$D$2:$P$51,7,FALSE))</f>
        <v/>
      </c>
      <c r="E60" s="701"/>
      <c r="F60" s="702"/>
      <c r="G60" s="100" t="str">
        <f>IF(ISERROR(VLOOKUP(B60,'NANS Data'!$D$2:$P$51,12,FALSE)),"",VLOOKUP(B60,'NANS Data'!$D$2:$P$51,12,FALSE))</f>
        <v/>
      </c>
      <c r="H60" s="101" t="str">
        <f>IF(ISERROR(VLOOKUP(B60,競技者データ入力シート!$B$8:$O$57,2,FALSE)),"",VLOOKUP(B60,競技者データ入力シート!$B$8:$O$57,8,FALSE))</f>
        <v/>
      </c>
      <c r="I60" s="102" t="str">
        <f>IF(ISERROR(VLOOKUP(B60,'NANS Data'!$D$2:$P$51,13,FALSE)),"",VLOOKUP(B60,'NANS Data'!$D$2:$P$51,13,FALSE))</f>
        <v/>
      </c>
      <c r="J60" s="703" t="str">
        <f>IF(ISERROR(VLOOKUP($B60,競技者データ入力シート!$B$8:$Q$57,16,FALSE)),"",VLOOKUP($B60,競技者データ入力シート!$B$8:$Q$57,16,FALSE))</f>
        <v/>
      </c>
      <c r="K60" s="704"/>
      <c r="L60" s="703" t="str">
        <f>IF(ISERROR(VLOOKUP($B60,競技者データ入力シート!$B$8:$AL$57,19,FALSE)),"",VLOOKUP($B60,競技者データ入力シート!$B$8:$AL$57,19,FALSE))</f>
        <v/>
      </c>
      <c r="M60" s="704"/>
      <c r="N60" s="705"/>
      <c r="O60" s="705"/>
      <c r="P60" s="705"/>
      <c r="Q60" s="705"/>
      <c r="R60" s="705"/>
      <c r="S60" s="706"/>
    </row>
    <row r="61" spans="2:19" ht="16.5" customHeight="1">
      <c r="B61" s="318">
        <v>45</v>
      </c>
      <c r="C61" s="383" t="str">
        <f>IF(ISERROR(VLOOKUP(B61,'NANS Data'!$D$2:$P$51,6,FALSE)),"",VLOOKUP(B61,'NANS Data'!$D$2:$P$51,6,FALSE))</f>
        <v/>
      </c>
      <c r="D61" s="755" t="str">
        <f>IF(ISERROR(VLOOKUP(B61,'NANS Data'!$D$2:$P$51,7,FALSE)),"",VLOOKUP(B61,'NANS Data'!$D$2:$P$51,7,FALSE))</f>
        <v/>
      </c>
      <c r="E61" s="756"/>
      <c r="F61" s="757"/>
      <c r="G61" s="103" t="str">
        <f>IF(ISERROR(VLOOKUP(B61,'NANS Data'!$D$2:$P$51,12,FALSE)),"",VLOOKUP(B61,'NANS Data'!$D$2:$P$51,12,FALSE))</f>
        <v/>
      </c>
      <c r="H61" s="104" t="str">
        <f>IF(ISERROR(VLOOKUP(B61,競技者データ入力シート!$B$8:$O$57,2,FALSE)),"",VLOOKUP(B61,競技者データ入力シート!$B$8:$O$57,8,FALSE))</f>
        <v/>
      </c>
      <c r="I61" s="105" t="str">
        <f>IF(ISERROR(VLOOKUP(B61,'NANS Data'!$D$2:$P$51,13,FALSE)),"",VLOOKUP(B61,'NANS Data'!$D$2:$P$51,13,FALSE))</f>
        <v/>
      </c>
      <c r="J61" s="758" t="str">
        <f>IF(ISERROR(VLOOKUP($B61,競技者データ入力シート!$B$8:$Q$57,16,FALSE)),"",VLOOKUP($B61,競技者データ入力シート!$B$8:$Q$57,16,FALSE))</f>
        <v/>
      </c>
      <c r="K61" s="759"/>
      <c r="L61" s="758" t="str">
        <f>IF(ISERROR(VLOOKUP($B61,競技者データ入力シート!$B$8:$AL$57,19,FALSE)),"",VLOOKUP($B61,競技者データ入力シート!$B$8:$AL$57,19,FALSE))</f>
        <v/>
      </c>
      <c r="M61" s="759"/>
      <c r="N61" s="760"/>
      <c r="O61" s="760"/>
      <c r="P61" s="760"/>
      <c r="Q61" s="760"/>
      <c r="R61" s="760"/>
      <c r="S61" s="761"/>
    </row>
    <row r="62" spans="2:19" ht="16.5" customHeight="1">
      <c r="B62" s="316">
        <v>46</v>
      </c>
      <c r="C62" s="381" t="str">
        <f>IF(ISERROR(VLOOKUP(B62,'NANS Data'!$D$2:$P$51,6,FALSE)),"",VLOOKUP(B62,'NANS Data'!$D$2:$P$51,6,FALSE))</f>
        <v/>
      </c>
      <c r="D62" s="700" t="str">
        <f>IF(ISERROR(VLOOKUP(B62,'NANS Data'!$D$2:$P$51,7,FALSE)),"",VLOOKUP(B62,'NANS Data'!$D$2:$P$51,7,FALSE))</f>
        <v/>
      </c>
      <c r="E62" s="701"/>
      <c r="F62" s="702"/>
      <c r="G62" s="100" t="str">
        <f>IF(ISERROR(VLOOKUP(B62,'NANS Data'!$D$2:$P$51,12,FALSE)),"",VLOOKUP(B62,'NANS Data'!$D$2:$P$51,12,FALSE))</f>
        <v/>
      </c>
      <c r="H62" s="101" t="str">
        <f>IF(ISERROR(VLOOKUP(B62,競技者データ入力シート!$B$8:$O$57,2,FALSE)),"",VLOOKUP(B62,競技者データ入力シート!$B$8:$O$57,8,FALSE))</f>
        <v/>
      </c>
      <c r="I62" s="102" t="str">
        <f>IF(ISERROR(VLOOKUP(B62,'NANS Data'!$D$2:$P$51,13,FALSE)),"",VLOOKUP(B62,'NANS Data'!$D$2:$P$51,13,FALSE))</f>
        <v/>
      </c>
      <c r="J62" s="703" t="str">
        <f>IF(ISERROR(VLOOKUP($B62,競技者データ入力シート!$B$8:$Q$57,16,FALSE)),"",VLOOKUP($B62,競技者データ入力シート!$B$8:$Q$57,16,FALSE))</f>
        <v/>
      </c>
      <c r="K62" s="704"/>
      <c r="L62" s="703" t="str">
        <f>IF(ISERROR(VLOOKUP($B62,競技者データ入力シート!$B$8:$AL$57,19,FALSE)),"",VLOOKUP($B62,競技者データ入力シート!$B$8:$AL$57,19,FALSE))</f>
        <v/>
      </c>
      <c r="M62" s="704"/>
      <c r="N62" s="705"/>
      <c r="O62" s="705"/>
      <c r="P62" s="705"/>
      <c r="Q62" s="705"/>
      <c r="R62" s="705"/>
      <c r="S62" s="706"/>
    </row>
    <row r="63" spans="2:19" ht="16.5" customHeight="1">
      <c r="B63" s="317">
        <v>47</v>
      </c>
      <c r="C63" s="381" t="str">
        <f>IF(ISERROR(VLOOKUP(B63,'NANS Data'!$D$2:$P$51,6,FALSE)),"",VLOOKUP(B63,'NANS Data'!$D$2:$P$51,6,FALSE))</f>
        <v/>
      </c>
      <c r="D63" s="700" t="str">
        <f>IF(ISERROR(VLOOKUP(B63,'NANS Data'!$D$2:$P$51,7,FALSE)),"",VLOOKUP(B63,'NANS Data'!$D$2:$P$51,7,FALSE))</f>
        <v/>
      </c>
      <c r="E63" s="701"/>
      <c r="F63" s="702"/>
      <c r="G63" s="100" t="str">
        <f>IF(ISERROR(VLOOKUP(B63,'NANS Data'!$D$2:$P$51,12,FALSE)),"",VLOOKUP(B63,'NANS Data'!$D$2:$P$51,12,FALSE))</f>
        <v/>
      </c>
      <c r="H63" s="101" t="str">
        <f>IF(ISERROR(VLOOKUP(B63,競技者データ入力シート!$B$8:$O$57,2,FALSE)),"",VLOOKUP(B63,競技者データ入力シート!$B$8:$O$57,8,FALSE))</f>
        <v/>
      </c>
      <c r="I63" s="102" t="str">
        <f>IF(ISERROR(VLOOKUP(B63,'NANS Data'!$D$2:$P$51,13,FALSE)),"",VLOOKUP(B63,'NANS Data'!$D$2:$P$51,13,FALSE))</f>
        <v/>
      </c>
      <c r="J63" s="703" t="str">
        <f>IF(ISERROR(VLOOKUP($B63,競技者データ入力シート!$B$8:$Q$57,16,FALSE)),"",VLOOKUP($B63,競技者データ入力シート!$B$8:$Q$57,16,FALSE))</f>
        <v/>
      </c>
      <c r="K63" s="704"/>
      <c r="L63" s="703" t="str">
        <f>IF(ISERROR(VLOOKUP($B63,競技者データ入力シート!$B$8:$AL$57,19,FALSE)),"",VLOOKUP($B63,競技者データ入力シート!$B$8:$AL$57,19,FALSE))</f>
        <v/>
      </c>
      <c r="M63" s="704"/>
      <c r="N63" s="705"/>
      <c r="O63" s="705"/>
      <c r="P63" s="705"/>
      <c r="Q63" s="705"/>
      <c r="R63" s="705"/>
      <c r="S63" s="706"/>
    </row>
    <row r="64" spans="2:19" ht="16.5" customHeight="1">
      <c r="B64" s="317">
        <v>48</v>
      </c>
      <c r="C64" s="381" t="str">
        <f>IF(ISERROR(VLOOKUP(B64,'NANS Data'!$D$2:$P$51,6,FALSE)),"",VLOOKUP(B64,'NANS Data'!$D$2:$P$51,6,FALSE))</f>
        <v/>
      </c>
      <c r="D64" s="700" t="str">
        <f>IF(ISERROR(VLOOKUP(B64,'NANS Data'!$D$2:$P$51,7,FALSE)),"",VLOOKUP(B64,'NANS Data'!$D$2:$P$51,7,FALSE))</f>
        <v/>
      </c>
      <c r="E64" s="701"/>
      <c r="F64" s="702"/>
      <c r="G64" s="100" t="str">
        <f>IF(ISERROR(VLOOKUP(B64,'NANS Data'!$D$2:$P$51,12,FALSE)),"",VLOOKUP(B64,'NANS Data'!$D$2:$P$51,12,FALSE))</f>
        <v/>
      </c>
      <c r="H64" s="101" t="str">
        <f>IF(ISERROR(VLOOKUP(B64,競技者データ入力シート!$B$8:$O$57,2,FALSE)),"",VLOOKUP(B64,競技者データ入力シート!$B$8:$O$57,8,FALSE))</f>
        <v/>
      </c>
      <c r="I64" s="102" t="str">
        <f>IF(ISERROR(VLOOKUP(B64,'NANS Data'!$D$2:$P$51,13,FALSE)),"",VLOOKUP(B64,'NANS Data'!$D$2:$P$51,13,FALSE))</f>
        <v/>
      </c>
      <c r="J64" s="703" t="str">
        <f>IF(ISERROR(VLOOKUP($B64,競技者データ入力シート!$B$8:$Q$57,16,FALSE)),"",VLOOKUP($B64,競技者データ入力シート!$B$8:$Q$57,16,FALSE))</f>
        <v/>
      </c>
      <c r="K64" s="704"/>
      <c r="L64" s="703" t="str">
        <f>IF(ISERROR(VLOOKUP($B64,競技者データ入力シート!$B$8:$AL$57,19,FALSE)),"",VLOOKUP($B64,競技者データ入力シート!$B$8:$AL$57,19,FALSE))</f>
        <v/>
      </c>
      <c r="M64" s="704"/>
      <c r="N64" s="705"/>
      <c r="O64" s="705"/>
      <c r="P64" s="705"/>
      <c r="Q64" s="705"/>
      <c r="R64" s="705"/>
      <c r="S64" s="706"/>
    </row>
    <row r="65" spans="2:19" ht="16.5" customHeight="1">
      <c r="B65" s="317">
        <v>49</v>
      </c>
      <c r="C65" s="381" t="str">
        <f>IF(ISERROR(VLOOKUP(B65,'NANS Data'!$D$2:$P$51,6,FALSE)),"",VLOOKUP(B65,'NANS Data'!$D$2:$P$51,6,FALSE))</f>
        <v/>
      </c>
      <c r="D65" s="700" t="str">
        <f>IF(ISERROR(VLOOKUP(B65,'NANS Data'!$D$2:$P$51,7,FALSE)),"",VLOOKUP(B65,'NANS Data'!$D$2:$P$51,7,FALSE))</f>
        <v/>
      </c>
      <c r="E65" s="701"/>
      <c r="F65" s="702"/>
      <c r="G65" s="100" t="str">
        <f>IF(ISERROR(VLOOKUP(B65,'NANS Data'!$D$2:$P$51,12,FALSE)),"",VLOOKUP(B65,'NANS Data'!$D$2:$P$51,12,FALSE))</f>
        <v/>
      </c>
      <c r="H65" s="101" t="str">
        <f>IF(ISERROR(VLOOKUP(B65,競技者データ入力シート!$B$8:$O$57,2,FALSE)),"",VLOOKUP(B65,競技者データ入力シート!$B$8:$O$57,8,FALSE))</f>
        <v/>
      </c>
      <c r="I65" s="102" t="str">
        <f>IF(ISERROR(VLOOKUP(B65,'NANS Data'!$D$2:$P$51,13,FALSE)),"",VLOOKUP(B65,'NANS Data'!$D$2:$P$51,13,FALSE))</f>
        <v/>
      </c>
      <c r="J65" s="703" t="str">
        <f>IF(ISERROR(VLOOKUP($B65,競技者データ入力シート!$B$8:$Q$57,16,FALSE)),"",VLOOKUP($B65,競技者データ入力シート!$B$8:$Q$57,16,FALSE))</f>
        <v/>
      </c>
      <c r="K65" s="704"/>
      <c r="L65" s="703" t="str">
        <f>IF(ISERROR(VLOOKUP($B65,競技者データ入力シート!$B$8:$AL$57,19,FALSE)),"",VLOOKUP($B65,競技者データ入力シート!$B$8:$AL$57,19,FALSE))</f>
        <v/>
      </c>
      <c r="M65" s="704"/>
      <c r="N65" s="705"/>
      <c r="O65" s="705"/>
      <c r="P65" s="705"/>
      <c r="Q65" s="705"/>
      <c r="R65" s="705"/>
      <c r="S65" s="706"/>
    </row>
    <row r="66" spans="2:19" ht="16.5" customHeight="1" thickBot="1">
      <c r="B66" s="319">
        <v>50</v>
      </c>
      <c r="C66" s="384" t="str">
        <f>IF(ISERROR(VLOOKUP(B66,'NANS Data'!$D$2:$P$51,6,FALSE)),"",VLOOKUP(B66,'NANS Data'!$D$2:$P$51,6,FALSE))</f>
        <v/>
      </c>
      <c r="D66" s="762" t="str">
        <f>IF(ISERROR(VLOOKUP(B66,'NANS Data'!$D$2:$P$51,7,FALSE)),"",VLOOKUP(B66,'NANS Data'!$D$2:$P$51,7,FALSE))</f>
        <v/>
      </c>
      <c r="E66" s="763"/>
      <c r="F66" s="764"/>
      <c r="G66" s="164" t="str">
        <f>IF(ISERROR(VLOOKUP(B66,'NANS Data'!$D$2:$P$51,12,FALSE)),"",VLOOKUP(B66,'NANS Data'!$D$2:$P$51,12,FALSE))</f>
        <v/>
      </c>
      <c r="H66" s="165" t="str">
        <f>IF(ISERROR(VLOOKUP(B66,競技者データ入力シート!$B$8:$O$57,2,FALSE)),"",VLOOKUP(B66,競技者データ入力シート!$B$8:$O$57,8,FALSE))</f>
        <v/>
      </c>
      <c r="I66" s="166" t="str">
        <f>IF(ISERROR(VLOOKUP(B66,'NANS Data'!$D$2:$P$51,13,FALSE)),"",VLOOKUP(B66,'NANS Data'!$D$2:$P$51,13,FALSE))</f>
        <v/>
      </c>
      <c r="J66" s="758" t="str">
        <f>IF(ISERROR(VLOOKUP($B66,競技者データ入力シート!$B$8:$Q$57,16,FALSE)),"",VLOOKUP($B66,競技者データ入力シート!$B$8:$Q$57,16,FALSE))</f>
        <v/>
      </c>
      <c r="K66" s="759"/>
      <c r="L66" s="758" t="str">
        <f>IF(ISERROR(VLOOKUP($B66,競技者データ入力シート!$B$8:$AL$57,19,FALSE)),"",VLOOKUP($B66,競技者データ入力シート!$B$8:$AL$57,19,FALSE))</f>
        <v/>
      </c>
      <c r="M66" s="759"/>
      <c r="N66" s="765"/>
      <c r="O66" s="765"/>
      <c r="P66" s="765"/>
      <c r="Q66" s="765"/>
      <c r="R66" s="765"/>
      <c r="S66" s="766"/>
    </row>
    <row r="67" spans="2:19" ht="2.25" customHeight="1"/>
  </sheetData>
  <sheetProtection algorithmName="SHA-512" hashValue="lSQIrUkR2LGnbpi21CTvfn/4Vc1zZYeh5nilVNo4PKd8Sock36Coh2rZtIua036hlJFXV5ds4Xn7eKbttx9zVA==" saltValue="BPhBpme1QoFcE3qBD8yoxA==" spinCount="100000" sheet="1" objects="1" scenarios="1"/>
  <protectedRanges>
    <protectedRange password="CDC2" sqref="K11 H10:H13 D10:D13" name="範囲1_2"/>
    <protectedRange password="CDC2" sqref="E5:I6 L5 P5:S6 F7 I7 L7 E8:E9 P7 P9" name="範囲1_1_1"/>
  </protectedRanges>
  <mergeCells count="343">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B9:D9"/>
    <mergeCell ref="E9:L9"/>
    <mergeCell ref="N9:O9"/>
    <mergeCell ref="P9:S9"/>
    <mergeCell ref="D10:F10"/>
    <mergeCell ref="H10:I10"/>
    <mergeCell ref="D11:F11"/>
    <mergeCell ref="H11:I11"/>
    <mergeCell ref="B10:B12"/>
    <mergeCell ref="D12:F12"/>
    <mergeCell ref="H12:I12"/>
    <mergeCell ref="J12:M12"/>
    <mergeCell ref="Q12:S13"/>
    <mergeCell ref="J11:M11"/>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L16:M16"/>
    <mergeCell ref="N16:O16"/>
    <mergeCell ref="P16:Q16"/>
    <mergeCell ref="R16:S16"/>
    <mergeCell ref="B13:D13"/>
    <mergeCell ref="J13:M13"/>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s>
  <phoneticPr fontId="3"/>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8"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F54"/>
  <sheetViews>
    <sheetView workbookViewId="0">
      <pane xSplit="2" ySplit="1" topLeftCell="C2" activePane="bottomRight" state="frozen"/>
      <selection pane="topRight" activeCell="C1" sqref="C1"/>
      <selection pane="bottomLeft" activeCell="A2" sqref="A2"/>
      <selection pane="bottomRight" activeCell="CB2" sqref="CB2"/>
    </sheetView>
  </sheetViews>
  <sheetFormatPr defaultRowHeight="13.3"/>
  <cols>
    <col min="1" max="1" width="1" customWidth="1"/>
    <col min="2" max="2" width="5.3828125" bestFit="1" customWidth="1"/>
    <col min="4" max="4" width="5.3828125" bestFit="1" customWidth="1"/>
    <col min="5" max="5" width="11.15234375" style="181" bestFit="1" customWidth="1"/>
    <col min="6" max="6" width="4.4609375" bestFit="1" customWidth="1"/>
    <col min="7" max="8" width="3.15234375" bestFit="1"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style="19" bestFit="1" customWidth="1"/>
    <col min="15" max="15" width="3.3828125" style="1" bestFit="1" customWidth="1"/>
    <col min="16" max="16" width="3.15234375" style="1" bestFit="1" customWidth="1"/>
    <col min="17" max="18" width="5.4609375" bestFit="1" customWidth="1"/>
    <col min="19" max="19" width="7.15234375" bestFit="1" customWidth="1"/>
    <col min="20" max="20" width="17.84375" bestFit="1" customWidth="1"/>
    <col min="21" max="21" width="6" bestFit="1" customWidth="1"/>
    <col min="22" max="22" width="8.15234375" bestFit="1" customWidth="1"/>
    <col min="23" max="23" width="1.3828125" customWidth="1"/>
    <col min="24" max="26" width="5.61328125" bestFit="1" customWidth="1"/>
    <col min="27" max="27" width="8" bestFit="1" customWidth="1"/>
    <col min="28" max="28" width="5.61328125" bestFit="1" customWidth="1"/>
    <col min="29" max="31" width="1" customWidth="1"/>
    <col min="32" max="36" width="0.4609375" customWidth="1"/>
    <col min="37" max="40" width="1.07421875" customWidth="1"/>
    <col min="41" max="42" width="1.07421875" style="1" customWidth="1"/>
    <col min="43" max="46" width="1.07421875" customWidth="1"/>
    <col min="47" max="48" width="0.4609375" customWidth="1"/>
    <col min="49" max="49" width="0.4609375" style="1" customWidth="1"/>
    <col min="50" max="50" width="0.4609375" customWidth="1"/>
    <col min="51" max="51" width="0.4609375" style="13" customWidth="1"/>
    <col min="52" max="53" width="0.4609375" customWidth="1"/>
    <col min="54" max="54" width="3.23046875" bestFit="1" customWidth="1"/>
    <col min="55" max="55" width="6.23046875" bestFit="1" customWidth="1"/>
    <col min="56" max="56" width="4.23046875" bestFit="1" customWidth="1"/>
    <col min="57" max="57" width="12.4609375" bestFit="1" customWidth="1"/>
    <col min="58" max="58" width="3.23046875" bestFit="1" customWidth="1"/>
    <col min="59" max="60" width="12.4609375" bestFit="1" customWidth="1"/>
    <col min="61" max="61" width="3.23046875" bestFit="1" customWidth="1"/>
    <col min="62" max="62" width="4.4609375" bestFit="1" customWidth="1"/>
    <col min="63" max="63" width="3.23046875" style="1" bestFit="1" customWidth="1"/>
    <col min="64" max="64" width="13.23046875" bestFit="1" customWidth="1"/>
    <col min="65" max="65" width="12" bestFit="1" customWidth="1"/>
    <col min="66" max="66" width="3.23046875" style="1" bestFit="1" customWidth="1"/>
    <col min="67" max="67" width="5.84375" bestFit="1" customWidth="1"/>
    <col min="68" max="69" width="15.53515625" customWidth="1"/>
    <col min="70" max="70" width="2.84375" customWidth="1"/>
    <col min="71" max="71" width="2.69140625" customWidth="1"/>
    <col min="72" max="73" width="1.921875" customWidth="1"/>
    <col min="74" max="74" width="4.23046875" bestFit="1" customWidth="1"/>
    <col min="75" max="77" width="3.23046875" bestFit="1" customWidth="1"/>
    <col min="78" max="78" width="6.53515625" bestFit="1" customWidth="1"/>
    <col min="79" max="79" width="3.23046875" style="1" bestFit="1" customWidth="1"/>
    <col min="80" max="80" width="6.23046875" customWidth="1"/>
    <col min="81" max="81" width="5.61328125" style="1" bestFit="1" customWidth="1"/>
    <col min="82" max="82" width="17.765625" bestFit="1" customWidth="1"/>
    <col min="83" max="83" width="19.3828125" bestFit="1" customWidth="1"/>
    <col min="84" max="85" width="9.23046875" bestFit="1" customWidth="1"/>
    <col min="86" max="86" width="25.921875" bestFit="1" customWidth="1"/>
    <col min="87" max="87" width="17.765625" bestFit="1" customWidth="1"/>
    <col min="88" max="88" width="12.69140625" bestFit="1" customWidth="1"/>
    <col min="89" max="89" width="14.53515625" bestFit="1" customWidth="1"/>
    <col min="90" max="90" width="3.61328125" customWidth="1"/>
    <col min="91" max="91" width="10.15234375" bestFit="1" customWidth="1"/>
    <col min="92" max="92" width="5.61328125" bestFit="1" customWidth="1"/>
    <col min="93" max="93" width="7.23046875" bestFit="1" customWidth="1"/>
    <col min="94" max="94" width="5.61328125" bestFit="1" customWidth="1"/>
    <col min="95" max="95" width="9.23046875" bestFit="1" customWidth="1"/>
    <col min="96" max="96" width="5.61328125" bestFit="1" customWidth="1"/>
    <col min="97" max="97" width="0.61328125" customWidth="1"/>
    <col min="98" max="98" width="4.23046875" bestFit="1" customWidth="1"/>
    <col min="99" max="99" width="8" customWidth="1"/>
    <col min="100" max="100" width="2.84375" style="181" bestFit="1" customWidth="1"/>
    <col min="101" max="101" width="3.23046875" style="181" customWidth="1"/>
    <col min="102" max="106" width="3.765625" customWidth="1"/>
    <col min="107" max="110" width="3.765625" style="1" customWidth="1"/>
    <col min="111" max="111" width="2.3828125" customWidth="1"/>
    <col min="112" max="112" width="3.765625" bestFit="1" customWidth="1"/>
    <col min="113" max="113" width="2.3828125" customWidth="1"/>
    <col min="114" max="114" width="3.765625" bestFit="1" customWidth="1"/>
    <col min="115" max="115" width="8" bestFit="1" customWidth="1"/>
  </cols>
  <sheetData>
    <row r="1" spans="2:106" ht="88.5" customHeight="1">
      <c r="B1" s="292" t="s">
        <v>106</v>
      </c>
      <c r="C1" s="293" t="s">
        <v>107</v>
      </c>
      <c r="D1" s="292" t="s">
        <v>456</v>
      </c>
      <c r="E1" s="294" t="s">
        <v>108</v>
      </c>
      <c r="F1" s="294" t="s">
        <v>109</v>
      </c>
      <c r="G1" s="294" t="s">
        <v>110</v>
      </c>
      <c r="H1" s="294" t="s">
        <v>111</v>
      </c>
      <c r="I1" s="295" t="s">
        <v>112</v>
      </c>
      <c r="J1" s="295" t="s">
        <v>113</v>
      </c>
      <c r="K1" s="294" t="s">
        <v>114</v>
      </c>
      <c r="L1" s="294" t="s">
        <v>115</v>
      </c>
      <c r="M1" s="294" t="s">
        <v>116</v>
      </c>
      <c r="N1" s="295" t="s">
        <v>70</v>
      </c>
      <c r="O1" s="294" t="s">
        <v>117</v>
      </c>
      <c r="P1" s="294" t="s">
        <v>68</v>
      </c>
      <c r="Q1" s="295" t="s">
        <v>118</v>
      </c>
      <c r="R1" s="295" t="s">
        <v>119</v>
      </c>
      <c r="S1" s="294" t="s">
        <v>120</v>
      </c>
      <c r="T1" s="296" t="s">
        <v>121</v>
      </c>
      <c r="U1" s="182" t="s">
        <v>122</v>
      </c>
      <c r="V1" s="182" t="s">
        <v>123</v>
      </c>
      <c r="W1" s="183" t="s">
        <v>124</v>
      </c>
      <c r="X1" s="183" t="s">
        <v>125</v>
      </c>
      <c r="Y1" s="297" t="s">
        <v>359</v>
      </c>
      <c r="Z1" s="297" t="s">
        <v>360</v>
      </c>
      <c r="AA1" s="297" t="s">
        <v>361</v>
      </c>
      <c r="AB1" s="297" t="s">
        <v>362</v>
      </c>
      <c r="AC1" s="298" t="s">
        <v>363</v>
      </c>
      <c r="AD1" s="298" t="s">
        <v>364</v>
      </c>
      <c r="AE1" s="298" t="s">
        <v>365</v>
      </c>
      <c r="AF1" s="298" t="s">
        <v>366</v>
      </c>
      <c r="AG1" s="295" t="s">
        <v>367</v>
      </c>
      <c r="AH1" s="294" t="s">
        <v>368</v>
      </c>
      <c r="AI1" s="295" t="s">
        <v>369</v>
      </c>
      <c r="AJ1" s="295" t="s">
        <v>370</v>
      </c>
      <c r="AK1" s="295" t="s">
        <v>371</v>
      </c>
      <c r="AL1" s="295" t="s">
        <v>372</v>
      </c>
      <c r="AM1" s="295" t="s">
        <v>373</v>
      </c>
      <c r="AN1" s="295" t="s">
        <v>374</v>
      </c>
      <c r="AO1" s="203" t="s">
        <v>388</v>
      </c>
      <c r="AP1" s="203" t="s">
        <v>386</v>
      </c>
      <c r="AQ1" s="297" t="s">
        <v>375</v>
      </c>
      <c r="AR1" s="297" t="s">
        <v>376</v>
      </c>
      <c r="AS1" s="297" t="s">
        <v>377</v>
      </c>
      <c r="AT1" s="297" t="s">
        <v>378</v>
      </c>
      <c r="AU1" s="297" t="s">
        <v>379</v>
      </c>
      <c r="AV1" s="297" t="s">
        <v>380</v>
      </c>
      <c r="AW1" s="299" t="s">
        <v>381</v>
      </c>
      <c r="AX1" s="297" t="s">
        <v>382</v>
      </c>
      <c r="AY1" s="299" t="s">
        <v>383</v>
      </c>
      <c r="AZ1" s="297" t="s">
        <v>384</v>
      </c>
      <c r="BA1" s="297" t="s">
        <v>385</v>
      </c>
      <c r="BB1" s="300" t="s">
        <v>387</v>
      </c>
      <c r="BC1" s="298" t="s">
        <v>375</v>
      </c>
      <c r="BD1" s="298" t="s">
        <v>376</v>
      </c>
      <c r="BE1" s="298" t="s">
        <v>377</v>
      </c>
      <c r="BF1" s="298" t="s">
        <v>378</v>
      </c>
      <c r="BG1" s="298" t="s">
        <v>379</v>
      </c>
      <c r="BH1" s="298" t="s">
        <v>380</v>
      </c>
      <c r="BI1" s="298" t="s">
        <v>523</v>
      </c>
      <c r="BJ1" s="298" t="s">
        <v>70</v>
      </c>
      <c r="BK1" s="301" t="s">
        <v>381</v>
      </c>
      <c r="BL1" s="298" t="s">
        <v>382</v>
      </c>
      <c r="BM1" s="298" t="s">
        <v>383</v>
      </c>
      <c r="BN1" s="301" t="s">
        <v>384</v>
      </c>
      <c r="BO1" s="298" t="s">
        <v>385</v>
      </c>
      <c r="BP1" s="292" t="s">
        <v>126</v>
      </c>
      <c r="BQ1" s="292" t="s">
        <v>141</v>
      </c>
      <c r="BR1" s="292" t="s">
        <v>127</v>
      </c>
      <c r="BS1" s="292" t="s">
        <v>128</v>
      </c>
      <c r="BT1" s="292"/>
      <c r="BU1" s="292"/>
      <c r="BV1" s="292" t="s">
        <v>129</v>
      </c>
      <c r="BW1" s="292" t="s">
        <v>453</v>
      </c>
      <c r="BX1" s="292" t="s">
        <v>342</v>
      </c>
      <c r="BY1" s="292" t="s">
        <v>343</v>
      </c>
      <c r="BZ1" s="292" t="s">
        <v>454</v>
      </c>
      <c r="CA1" s="292"/>
      <c r="CB1" s="292" t="s">
        <v>455</v>
      </c>
      <c r="CC1" s="292" t="s">
        <v>130</v>
      </c>
      <c r="CD1" s="293" t="s">
        <v>131</v>
      </c>
      <c r="CE1" s="302" t="s">
        <v>132</v>
      </c>
      <c r="CF1" s="302" t="s">
        <v>133</v>
      </c>
      <c r="CG1" s="302" t="s">
        <v>293</v>
      </c>
      <c r="CH1" s="302" t="s">
        <v>294</v>
      </c>
      <c r="CI1" s="302" t="s">
        <v>134</v>
      </c>
      <c r="CJ1" s="302" t="s">
        <v>135</v>
      </c>
      <c r="CK1" s="302" t="s">
        <v>136</v>
      </c>
      <c r="CL1" s="303"/>
      <c r="CM1" s="302" t="s">
        <v>137</v>
      </c>
      <c r="CN1" s="302" t="s">
        <v>138</v>
      </c>
      <c r="CO1" s="302" t="s">
        <v>139</v>
      </c>
      <c r="CP1" s="302" t="s">
        <v>140</v>
      </c>
      <c r="CQ1" s="302" t="s">
        <v>296</v>
      </c>
      <c r="CR1" s="302" t="s">
        <v>297</v>
      </c>
      <c r="CS1" s="9"/>
      <c r="CT1" s="9"/>
      <c r="CU1" s="10"/>
      <c r="CV1" s="184"/>
      <c r="CX1" s="450">
        <f>COUNTIF($CX$2:$CX$51,1)</f>
        <v>0</v>
      </c>
      <c r="CY1" s="450">
        <f>COUNTIF($CY$2:$CY$51,1)</f>
        <v>0</v>
      </c>
    </row>
    <row r="2" spans="2:106">
      <c r="B2" t="str">
        <f>IF(競技者データ入力シート!$S$2="","",競技者データ入力シート!$S$2)</f>
        <v/>
      </c>
      <c r="C2" t="str">
        <f>IF(競技者データ入力シート!$D8="","",競技者データ入力シート!$S$3)</f>
        <v/>
      </c>
      <c r="D2" t="str">
        <f>IF(競技者データ入力シート!D8="","",競技者データ入力シート!B8)</f>
        <v/>
      </c>
      <c r="E2" s="181"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s="19" t="str">
        <f>ASC(IF(競技者データ入力シート!P8="","",競技者データ入力シート!P8))</f>
        <v/>
      </c>
      <c r="O2" s="1" t="str">
        <f>IF(競技者データ入力シート!J8="","",競技者データ入力シート!J8)</f>
        <v/>
      </c>
      <c r="P2" s="1"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81" t="str">
        <f>ASC(IF(競技者データ入力シート!Q8="","",競技者データ入力シート!R8))</f>
        <v/>
      </c>
      <c r="Y2" s="1" t="str">
        <f>IF($O2="","",IF($O2="男",IFERROR(VLOOKUP(競技者データ入力シート!T8,データ!$B$2:$C$101,2,FALSE),""),IF($O2="女",IFERROR(VLOOKUP(競技者データ入力シート!T8,データ!$F$2:$G$101,2,FALSE),""))))</f>
        <v/>
      </c>
      <c r="Z2" t="str">
        <f>ASC(IF(競技者データ入力シート!T8="","",競技者データ入力シート!U8))</f>
        <v/>
      </c>
      <c r="AC2" s="1"/>
      <c r="AG2" s="1"/>
      <c r="AQ2" s="13"/>
      <c r="AR2" s="13"/>
      <c r="AS2" s="13"/>
      <c r="AT2" s="13"/>
      <c r="AU2" s="13"/>
      <c r="AV2" s="13"/>
      <c r="AX2" s="1"/>
      <c r="AZ2" s="1"/>
      <c r="BA2" s="1"/>
      <c r="BB2" t="str">
        <f>IF(競技者データ入力シート!$X8="","",競技者データ入力シート!$X8)</f>
        <v/>
      </c>
      <c r="BC2" s="13" t="str">
        <f>IF(競技者データ入力シート!$X8="","",VLOOKUP(Y2&amp;BB2,$CT$2:$CU$11,2,FALSE))</f>
        <v/>
      </c>
      <c r="BD2" s="13" t="str">
        <f>IF(競技者データ入力シート!$X8="","",B2)</f>
        <v/>
      </c>
      <c r="BE2" s="13" t="str">
        <f>IF(競技者データ入力シート!$X8="","",$C2&amp;$BB2)</f>
        <v/>
      </c>
      <c r="BF2" s="13"/>
      <c r="BG2" s="13" t="str">
        <f>IF(競技者データ入力シート!$X8="","",$C2&amp;$BB2)</f>
        <v/>
      </c>
      <c r="BH2" s="13" t="str">
        <f>IF(競技者データ入力シート!$X8="","",$C2&amp;$BB2)</f>
        <v/>
      </c>
      <c r="BI2" s="13"/>
      <c r="BJ2" s="13" t="str">
        <f>IF(競技者データ入力シート!$X8="","",競技者データ入力シート!$P8)</f>
        <v/>
      </c>
      <c r="BK2" s="1" t="str">
        <f>IF(競技者データ入力シート!$X8="","",COUNTIF($BC$2:BC2,BC2))</f>
        <v/>
      </c>
      <c r="BL2" s="13" t="str">
        <f>IF($BB2="","",$E2)</f>
        <v/>
      </c>
      <c r="BM2" s="13" t="str">
        <f>IF($BB2="","",$J2)</f>
        <v/>
      </c>
      <c r="BN2" s="1" t="str">
        <f>IF($BB2="","",$Y2)</f>
        <v/>
      </c>
      <c r="BO2" s="13" t="str">
        <f>IF($BB2="","",$Z2)</f>
        <v/>
      </c>
      <c r="BP2" t="str">
        <f>IF(U2="","",(VLOOKUP(U2,データ!$P$2:$Q$50,2,FALSE)))</f>
        <v/>
      </c>
      <c r="BQ2" t="str">
        <f>IF(Y2="","",VLOOKUP(Y2,データ!$P$2:$Q$50,2,FALSE))</f>
        <v/>
      </c>
      <c r="BV2" t="str">
        <f>ASC(IF(競技者データ入力シート!S2="","",競技者データ入力シート!S2))</f>
        <v/>
      </c>
      <c r="BW2">
        <f>'大会申込一覧表(印刷して提出)'!$N11</f>
        <v>0</v>
      </c>
      <c r="BX2">
        <f>'大会申込一覧表(印刷して提出)'!$N12</f>
        <v>0</v>
      </c>
      <c r="BY2">
        <f>'大会申込一覧表(印刷して提出)'!$N13</f>
        <v>0</v>
      </c>
      <c r="BZ2" s="375">
        <f>入力注意事項!AB25</f>
        <v>0</v>
      </c>
      <c r="CB2" s="375">
        <f>入力注意事項!AB25</f>
        <v>0</v>
      </c>
      <c r="CC2" s="1" t="str">
        <f>IF('大会申込一覧表(印刷して提出)'!L5="","",(VLOOKUP('大会申込一覧表(印刷して提出)'!L5,データ!$J$2:$K$48,2,FALSE)))</f>
        <v/>
      </c>
      <c r="CD2" t="str">
        <f>IF('大会申込一覧表(印刷して提出)'!$E$6="","",'大会申込一覧表(印刷して提出)'!$E$6)</f>
        <v/>
      </c>
      <c r="CE2" t="str">
        <f>ASC(IF('大会申込一覧表(印刷して提出)'!E5="","",'大会申込一覧表(印刷して提出)'!E5))</f>
        <v/>
      </c>
      <c r="CF2" t="str">
        <f>IF('大会申込一覧表(印刷して提出)'!P6="","",'大会申込一覧表(印刷して提出)'!P6)</f>
        <v/>
      </c>
      <c r="CG2" t="str">
        <f>IF('大会申込一覧表(印刷して提出)'!$F$7="","",'大会申込一覧表(印刷して提出)'!$F$7)</f>
        <v/>
      </c>
      <c r="CH2" t="str">
        <f>IF('大会申込一覧表(印刷して提出)'!$E$8="","",'大会申込一覧表(印刷して提出)'!$E$8)</f>
        <v/>
      </c>
      <c r="CI2" t="str">
        <f>IF('大会申込一覧表(印刷して提出)'!$E$6="","",'大会申込一覧表(印刷して提出)'!$E$6)</f>
        <v/>
      </c>
      <c r="CJ2" t="str">
        <f>IF('大会申込一覧表(印刷して提出)'!P7="","",'大会申込一覧表(印刷して提出)'!P7)</f>
        <v/>
      </c>
      <c r="CK2" t="str">
        <f>IF('大会申込一覧表(印刷して提出)'!P9="","",'大会申込一覧表(印刷して提出)'!P9)</f>
        <v/>
      </c>
      <c r="CM2" t="str">
        <f>IF('大会申込一覧表(印刷して提出)'!D10="","",'大会申込一覧表(印刷して提出)'!D10)</f>
        <v/>
      </c>
      <c r="CN2" t="str">
        <f>IF('大会申込一覧表(印刷して提出)'!H10="","",'大会申込一覧表(印刷して提出)'!H10)</f>
        <v/>
      </c>
      <c r="CO2" t="str">
        <f>IF('大会申込一覧表(印刷して提出)'!D11="","",'大会申込一覧表(印刷して提出)'!D11)</f>
        <v/>
      </c>
      <c r="CP2" t="str">
        <f>IF('大会申込一覧表(印刷して提出)'!H11="","",'大会申込一覧表(印刷して提出)'!H11)</f>
        <v/>
      </c>
      <c r="CQ2" t="str">
        <f>IF('大会申込一覧表(印刷して提出)'!D12="","",'大会申込一覧表(印刷して提出)'!D12)</f>
        <v/>
      </c>
      <c r="CR2" t="str">
        <f>IF('大会申込一覧表(印刷して提出)'!H12="","",'大会申込一覧表(印刷して提出)'!H12)</f>
        <v/>
      </c>
      <c r="CT2" s="408" t="s">
        <v>513</v>
      </c>
      <c r="CU2" t="e">
        <f>$BV$2*100+1</f>
        <v>#VALUE!</v>
      </c>
      <c r="CX2" t="str">
        <f>IF(U2="","",1)</f>
        <v/>
      </c>
      <c r="CY2" t="str">
        <f>IF(Y2="","",1)</f>
        <v/>
      </c>
      <c r="CZ2" t="str">
        <f>CX2&amp;CY2</f>
        <v/>
      </c>
      <c r="DB2">
        <f>DB3+DB4</f>
        <v>0</v>
      </c>
    </row>
    <row r="3" spans="2:106">
      <c r="B3" t="str">
        <f>IF(競技者データ入力シート!$S$2="","",競技者データ入力シート!$S$2)</f>
        <v/>
      </c>
      <c r="C3" t="str">
        <f>IF(競技者データ入力シート!$D9="","",競技者データ入力シート!$S$3)</f>
        <v/>
      </c>
      <c r="D3" t="str">
        <f>IF(競技者データ入力シート!D9="","",競技者データ入力シート!B9)</f>
        <v/>
      </c>
      <c r="E3" s="181"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s="19" t="str">
        <f>ASC(IF(競技者データ入力シート!P9="","",競技者データ入力シート!P9))</f>
        <v/>
      </c>
      <c r="O3" s="1" t="str">
        <f>IF(競技者データ入力シート!J9="","",競技者データ入力シート!J9)</f>
        <v/>
      </c>
      <c r="P3" s="1"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81" t="str">
        <f>ASC(IF(競技者データ入力シート!Q9="","",競技者データ入力シート!R9))</f>
        <v/>
      </c>
      <c r="Y3" s="1" t="str">
        <f>IF($O3="","",IF($O3="男",IFERROR(VLOOKUP(競技者データ入力シート!T9,データ!$B$2:$C$101,2,FALSE),""),IF($O3="女",IFERROR(VLOOKUP(競技者データ入力シート!T9,データ!$F$2:$G$101,2,FALSE),""))))</f>
        <v/>
      </c>
      <c r="Z3" t="str">
        <f>ASC(IF(競技者データ入力シート!T9="","",競技者データ入力シート!U9))</f>
        <v/>
      </c>
      <c r="AC3" s="1"/>
      <c r="AG3" s="1"/>
      <c r="AQ3" s="13"/>
      <c r="AR3" s="13"/>
      <c r="AS3" s="13"/>
      <c r="AT3" s="13"/>
      <c r="AU3" s="13"/>
      <c r="AV3" s="13"/>
      <c r="AX3" s="1"/>
      <c r="AZ3" s="1"/>
      <c r="BA3" s="1"/>
      <c r="BB3" t="str">
        <f>IF(競技者データ入力シート!$X9="","",競技者データ入力シート!$X9)</f>
        <v/>
      </c>
      <c r="BC3" s="13" t="str">
        <f>IF(競技者データ入力シート!$X9="","",VLOOKUP(Y3&amp;BB3,$CT$2:$CU$11,2,FALSE))</f>
        <v/>
      </c>
      <c r="BD3" s="13" t="str">
        <f>IF(競技者データ入力シート!$X9="","",B3)</f>
        <v/>
      </c>
      <c r="BE3" s="13" t="str">
        <f>IF(競技者データ入力シート!$X9="","",$C3&amp;$BB3)</f>
        <v/>
      </c>
      <c r="BF3" s="13"/>
      <c r="BG3" s="13" t="str">
        <f>IF(競技者データ入力シート!$X9="","",$C3&amp;$BB3)</f>
        <v/>
      </c>
      <c r="BH3" s="13" t="str">
        <f>IF(競技者データ入力シート!$X9="","",$C3&amp;$BB3)</f>
        <v/>
      </c>
      <c r="BI3" s="13"/>
      <c r="BJ3" s="13" t="str">
        <f>IF(競技者データ入力シート!$X9="","",競技者データ入力シート!$P9)</f>
        <v/>
      </c>
      <c r="BK3" s="1" t="str">
        <f>IF(競技者データ入力シート!$X9="","",COUNTIF($BC$2:BC3,BC3))</f>
        <v/>
      </c>
      <c r="BL3" s="13" t="str">
        <f t="shared" ref="BL3:BL52" si="1">IF($BB3="","",$E3)</f>
        <v/>
      </c>
      <c r="BM3" s="13" t="str">
        <f t="shared" ref="BM3:BM52" si="2">IF($BB3="","",$J3)</f>
        <v/>
      </c>
      <c r="BN3" s="1" t="str">
        <f t="shared" ref="BN3:BN52" si="3">IF($BB3="","",$Y3)</f>
        <v/>
      </c>
      <c r="BO3" s="13" t="str">
        <f t="shared" ref="BO3:BO52" si="4">IF($BB3="","",$Z3)</f>
        <v/>
      </c>
      <c r="BP3" t="str">
        <f>IF(U3="","",(VLOOKUP(U3,データ!$P$2:$Q$50,2,FALSE)))</f>
        <v/>
      </c>
      <c r="BQ3" t="str">
        <f>IF(Y3="","",VLOOKUP(Y3,データ!$P$2:$Q$50,2,FALSE))</f>
        <v/>
      </c>
      <c r="CT3" s="408" t="s">
        <v>514</v>
      </c>
      <c r="CU3" t="e">
        <f>$BV$2*100+2</f>
        <v>#VALUE!</v>
      </c>
      <c r="CX3" t="str">
        <f t="shared" ref="CX3:CX53" si="5">IF(U3="","",1)</f>
        <v/>
      </c>
      <c r="CY3" t="str">
        <f t="shared" ref="CY3:CY53" si="6">IF(Y3="","",1)</f>
        <v/>
      </c>
      <c r="CZ3" t="str">
        <f t="shared" ref="CZ3:CZ53" si="7">CX3&amp;CY3</f>
        <v/>
      </c>
      <c r="DA3">
        <v>1</v>
      </c>
      <c r="DB3">
        <f>COUNTIF($CZ$2:$CZ$52,DA3)</f>
        <v>0</v>
      </c>
    </row>
    <row r="4" spans="2:106">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s="181"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s="19" t="str">
        <f>ASC(IF(競技者データ入力シート!P10="","",競技者データ入力シート!P10))</f>
        <v/>
      </c>
      <c r="O4" s="1" t="str">
        <f>IF(競技者データ入力シート!J10="","",競技者データ入力シート!J10)</f>
        <v/>
      </c>
      <c r="P4" s="1"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81" t="str">
        <f>ASC(IF(競技者データ入力シート!Q10="","",競技者データ入力シート!R10))</f>
        <v/>
      </c>
      <c r="Y4" s="1" t="str">
        <f>IF($O4="","",IF($O4="男",IFERROR(VLOOKUP(競技者データ入力シート!T10,データ!$B$2:$C$101,2,FALSE),""),IF($O4="女",IFERROR(VLOOKUP(競技者データ入力シート!T10,データ!$F$2:$G$101,2,FALSE),""))))</f>
        <v/>
      </c>
      <c r="Z4" t="str">
        <f>ASC(IF(競技者データ入力シート!T10="","",競技者データ入力シート!U10))</f>
        <v/>
      </c>
      <c r="AC4" s="1"/>
      <c r="AG4" s="1"/>
      <c r="AQ4" s="13"/>
      <c r="AR4" s="13"/>
      <c r="AS4" s="13"/>
      <c r="AT4" s="13"/>
      <c r="AU4" s="13"/>
      <c r="AV4" s="13"/>
      <c r="AX4" s="1"/>
      <c r="AZ4" s="1"/>
      <c r="BA4" s="1"/>
      <c r="BB4" t="str">
        <f>IF(競技者データ入力シート!$X10="","",競技者データ入力シート!$X10)</f>
        <v/>
      </c>
      <c r="BC4" s="13" t="str">
        <f>IF(競技者データ入力シート!$X10="","",VLOOKUP(Y4&amp;BB4,$CT$2:$CU$11,2,FALSE))</f>
        <v/>
      </c>
      <c r="BD4" s="13" t="str">
        <f>IF(競技者データ入力シート!$X10="","",B4)</f>
        <v/>
      </c>
      <c r="BE4" s="13" t="str">
        <f>IF(競技者データ入力シート!$X10="","",$C4&amp;$BB4)</f>
        <v/>
      </c>
      <c r="BF4" s="13"/>
      <c r="BG4" s="13" t="str">
        <f>IF(競技者データ入力シート!$X10="","",$C4&amp;$BB4)</f>
        <v/>
      </c>
      <c r="BH4" s="13" t="str">
        <f>IF(競技者データ入力シート!$X10="","",$C4&amp;$BB4)</f>
        <v/>
      </c>
      <c r="BI4" s="13"/>
      <c r="BJ4" s="13" t="str">
        <f>IF(競技者データ入力シート!$X10="","",競技者データ入力シート!$P10)</f>
        <v/>
      </c>
      <c r="BK4" s="1" t="str">
        <f>IF(競技者データ入力シート!$X10="","",COUNTIF($BC$2:BC4,BC4))</f>
        <v/>
      </c>
      <c r="BL4" s="13" t="str">
        <f t="shared" si="1"/>
        <v/>
      </c>
      <c r="BM4" s="13" t="str">
        <f t="shared" si="2"/>
        <v/>
      </c>
      <c r="BN4" s="1" t="str">
        <f t="shared" si="3"/>
        <v/>
      </c>
      <c r="BO4" s="13" t="str">
        <f t="shared" si="4"/>
        <v/>
      </c>
      <c r="BP4" t="str">
        <f>IF(U4="","",(VLOOKUP(U4,データ!$P$2:$Q$50,2,FALSE)))</f>
        <v/>
      </c>
      <c r="BQ4" t="str">
        <f>IF(Y4="","",VLOOKUP(Y4,データ!$P$2:$Q$50,2,FALSE))</f>
        <v/>
      </c>
      <c r="CT4" s="408" t="s">
        <v>515</v>
      </c>
      <c r="CU4" t="e">
        <f>$BV$2*100+3</f>
        <v>#VALUE!</v>
      </c>
      <c r="CX4" t="str">
        <f t="shared" si="5"/>
        <v/>
      </c>
      <c r="CY4" t="str">
        <f t="shared" si="6"/>
        <v/>
      </c>
      <c r="CZ4" t="str">
        <f t="shared" si="7"/>
        <v/>
      </c>
      <c r="DA4">
        <v>11</v>
      </c>
      <c r="DB4">
        <f>COUNTIF($CZ$2:$CZ$52,DA4)</f>
        <v>0</v>
      </c>
    </row>
    <row r="5" spans="2:106">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s="181"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s="19" t="str">
        <f>ASC(IF(競技者データ入力シート!P11="","",競技者データ入力シート!P11))</f>
        <v/>
      </c>
      <c r="O5" s="1" t="str">
        <f>IF(競技者データ入力シート!J11="","",競技者データ入力シート!J11)</f>
        <v/>
      </c>
      <c r="P5" s="1"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81" t="str">
        <f>ASC(IF(競技者データ入力シート!Q11="","",競技者データ入力シート!R11))</f>
        <v/>
      </c>
      <c r="Y5" s="1" t="str">
        <f>IF($O5="","",IF($O5="男",IFERROR(VLOOKUP(競技者データ入力シート!T11,データ!$B$2:$C$101,2,FALSE),""),IF($O5="女",IFERROR(VLOOKUP(競技者データ入力シート!T11,データ!$F$2:$G$101,2,FALSE),""))))</f>
        <v/>
      </c>
      <c r="Z5" t="str">
        <f>ASC(IF(競技者データ入力シート!T11="","",競技者データ入力シート!U11))</f>
        <v/>
      </c>
      <c r="AC5" s="1"/>
      <c r="AG5" s="1"/>
      <c r="AQ5" s="13"/>
      <c r="AR5" s="13"/>
      <c r="AS5" s="13"/>
      <c r="AT5" s="13"/>
      <c r="AU5" s="13"/>
      <c r="AV5" s="13"/>
      <c r="AX5" s="1"/>
      <c r="AZ5" s="1"/>
      <c r="BA5" s="1"/>
      <c r="BB5" t="str">
        <f>IF(競技者データ入力シート!$X11="","",競技者データ入力シート!$X11)</f>
        <v/>
      </c>
      <c r="BC5" s="13" t="str">
        <f>IF(競技者データ入力シート!$X11="","",VLOOKUP(Y5&amp;BB5,$CT$2:$CU$11,2,FALSE))</f>
        <v/>
      </c>
      <c r="BD5" s="13" t="str">
        <f>IF(競技者データ入力シート!$X11="","",B5)</f>
        <v/>
      </c>
      <c r="BE5" s="13" t="str">
        <f>IF(競技者データ入力シート!$X11="","",$C5&amp;$BB5)</f>
        <v/>
      </c>
      <c r="BF5" s="13"/>
      <c r="BG5" s="13" t="str">
        <f>IF(競技者データ入力シート!$X11="","",$C5&amp;$BB5)</f>
        <v/>
      </c>
      <c r="BH5" s="13" t="str">
        <f>IF(競技者データ入力シート!$X11="","",$C5&amp;$BB5)</f>
        <v/>
      </c>
      <c r="BI5" s="13"/>
      <c r="BJ5" s="13" t="str">
        <f>IF(競技者データ入力シート!$X11="","",競技者データ入力シート!$P11)</f>
        <v/>
      </c>
      <c r="BK5" s="1" t="str">
        <f>IF(競技者データ入力シート!$X11="","",COUNTIF($BC$2:BC5,BC5))</f>
        <v/>
      </c>
      <c r="BL5" s="13" t="str">
        <f t="shared" si="1"/>
        <v/>
      </c>
      <c r="BM5" s="13" t="str">
        <f t="shared" si="2"/>
        <v/>
      </c>
      <c r="BN5" s="1" t="str">
        <f t="shared" si="3"/>
        <v/>
      </c>
      <c r="BO5" s="13" t="str">
        <f t="shared" si="4"/>
        <v/>
      </c>
      <c r="BP5" t="str">
        <f>IF(U5="","",(VLOOKUP(U5,データ!$P$2:$Q$50,2,FALSE)))</f>
        <v/>
      </c>
      <c r="BQ5" t="str">
        <f>IF(Y5="","",VLOOKUP(Y5,データ!$P$2:$Q$50,2,FALSE))</f>
        <v/>
      </c>
      <c r="CT5" s="408" t="s">
        <v>516</v>
      </c>
      <c r="CU5" t="e">
        <f>$BV$2*100+4</f>
        <v>#VALUE!</v>
      </c>
      <c r="CX5" t="str">
        <f t="shared" si="5"/>
        <v/>
      </c>
      <c r="CY5" t="str">
        <f t="shared" si="6"/>
        <v/>
      </c>
      <c r="CZ5" t="str">
        <f t="shared" si="7"/>
        <v/>
      </c>
    </row>
    <row r="6" spans="2:106">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s="181"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s="19" t="str">
        <f>ASC(IF(競技者データ入力シート!P12="","",競技者データ入力シート!P12))</f>
        <v/>
      </c>
      <c r="O6" s="1" t="str">
        <f>IF(競技者データ入力シート!J12="","",競技者データ入力シート!J12)</f>
        <v/>
      </c>
      <c r="P6" s="1"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81" t="str">
        <f>ASC(IF(競技者データ入力シート!Q12="","",競技者データ入力シート!R12))</f>
        <v/>
      </c>
      <c r="Y6" s="1" t="str">
        <f>IF($O6="","",IF($O6="男",IFERROR(VLOOKUP(競技者データ入力シート!T12,データ!$B$2:$C$101,2,FALSE),""),IF($O6="女",IFERROR(VLOOKUP(競技者データ入力シート!T12,データ!$F$2:$G$101,2,FALSE),""))))</f>
        <v/>
      </c>
      <c r="Z6" t="str">
        <f>ASC(IF(競技者データ入力シート!T12="","",競技者データ入力シート!U12))</f>
        <v/>
      </c>
      <c r="AC6" s="1"/>
      <c r="AG6" s="1"/>
      <c r="AQ6" s="13"/>
      <c r="AR6" s="13"/>
      <c r="AS6" s="13"/>
      <c r="AT6" s="13"/>
      <c r="AU6" s="13"/>
      <c r="AV6" s="13"/>
      <c r="AX6" s="1"/>
      <c r="AZ6" s="1"/>
      <c r="BA6" s="1"/>
      <c r="BB6" t="str">
        <f>IF(競技者データ入力シート!$X12="","",競技者データ入力シート!$X12)</f>
        <v/>
      </c>
      <c r="BC6" s="13" t="str">
        <f>IF(競技者データ入力シート!$X12="","",VLOOKUP(Y6&amp;BB6,$CT$2:$CU$11,2,FALSE))</f>
        <v/>
      </c>
      <c r="BD6" s="13" t="str">
        <f>IF(競技者データ入力シート!$X12="","",B6)</f>
        <v/>
      </c>
      <c r="BE6" s="13" t="str">
        <f>IF(競技者データ入力シート!$X12="","",$C6&amp;$BB6)</f>
        <v/>
      </c>
      <c r="BF6" s="13"/>
      <c r="BG6" s="13" t="str">
        <f>IF(競技者データ入力シート!$X12="","",$C6&amp;$BB6)</f>
        <v/>
      </c>
      <c r="BH6" s="13" t="str">
        <f>IF(競技者データ入力シート!$X12="","",$C6&amp;$BB6)</f>
        <v/>
      </c>
      <c r="BI6" s="13"/>
      <c r="BJ6" s="13" t="str">
        <f>IF(競技者データ入力シート!$X12="","",競技者データ入力シート!$P12)</f>
        <v/>
      </c>
      <c r="BK6" s="1" t="str">
        <f>IF(競技者データ入力シート!$X12="","",COUNTIF($BC$2:BC6,BC6))</f>
        <v/>
      </c>
      <c r="BL6" s="13" t="str">
        <f t="shared" si="1"/>
        <v/>
      </c>
      <c r="BM6" s="13" t="str">
        <f t="shared" si="2"/>
        <v/>
      </c>
      <c r="BN6" s="1" t="str">
        <f t="shared" si="3"/>
        <v/>
      </c>
      <c r="BO6" s="13" t="str">
        <f t="shared" si="4"/>
        <v/>
      </c>
      <c r="BP6" t="str">
        <f>IF(U6="","",(VLOOKUP(U6,データ!$P$2:$Q$50,2,FALSE)))</f>
        <v/>
      </c>
      <c r="BQ6" t="str">
        <f>IF(Y6="","",VLOOKUP(Y6,データ!$P$2:$Q$50,2,FALSE))</f>
        <v/>
      </c>
      <c r="CT6" s="408" t="s">
        <v>522</v>
      </c>
      <c r="CU6" t="e">
        <f>$BV$2*100+5</f>
        <v>#VALUE!</v>
      </c>
      <c r="CX6" t="str">
        <f t="shared" si="5"/>
        <v/>
      </c>
      <c r="CY6" t="str">
        <f t="shared" si="6"/>
        <v/>
      </c>
      <c r="CZ6" t="str">
        <f t="shared" si="7"/>
        <v/>
      </c>
    </row>
    <row r="7" spans="2:106">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s="181"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s="19" t="str">
        <f>ASC(IF(競技者データ入力シート!P13="","",競技者データ入力シート!P13))</f>
        <v/>
      </c>
      <c r="O7" s="1" t="str">
        <f>IF(競技者データ入力シート!J13="","",競技者データ入力シート!J13)</f>
        <v/>
      </c>
      <c r="P7" s="1"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81" t="str">
        <f>ASC(IF(競技者データ入力シート!Q13="","",競技者データ入力シート!R13))</f>
        <v/>
      </c>
      <c r="Y7" s="1" t="str">
        <f>IF($O7="","",IF($O7="男",IFERROR(VLOOKUP(競技者データ入力シート!T13,データ!$B$2:$C$101,2,FALSE),""),IF($O7="女",IFERROR(VLOOKUP(競技者データ入力シート!T13,データ!$F$2:$G$101,2,FALSE),""))))</f>
        <v/>
      </c>
      <c r="Z7" t="str">
        <f>ASC(IF(競技者データ入力シート!T13="","",競技者データ入力シート!U13))</f>
        <v/>
      </c>
      <c r="AC7" s="1"/>
      <c r="AG7" s="1"/>
      <c r="AQ7" s="13"/>
      <c r="AR7" s="13"/>
      <c r="AS7" s="13"/>
      <c r="AT7" s="13"/>
      <c r="AU7" s="13"/>
      <c r="AV7" s="13"/>
      <c r="AX7" s="1"/>
      <c r="AZ7" s="1"/>
      <c r="BA7" s="1"/>
      <c r="BB7" t="str">
        <f>IF(競技者データ入力シート!$X13="","",競技者データ入力シート!$X13)</f>
        <v/>
      </c>
      <c r="BC7" s="13" t="str">
        <f>IF(競技者データ入力シート!$X13="","",VLOOKUP(Y7&amp;BB7,$CT$2:$CU$11,2,FALSE))</f>
        <v/>
      </c>
      <c r="BD7" s="13" t="str">
        <f>IF(競技者データ入力シート!$X13="","",B7)</f>
        <v/>
      </c>
      <c r="BE7" s="13" t="str">
        <f>IF(競技者データ入力シート!$X13="","",$C7&amp;$BB7)</f>
        <v/>
      </c>
      <c r="BF7" s="13"/>
      <c r="BG7" s="13" t="str">
        <f>IF(競技者データ入力シート!$X13="","",$C7&amp;$BB7)</f>
        <v/>
      </c>
      <c r="BH7" s="13" t="str">
        <f>IF(競技者データ入力シート!$X13="","",$C7&amp;$BB7)</f>
        <v/>
      </c>
      <c r="BI7" s="13"/>
      <c r="BJ7" s="13" t="str">
        <f>IF(競技者データ入力シート!$X13="","",競技者データ入力シート!$P13)</f>
        <v/>
      </c>
      <c r="BK7" s="1" t="str">
        <f>IF(競技者データ入力シート!$X13="","",COUNTIF($BC$2:BC7,BC7))</f>
        <v/>
      </c>
      <c r="BL7" s="13" t="str">
        <f t="shared" si="1"/>
        <v/>
      </c>
      <c r="BM7" s="13" t="str">
        <f t="shared" si="2"/>
        <v/>
      </c>
      <c r="BN7" s="1" t="str">
        <f t="shared" si="3"/>
        <v/>
      </c>
      <c r="BO7" s="13" t="str">
        <f t="shared" si="4"/>
        <v/>
      </c>
      <c r="BP7" t="str">
        <f>IF(U7="","",(VLOOKUP(U7,データ!$P$2:$Q$50,2,FALSE)))</f>
        <v/>
      </c>
      <c r="BQ7" t="str">
        <f>IF(Y7="","",VLOOKUP(Y7,データ!$P$2:$Q$50,2,FALSE))</f>
        <v/>
      </c>
      <c r="CT7" s="408" t="s">
        <v>517</v>
      </c>
      <c r="CU7" t="e">
        <f>$BV$2*100+51</f>
        <v>#VALUE!</v>
      </c>
      <c r="CX7" t="str">
        <f t="shared" si="5"/>
        <v/>
      </c>
      <c r="CY7" t="str">
        <f t="shared" si="6"/>
        <v/>
      </c>
      <c r="CZ7" t="str">
        <f t="shared" si="7"/>
        <v/>
      </c>
    </row>
    <row r="8" spans="2:106">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s="181"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s="19" t="str">
        <f>ASC(IF(競技者データ入力シート!P14="","",競技者データ入力シート!P14))</f>
        <v/>
      </c>
      <c r="O8" s="1" t="str">
        <f>IF(競技者データ入力シート!J14="","",競技者データ入力シート!J14)</f>
        <v/>
      </c>
      <c r="P8" s="1"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81" t="str">
        <f>ASC(IF(競技者データ入力シート!Q14="","",競技者データ入力シート!R14))</f>
        <v/>
      </c>
      <c r="Y8" s="1" t="str">
        <f>IF($O8="","",IF($O8="男",IFERROR(VLOOKUP(競技者データ入力シート!T14,データ!$B$2:$C$101,2,FALSE),""),IF($O8="女",IFERROR(VLOOKUP(競技者データ入力シート!T14,データ!$F$2:$G$101,2,FALSE),""))))</f>
        <v/>
      </c>
      <c r="Z8" t="str">
        <f>ASC(IF(競技者データ入力シート!T14="","",競技者データ入力シート!U14))</f>
        <v/>
      </c>
      <c r="AC8" s="1"/>
      <c r="AG8" s="1"/>
      <c r="AQ8" s="13"/>
      <c r="AR8" s="13"/>
      <c r="AS8" s="13"/>
      <c r="AT8" s="13"/>
      <c r="AU8" s="13"/>
      <c r="AV8" s="13"/>
      <c r="AX8" s="1"/>
      <c r="AZ8" s="1"/>
      <c r="BA8" s="1"/>
      <c r="BB8" t="str">
        <f>IF(競技者データ入力シート!$X14="","",競技者データ入力シート!$X14)</f>
        <v/>
      </c>
      <c r="BC8" s="13" t="str">
        <f>IF(競技者データ入力シート!$X14="","",VLOOKUP(Y8&amp;BB8,$CT$2:$CU$11,2,FALSE))</f>
        <v/>
      </c>
      <c r="BD8" s="13" t="str">
        <f>IF(競技者データ入力シート!$X14="","",B8)</f>
        <v/>
      </c>
      <c r="BE8" s="13" t="str">
        <f>IF(競技者データ入力シート!$X14="","",$C8&amp;$BB8)</f>
        <v/>
      </c>
      <c r="BF8" s="13"/>
      <c r="BG8" s="13" t="str">
        <f>IF(競技者データ入力シート!$X14="","",$C8&amp;$BB8)</f>
        <v/>
      </c>
      <c r="BH8" s="13" t="str">
        <f>IF(競技者データ入力シート!$X14="","",$C8&amp;$BB8)</f>
        <v/>
      </c>
      <c r="BI8" s="13"/>
      <c r="BJ8" s="13" t="str">
        <f>IF(競技者データ入力シート!$X14="","",競技者データ入力シート!$P14)</f>
        <v/>
      </c>
      <c r="BK8" s="1" t="str">
        <f>IF(競技者データ入力シート!$X14="","",COUNTIF($BC$2:BC8,BC8))</f>
        <v/>
      </c>
      <c r="BL8" s="13" t="str">
        <f t="shared" si="1"/>
        <v/>
      </c>
      <c r="BM8" s="13" t="str">
        <f t="shared" si="2"/>
        <v/>
      </c>
      <c r="BN8" s="1" t="str">
        <f t="shared" si="3"/>
        <v/>
      </c>
      <c r="BO8" s="13" t="str">
        <f t="shared" si="4"/>
        <v/>
      </c>
      <c r="BP8" t="str">
        <f>IF(U8="","",(VLOOKUP(U8,データ!$P$2:$Q$50,2,FALSE)))</f>
        <v/>
      </c>
      <c r="BQ8" t="str">
        <f>IF(Y8="","",VLOOKUP(Y8,データ!$P$2:$Q$50,2,FALSE))</f>
        <v/>
      </c>
      <c r="CT8" s="408" t="s">
        <v>518</v>
      </c>
      <c r="CU8" t="e">
        <f>$BV$2*100+52</f>
        <v>#VALUE!</v>
      </c>
      <c r="CX8" t="str">
        <f t="shared" si="5"/>
        <v/>
      </c>
      <c r="CY8" t="str">
        <f t="shared" si="6"/>
        <v/>
      </c>
      <c r="CZ8" t="str">
        <f t="shared" si="7"/>
        <v/>
      </c>
    </row>
    <row r="9" spans="2:106">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s="181"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s="19" t="str">
        <f>ASC(IF(競技者データ入力シート!P15="","",競技者データ入力シート!P15))</f>
        <v/>
      </c>
      <c r="O9" s="1" t="str">
        <f>IF(競技者データ入力シート!J15="","",競技者データ入力シート!J15)</f>
        <v/>
      </c>
      <c r="P9" s="1"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81" t="str">
        <f>ASC(IF(競技者データ入力シート!Q15="","",競技者データ入力シート!R15))</f>
        <v/>
      </c>
      <c r="Y9" s="1" t="str">
        <f>IF($O9="","",IF($O9="男",IFERROR(VLOOKUP(競技者データ入力シート!T15,データ!$B$2:$C$101,2,FALSE),""),IF($O9="女",IFERROR(VLOOKUP(競技者データ入力シート!T15,データ!$F$2:$G$101,2,FALSE),""))))</f>
        <v/>
      </c>
      <c r="Z9" t="str">
        <f>ASC(IF(競技者データ入力シート!T15="","",競技者データ入力シート!U15))</f>
        <v/>
      </c>
      <c r="AC9" s="1"/>
      <c r="AG9" s="1"/>
      <c r="AQ9" s="13"/>
      <c r="AR9" s="13"/>
      <c r="AS9" s="13"/>
      <c r="AT9" s="13"/>
      <c r="AU9" s="13"/>
      <c r="AV9" s="13"/>
      <c r="AX9" s="1"/>
      <c r="AZ9" s="1"/>
      <c r="BA9" s="1"/>
      <c r="BB9" t="str">
        <f>IF(競技者データ入力シート!$X15="","",競技者データ入力シート!$X15)</f>
        <v/>
      </c>
      <c r="BC9" s="13" t="str">
        <f>IF(競技者データ入力シート!$X15="","",VLOOKUP(Y9&amp;BB9,$CT$2:$CU$11,2,FALSE))</f>
        <v/>
      </c>
      <c r="BD9" s="13" t="str">
        <f>IF(競技者データ入力シート!$X15="","",B9)</f>
        <v/>
      </c>
      <c r="BE9" s="13" t="str">
        <f>IF(競技者データ入力シート!$X15="","",$C9&amp;$BB9)</f>
        <v/>
      </c>
      <c r="BF9" s="13"/>
      <c r="BG9" s="13" t="str">
        <f>IF(競技者データ入力シート!$X15="","",$C9&amp;$BB9)</f>
        <v/>
      </c>
      <c r="BH9" s="13" t="str">
        <f>IF(競技者データ入力シート!$X15="","",$C9&amp;$BB9)</f>
        <v/>
      </c>
      <c r="BI9" s="13"/>
      <c r="BJ9" s="13" t="str">
        <f>IF(競技者データ入力シート!$X15="","",競技者データ入力シート!$P15)</f>
        <v/>
      </c>
      <c r="BK9" s="1" t="str">
        <f>IF(競技者データ入力シート!$X15="","",COUNTIF($BC$2:BC9,BC9))</f>
        <v/>
      </c>
      <c r="BL9" s="13" t="str">
        <f t="shared" si="1"/>
        <v/>
      </c>
      <c r="BM9" s="13" t="str">
        <f t="shared" si="2"/>
        <v/>
      </c>
      <c r="BN9" s="1" t="str">
        <f t="shared" si="3"/>
        <v/>
      </c>
      <c r="BO9" s="13" t="str">
        <f t="shared" si="4"/>
        <v/>
      </c>
      <c r="BP9" t="str">
        <f>IF(U9="","",(VLOOKUP(U9,データ!$P$2:$Q$50,2,FALSE)))</f>
        <v/>
      </c>
      <c r="BQ9" t="str">
        <f>IF(Y9="","",VLOOKUP(Y9,データ!$P$2:$Q$50,2,FALSE))</f>
        <v/>
      </c>
      <c r="CT9" s="408" t="s">
        <v>519</v>
      </c>
      <c r="CU9" t="e">
        <f>$BV$2*100+53</f>
        <v>#VALUE!</v>
      </c>
      <c r="CX9" t="str">
        <f t="shared" si="5"/>
        <v/>
      </c>
      <c r="CY9" t="str">
        <f t="shared" si="6"/>
        <v/>
      </c>
      <c r="CZ9" t="str">
        <f t="shared" si="7"/>
        <v/>
      </c>
    </row>
    <row r="10" spans="2:106">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s="181"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s="19" t="str">
        <f>ASC(IF(競技者データ入力シート!P16="","",競技者データ入力シート!P16))</f>
        <v/>
      </c>
      <c r="O10" s="1" t="str">
        <f>IF(競技者データ入力シート!J16="","",競技者データ入力シート!J16)</f>
        <v/>
      </c>
      <c r="P10" s="1"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81" t="str">
        <f>ASC(IF(競技者データ入力シート!Q16="","",競技者データ入力シート!R16))</f>
        <v/>
      </c>
      <c r="Y10" s="1" t="str">
        <f>IF($O10="","",IF($O10="男",IFERROR(VLOOKUP(競技者データ入力シート!T16,データ!$B$2:$C$101,2,FALSE),""),IF($O10="女",IFERROR(VLOOKUP(競技者データ入力シート!T16,データ!$F$2:$G$101,2,FALSE),""))))</f>
        <v/>
      </c>
      <c r="Z10" t="str">
        <f>ASC(IF(競技者データ入力シート!T16="","",競技者データ入力シート!U16))</f>
        <v/>
      </c>
      <c r="AC10" s="1"/>
      <c r="AG10" s="1"/>
      <c r="AQ10" s="13"/>
      <c r="AR10" s="13"/>
      <c r="AS10" s="13"/>
      <c r="AT10" s="13"/>
      <c r="AU10" s="13"/>
      <c r="AV10" s="13"/>
      <c r="AX10" s="1"/>
      <c r="AZ10" s="1"/>
      <c r="BA10" s="1"/>
      <c r="BB10" t="str">
        <f>IF(競技者データ入力シート!$X16="","",競技者データ入力シート!$X16)</f>
        <v/>
      </c>
      <c r="BC10" s="13" t="str">
        <f>IF(競技者データ入力シート!$X16="","",VLOOKUP(Y10&amp;BB10,$CT$2:$CU$11,2,FALSE))</f>
        <v/>
      </c>
      <c r="BD10" s="13" t="str">
        <f>IF(競技者データ入力シート!$X16="","",B10)</f>
        <v/>
      </c>
      <c r="BE10" s="13" t="str">
        <f>IF(競技者データ入力シート!$X16="","",$C10&amp;$BB10)</f>
        <v/>
      </c>
      <c r="BF10" s="13"/>
      <c r="BG10" s="13" t="str">
        <f>IF(競技者データ入力シート!$X16="","",$C10&amp;$BB10)</f>
        <v/>
      </c>
      <c r="BH10" s="13" t="str">
        <f>IF(競技者データ入力シート!$X16="","",$C10&amp;$BB10)</f>
        <v/>
      </c>
      <c r="BI10" s="13"/>
      <c r="BJ10" s="13" t="str">
        <f>IF(競技者データ入力シート!$X16="","",競技者データ入力シート!$P16)</f>
        <v/>
      </c>
      <c r="BK10" s="1" t="str">
        <f>IF(競技者データ入力シート!$X16="","",COUNTIF($BC$2:BC10,BC10))</f>
        <v/>
      </c>
      <c r="BL10" s="13" t="str">
        <f t="shared" si="1"/>
        <v/>
      </c>
      <c r="BM10" s="13" t="str">
        <f t="shared" si="2"/>
        <v/>
      </c>
      <c r="BN10" s="1" t="str">
        <f t="shared" si="3"/>
        <v/>
      </c>
      <c r="BO10" s="13" t="str">
        <f t="shared" si="4"/>
        <v/>
      </c>
      <c r="BP10" t="str">
        <f>IF(U10="","",(VLOOKUP(U10,データ!$P$2:$Q$50,2,FALSE)))</f>
        <v/>
      </c>
      <c r="BQ10" t="str">
        <f>IF(Y10="","",VLOOKUP(Y10,データ!$P$2:$Q$50,2,FALSE))</f>
        <v/>
      </c>
      <c r="CT10" s="408" t="s">
        <v>520</v>
      </c>
      <c r="CU10" t="e">
        <f>$BV$2*100+54</f>
        <v>#VALUE!</v>
      </c>
      <c r="CX10" t="str">
        <f t="shared" si="5"/>
        <v/>
      </c>
      <c r="CY10" t="str">
        <f t="shared" si="6"/>
        <v/>
      </c>
      <c r="CZ10" t="str">
        <f t="shared" si="7"/>
        <v/>
      </c>
    </row>
    <row r="11" spans="2:106">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s="18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s="19" t="str">
        <f>ASC(IF(競技者データ入力シート!P17="","",競技者データ入力シート!P17))</f>
        <v/>
      </c>
      <c r="O11" s="1" t="str">
        <f>IF(競技者データ入力シート!J17="","",競技者データ入力シート!J17)</f>
        <v/>
      </c>
      <c r="P11" s="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81" t="str">
        <f>ASC(IF(競技者データ入力シート!Q17="","",競技者データ入力シート!R17))</f>
        <v/>
      </c>
      <c r="Y11" s="1" t="str">
        <f>IF($O11="","",IF($O11="男",IFERROR(VLOOKUP(競技者データ入力シート!T17,データ!$B$2:$C$101,2,FALSE),""),IF($O11="女",IFERROR(VLOOKUP(競技者データ入力シート!T17,データ!$F$2:$G$101,2,FALSE),""))))</f>
        <v/>
      </c>
      <c r="Z11" t="str">
        <f>ASC(IF(競技者データ入力シート!T17="","",競技者データ入力シート!U17))</f>
        <v/>
      </c>
      <c r="AC11" s="1"/>
      <c r="AG11" s="1"/>
      <c r="AQ11" s="13"/>
      <c r="AR11" s="13"/>
      <c r="AS11" s="13"/>
      <c r="AT11" s="13"/>
      <c r="AU11" s="13"/>
      <c r="AV11" s="13"/>
      <c r="AX11" s="1"/>
      <c r="AZ11" s="1"/>
      <c r="BA11" s="1"/>
      <c r="BB11" t="str">
        <f>IF(競技者データ入力シート!$X17="","",競技者データ入力シート!$X17)</f>
        <v/>
      </c>
      <c r="BC11" s="13" t="str">
        <f>IF(競技者データ入力シート!$X17="","",VLOOKUP(Y11&amp;BB11,$CT$2:$CU$11,2,FALSE))</f>
        <v/>
      </c>
      <c r="BD11" s="13" t="str">
        <f>IF(競技者データ入力シート!$X17="","",B11)</f>
        <v/>
      </c>
      <c r="BE11" s="13" t="str">
        <f>IF(競技者データ入力シート!$X17="","",$C11&amp;$BB11)</f>
        <v/>
      </c>
      <c r="BF11" s="13"/>
      <c r="BG11" s="13" t="str">
        <f>IF(競技者データ入力シート!$X17="","",$C11&amp;$BB11)</f>
        <v/>
      </c>
      <c r="BH11" s="13" t="str">
        <f>IF(競技者データ入力シート!$X17="","",$C11&amp;$BB11)</f>
        <v/>
      </c>
      <c r="BI11" s="13"/>
      <c r="BJ11" s="13" t="str">
        <f>IF(競技者データ入力シート!$X17="","",競技者データ入力シート!$P17)</f>
        <v/>
      </c>
      <c r="BK11" s="1" t="str">
        <f>IF(競技者データ入力シート!$X17="","",COUNTIF($BC$2:BC11,BC11))</f>
        <v/>
      </c>
      <c r="BL11" s="13" t="str">
        <f t="shared" si="1"/>
        <v/>
      </c>
      <c r="BM11" s="13" t="str">
        <f t="shared" si="2"/>
        <v/>
      </c>
      <c r="BN11" s="1" t="str">
        <f t="shared" si="3"/>
        <v/>
      </c>
      <c r="BO11" s="13" t="str">
        <f t="shared" si="4"/>
        <v/>
      </c>
      <c r="BP11" t="str">
        <f>IF(U11="","",(VLOOKUP(U11,データ!$P$2:$Q$50,2,FALSE)))</f>
        <v/>
      </c>
      <c r="BQ11" t="str">
        <f>IF(Y11="","",VLOOKUP(Y11,データ!$P$2:$Q$50,2,FALSE))</f>
        <v/>
      </c>
      <c r="CT11" s="408" t="s">
        <v>521</v>
      </c>
      <c r="CU11" t="e">
        <f>$BV$2*100+55</f>
        <v>#VALUE!</v>
      </c>
      <c r="CX11" t="str">
        <f t="shared" si="5"/>
        <v/>
      </c>
      <c r="CY11" t="str">
        <f t="shared" si="6"/>
        <v/>
      </c>
      <c r="CZ11" t="str">
        <f t="shared" si="7"/>
        <v/>
      </c>
    </row>
    <row r="12" spans="2:106">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s="181"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s="19" t="str">
        <f>ASC(IF(競技者データ入力シート!P18="","",競技者データ入力シート!P18))</f>
        <v/>
      </c>
      <c r="O12" s="1" t="str">
        <f>IF(競技者データ入力シート!J18="","",競技者データ入力シート!J18)</f>
        <v/>
      </c>
      <c r="P12" s="1"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81" t="str">
        <f>ASC(IF(競技者データ入力シート!Q18="","",競技者データ入力シート!R18))</f>
        <v/>
      </c>
      <c r="Y12" s="1" t="str">
        <f>IF($O12="","",IF($O12="男",IFERROR(VLOOKUP(競技者データ入力シート!T18,データ!$B$2:$C$101,2,FALSE),""),IF($O12="女",IFERROR(VLOOKUP(競技者データ入力シート!T18,データ!$F$2:$G$101,2,FALSE),""))))</f>
        <v/>
      </c>
      <c r="Z12" t="str">
        <f>ASC(IF(競技者データ入力シート!T18="","",競技者データ入力シート!U18))</f>
        <v/>
      </c>
      <c r="AC12" s="1"/>
      <c r="AG12" s="1"/>
      <c r="AQ12" s="13"/>
      <c r="AR12" s="13"/>
      <c r="AS12" s="13"/>
      <c r="AT12" s="13"/>
      <c r="AU12" s="13"/>
      <c r="AV12" s="13"/>
      <c r="AX12" s="1"/>
      <c r="AZ12" s="1"/>
      <c r="BA12" s="1"/>
      <c r="BB12" t="str">
        <f>IF(競技者データ入力シート!$X18="","",競技者データ入力シート!$X18)</f>
        <v/>
      </c>
      <c r="BC12" s="13" t="str">
        <f>IF(競技者データ入力シート!$X18="","",VLOOKUP(Y12&amp;BB12,$CT$2:$CU$11,2,FALSE))</f>
        <v/>
      </c>
      <c r="BD12" s="13" t="str">
        <f>IF(競技者データ入力シート!$X18="","",B12)</f>
        <v/>
      </c>
      <c r="BE12" s="13" t="str">
        <f>IF(競技者データ入力シート!$X18="","",$C12&amp;$BB12)</f>
        <v/>
      </c>
      <c r="BF12" s="13"/>
      <c r="BG12" s="13" t="str">
        <f>IF(競技者データ入力シート!$X18="","",$C12&amp;$BB12)</f>
        <v/>
      </c>
      <c r="BH12" s="13" t="str">
        <f>IF(競技者データ入力シート!$X18="","",$C12&amp;$BB12)</f>
        <v/>
      </c>
      <c r="BI12" s="13"/>
      <c r="BJ12" s="13" t="str">
        <f>IF(競技者データ入力シート!$X18="","",競技者データ入力シート!$P18)</f>
        <v/>
      </c>
      <c r="BK12" s="1" t="str">
        <f>IF(競技者データ入力シート!$X18="","",COUNTIF($BC$2:BC12,BC12))</f>
        <v/>
      </c>
      <c r="BL12" s="13" t="str">
        <f t="shared" si="1"/>
        <v/>
      </c>
      <c r="BM12" s="13" t="str">
        <f t="shared" si="2"/>
        <v/>
      </c>
      <c r="BN12" s="1" t="str">
        <f t="shared" si="3"/>
        <v/>
      </c>
      <c r="BO12" s="13" t="str">
        <f t="shared" si="4"/>
        <v/>
      </c>
      <c r="BP12" t="str">
        <f>IF(U12="","",(VLOOKUP(U12,データ!$P$2:$Q$50,2,FALSE)))</f>
        <v/>
      </c>
      <c r="BQ12" t="str">
        <f>IF(Y12="","",VLOOKUP(Y12,データ!$P$2:$Q$50,2,FALSE))</f>
        <v/>
      </c>
      <c r="CX12" t="str">
        <f t="shared" si="5"/>
        <v/>
      </c>
      <c r="CY12" t="str">
        <f t="shared" si="6"/>
        <v/>
      </c>
      <c r="CZ12" t="str">
        <f t="shared" si="7"/>
        <v/>
      </c>
    </row>
    <row r="13" spans="2:106">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s="181"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s="19" t="str">
        <f>ASC(IF(競技者データ入力シート!P19="","",競技者データ入力シート!P19))</f>
        <v/>
      </c>
      <c r="O13" s="1" t="str">
        <f>IF(競技者データ入力シート!J19="","",競技者データ入力シート!J19)</f>
        <v/>
      </c>
      <c r="P13" s="1"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81" t="str">
        <f>ASC(IF(競技者データ入力シート!Q19="","",競技者データ入力シート!R19))</f>
        <v/>
      </c>
      <c r="Y13" s="1" t="str">
        <f>IF($O13="","",IF($O13="男",IFERROR(VLOOKUP(競技者データ入力シート!T19,データ!$B$2:$C$101,2,FALSE),""),IF($O13="女",IFERROR(VLOOKUP(競技者データ入力シート!T19,データ!$F$2:$G$101,2,FALSE),""))))</f>
        <v/>
      </c>
      <c r="Z13" t="str">
        <f>ASC(IF(競技者データ入力シート!T19="","",競技者データ入力シート!U19))</f>
        <v/>
      </c>
      <c r="AC13" s="1"/>
      <c r="AG13" s="1"/>
      <c r="AQ13" s="13"/>
      <c r="AR13" s="13"/>
      <c r="AS13" s="13"/>
      <c r="AT13" s="13"/>
      <c r="AU13" s="13"/>
      <c r="AV13" s="13"/>
      <c r="AX13" s="1"/>
      <c r="AZ13" s="1"/>
      <c r="BA13" s="1"/>
      <c r="BB13" t="str">
        <f>IF(競技者データ入力シート!$X19="","",競技者データ入力シート!$X19)</f>
        <v/>
      </c>
      <c r="BC13" s="13" t="str">
        <f>IF(競技者データ入力シート!$X19="","",VLOOKUP(Y13&amp;BB13,$CT$2:$CU$11,2,FALSE))</f>
        <v/>
      </c>
      <c r="BD13" s="13" t="str">
        <f>IF(競技者データ入力シート!$X19="","",B13)</f>
        <v/>
      </c>
      <c r="BE13" s="13" t="str">
        <f>IF(競技者データ入力シート!$X19="","",$C13&amp;$BB13)</f>
        <v/>
      </c>
      <c r="BF13" s="13"/>
      <c r="BG13" s="13" t="str">
        <f>IF(競技者データ入力シート!$X19="","",$C13&amp;$BB13)</f>
        <v/>
      </c>
      <c r="BH13" s="13" t="str">
        <f>IF(競技者データ入力シート!$X19="","",$C13&amp;$BB13)</f>
        <v/>
      </c>
      <c r="BI13" s="13"/>
      <c r="BJ13" s="13" t="str">
        <f>IF(競技者データ入力シート!$X19="","",競技者データ入力シート!$P19)</f>
        <v/>
      </c>
      <c r="BK13" s="1" t="str">
        <f>IF(競技者データ入力シート!$X19="","",COUNTIF($BC$2:BC13,BC13))</f>
        <v/>
      </c>
      <c r="BL13" s="13" t="str">
        <f t="shared" si="1"/>
        <v/>
      </c>
      <c r="BM13" s="13" t="str">
        <f t="shared" si="2"/>
        <v/>
      </c>
      <c r="BN13" s="1" t="str">
        <f t="shared" si="3"/>
        <v/>
      </c>
      <c r="BO13" s="13" t="str">
        <f t="shared" si="4"/>
        <v/>
      </c>
      <c r="BP13" t="str">
        <f>IF(U13="","",(VLOOKUP(U13,データ!$P$2:$Q$50,2,FALSE)))</f>
        <v/>
      </c>
      <c r="BQ13" t="str">
        <f>IF(Y13="","",VLOOKUP(Y13,データ!$P$2:$Q$50,2,FALSE))</f>
        <v/>
      </c>
      <c r="CX13" t="str">
        <f t="shared" si="5"/>
        <v/>
      </c>
      <c r="CY13" t="str">
        <f t="shared" si="6"/>
        <v/>
      </c>
      <c r="CZ13" t="str">
        <f t="shared" si="7"/>
        <v/>
      </c>
    </row>
    <row r="14" spans="2:106">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s="181"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s="19" t="str">
        <f>ASC(IF(競技者データ入力シート!P20="","",競技者データ入力シート!P20))</f>
        <v/>
      </c>
      <c r="O14" s="1" t="str">
        <f>IF(競技者データ入力シート!J20="","",競技者データ入力シート!J20)</f>
        <v/>
      </c>
      <c r="P14" s="1"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81" t="str">
        <f>ASC(IF(競技者データ入力シート!Q20="","",競技者データ入力シート!R20))</f>
        <v/>
      </c>
      <c r="Y14" s="1" t="str">
        <f>IF($O14="","",IF($O14="男",IFERROR(VLOOKUP(競技者データ入力シート!T20,データ!$B$2:$C$101,2,FALSE),""),IF($O14="女",IFERROR(VLOOKUP(競技者データ入力シート!T20,データ!$F$2:$G$101,2,FALSE),""))))</f>
        <v/>
      </c>
      <c r="Z14" t="str">
        <f>ASC(IF(競技者データ入力シート!T20="","",競技者データ入力シート!U20))</f>
        <v/>
      </c>
      <c r="AC14" s="1"/>
      <c r="AG14" s="1"/>
      <c r="AQ14" s="13"/>
      <c r="AR14" s="13"/>
      <c r="AS14" s="13"/>
      <c r="AT14" s="13"/>
      <c r="AU14" s="13"/>
      <c r="AV14" s="13"/>
      <c r="AX14" s="1"/>
      <c r="AZ14" s="1"/>
      <c r="BA14" s="1"/>
      <c r="BB14" t="str">
        <f>IF(競技者データ入力シート!$X20="","",競技者データ入力シート!$X20)</f>
        <v/>
      </c>
      <c r="BC14" s="13" t="str">
        <f>IF(競技者データ入力シート!$X20="","",VLOOKUP(Y14&amp;BB14,$CT$2:$CU$11,2,FALSE))</f>
        <v/>
      </c>
      <c r="BD14" s="13" t="str">
        <f>IF(競技者データ入力シート!$X20="","",B14)</f>
        <v/>
      </c>
      <c r="BE14" s="13" t="str">
        <f>IF(競技者データ入力シート!$X20="","",$C14&amp;$BB14)</f>
        <v/>
      </c>
      <c r="BF14" s="13"/>
      <c r="BG14" s="13" t="str">
        <f>IF(競技者データ入力シート!$X20="","",$C14&amp;$BB14)</f>
        <v/>
      </c>
      <c r="BH14" s="13" t="str">
        <f>IF(競技者データ入力シート!$X20="","",$C14&amp;$BB14)</f>
        <v/>
      </c>
      <c r="BI14" s="13"/>
      <c r="BJ14" s="13" t="str">
        <f>IF(競技者データ入力シート!$X20="","",競技者データ入力シート!$P20)</f>
        <v/>
      </c>
      <c r="BK14" s="1" t="str">
        <f>IF(競技者データ入力シート!$X20="","",COUNTIF($BC$2:BC14,BC14))</f>
        <v/>
      </c>
      <c r="BL14" s="13" t="str">
        <f t="shared" si="1"/>
        <v/>
      </c>
      <c r="BM14" s="13" t="str">
        <f t="shared" si="2"/>
        <v/>
      </c>
      <c r="BN14" s="1" t="str">
        <f t="shared" si="3"/>
        <v/>
      </c>
      <c r="BO14" s="13" t="str">
        <f t="shared" si="4"/>
        <v/>
      </c>
      <c r="BP14" t="str">
        <f>IF(U14="","",(VLOOKUP(U14,データ!$P$2:$Q$50,2,FALSE)))</f>
        <v/>
      </c>
      <c r="BQ14" t="str">
        <f>IF(Y14="","",VLOOKUP(Y14,データ!$P$2:$Q$50,2,FALSE))</f>
        <v/>
      </c>
      <c r="CX14" t="str">
        <f t="shared" si="5"/>
        <v/>
      </c>
      <c r="CY14" t="str">
        <f t="shared" si="6"/>
        <v/>
      </c>
      <c r="CZ14" t="str">
        <f t="shared" si="7"/>
        <v/>
      </c>
    </row>
    <row r="15" spans="2:106">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s="181"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s="19" t="str">
        <f>ASC(IF(競技者データ入力シート!P21="","",競技者データ入力シート!P21))</f>
        <v/>
      </c>
      <c r="O15" s="1" t="str">
        <f>IF(競技者データ入力シート!J21="","",競技者データ入力シート!J21)</f>
        <v/>
      </c>
      <c r="P15" s="1"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81" t="str">
        <f>ASC(IF(競技者データ入力シート!Q21="","",競技者データ入力シート!R21))</f>
        <v/>
      </c>
      <c r="Y15" s="1" t="str">
        <f>IF($O15="","",IF($O15="男",IFERROR(VLOOKUP(競技者データ入力シート!T21,データ!$B$2:$C$101,2,FALSE),""),IF($O15="女",IFERROR(VLOOKUP(競技者データ入力シート!T21,データ!$F$2:$G$101,2,FALSE),""))))</f>
        <v/>
      </c>
      <c r="Z15" t="str">
        <f>ASC(IF(競技者データ入力シート!T21="","",競技者データ入力シート!U21))</f>
        <v/>
      </c>
      <c r="AC15" s="1"/>
      <c r="AG15" s="1"/>
      <c r="AQ15" s="13"/>
      <c r="AR15" s="13"/>
      <c r="AS15" s="13"/>
      <c r="AT15" s="13"/>
      <c r="AU15" s="13"/>
      <c r="AV15" s="13"/>
      <c r="AX15" s="1"/>
      <c r="AZ15" s="1"/>
      <c r="BA15" s="1"/>
      <c r="BB15" t="str">
        <f>IF(競技者データ入力シート!$X21="","",競技者データ入力シート!$X21)</f>
        <v/>
      </c>
      <c r="BC15" s="13" t="str">
        <f>IF(競技者データ入力シート!$X21="","",VLOOKUP(Y15&amp;BB15,$CT$2:$CU$11,2,FALSE))</f>
        <v/>
      </c>
      <c r="BD15" s="13" t="str">
        <f>IF(競技者データ入力シート!$X21="","",B15)</f>
        <v/>
      </c>
      <c r="BE15" s="13" t="str">
        <f>IF(競技者データ入力シート!$X21="","",$C15&amp;$BB15)</f>
        <v/>
      </c>
      <c r="BF15" s="13"/>
      <c r="BG15" s="13" t="str">
        <f>IF(競技者データ入力シート!$X21="","",$C15&amp;$BB15)</f>
        <v/>
      </c>
      <c r="BH15" s="13" t="str">
        <f>IF(競技者データ入力シート!$X21="","",$C15&amp;$BB15)</f>
        <v/>
      </c>
      <c r="BI15" s="13"/>
      <c r="BJ15" s="13" t="str">
        <f>IF(競技者データ入力シート!$X21="","",競技者データ入力シート!$P21)</f>
        <v/>
      </c>
      <c r="BK15" s="1" t="str">
        <f>IF(競技者データ入力シート!$X21="","",COUNTIF($BC$2:BC15,BC15))</f>
        <v/>
      </c>
      <c r="BL15" s="13" t="str">
        <f t="shared" si="1"/>
        <v/>
      </c>
      <c r="BM15" s="13" t="str">
        <f t="shared" si="2"/>
        <v/>
      </c>
      <c r="BN15" s="1" t="str">
        <f t="shared" si="3"/>
        <v/>
      </c>
      <c r="BO15" s="13" t="str">
        <f t="shared" si="4"/>
        <v/>
      </c>
      <c r="BP15" t="str">
        <f>IF(U15="","",(VLOOKUP(U15,データ!$P$2:$Q$50,2,FALSE)))</f>
        <v/>
      </c>
      <c r="BQ15" t="str">
        <f>IF(Y15="","",VLOOKUP(Y15,データ!$P$2:$Q$50,2,FALSE))</f>
        <v/>
      </c>
      <c r="CX15" t="str">
        <f t="shared" si="5"/>
        <v/>
      </c>
      <c r="CY15" t="str">
        <f t="shared" si="6"/>
        <v/>
      </c>
      <c r="CZ15" t="str">
        <f t="shared" si="7"/>
        <v/>
      </c>
    </row>
    <row r="16" spans="2:106">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s="181"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s="19" t="str">
        <f>ASC(IF(競技者データ入力シート!P22="","",競技者データ入力シート!P22))</f>
        <v/>
      </c>
      <c r="O16" s="1" t="str">
        <f>IF(競技者データ入力シート!J22="","",競技者データ入力シート!J22)</f>
        <v/>
      </c>
      <c r="P16" s="1"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81" t="str">
        <f>ASC(IF(競技者データ入力シート!Q22="","",競技者データ入力シート!R22))</f>
        <v/>
      </c>
      <c r="Y16" s="1" t="str">
        <f>IF($O16="","",IF($O16="男",IFERROR(VLOOKUP(競技者データ入力シート!T22,データ!$B$2:$C$101,2,FALSE),""),IF($O16="女",IFERROR(VLOOKUP(競技者データ入力シート!T22,データ!$F$2:$G$101,2,FALSE),""))))</f>
        <v/>
      </c>
      <c r="Z16" t="str">
        <f>ASC(IF(競技者データ入力シート!T22="","",競技者データ入力シート!U22))</f>
        <v/>
      </c>
      <c r="AC16" s="1"/>
      <c r="AG16" s="1"/>
      <c r="AQ16" s="13"/>
      <c r="AR16" s="13"/>
      <c r="AS16" s="13"/>
      <c r="AT16" s="13"/>
      <c r="AU16" s="13"/>
      <c r="AV16" s="13"/>
      <c r="AX16" s="1"/>
      <c r="AZ16" s="1"/>
      <c r="BA16" s="1"/>
      <c r="BB16" t="str">
        <f>IF(競技者データ入力シート!$X22="","",競技者データ入力シート!$X22)</f>
        <v/>
      </c>
      <c r="BC16" s="13" t="str">
        <f>IF(競技者データ入力シート!$X22="","",VLOOKUP(Y16&amp;BB16,$CT$2:$CU$11,2,FALSE))</f>
        <v/>
      </c>
      <c r="BD16" s="13" t="str">
        <f>IF(競技者データ入力シート!$X22="","",B16)</f>
        <v/>
      </c>
      <c r="BE16" s="13" t="str">
        <f>IF(競技者データ入力シート!$X22="","",$C16&amp;$BB16)</f>
        <v/>
      </c>
      <c r="BF16" s="13"/>
      <c r="BG16" s="13" t="str">
        <f>IF(競技者データ入力シート!$X22="","",$C16&amp;$BB16)</f>
        <v/>
      </c>
      <c r="BH16" s="13" t="str">
        <f>IF(競技者データ入力シート!$X22="","",$C16&amp;$BB16)</f>
        <v/>
      </c>
      <c r="BI16" s="13"/>
      <c r="BJ16" s="13" t="str">
        <f>IF(競技者データ入力シート!$X22="","",競技者データ入力シート!$P22)</f>
        <v/>
      </c>
      <c r="BK16" s="1" t="str">
        <f>IF(競技者データ入力シート!$X22="","",COUNTIF($BC$2:BC16,BC16))</f>
        <v/>
      </c>
      <c r="BL16" s="13" t="str">
        <f t="shared" si="1"/>
        <v/>
      </c>
      <c r="BM16" s="13" t="str">
        <f t="shared" si="2"/>
        <v/>
      </c>
      <c r="BN16" s="1" t="str">
        <f t="shared" si="3"/>
        <v/>
      </c>
      <c r="BO16" s="13" t="str">
        <f t="shared" si="4"/>
        <v/>
      </c>
      <c r="BP16" t="str">
        <f>IF(U16="","",(VLOOKUP(U16,データ!$P$2:$Q$50,2,FALSE)))</f>
        <v/>
      </c>
      <c r="BQ16" t="str">
        <f>IF(Y16="","",VLOOKUP(Y16,データ!$P$2:$Q$50,2,FALSE))</f>
        <v/>
      </c>
      <c r="CX16" t="str">
        <f t="shared" si="5"/>
        <v/>
      </c>
      <c r="CY16" t="str">
        <f t="shared" si="6"/>
        <v/>
      </c>
      <c r="CZ16" t="str">
        <f t="shared" si="7"/>
        <v/>
      </c>
    </row>
    <row r="17" spans="2:104">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s="181"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s="19" t="str">
        <f>ASC(IF(競技者データ入力シート!P23="","",競技者データ入力シート!P23))</f>
        <v/>
      </c>
      <c r="O17" s="1" t="str">
        <f>IF(競技者データ入力シート!J23="","",競技者データ入力シート!J23)</f>
        <v/>
      </c>
      <c r="P17" s="1"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81" t="str">
        <f>ASC(IF(競技者データ入力シート!Q23="","",競技者データ入力シート!R23))</f>
        <v/>
      </c>
      <c r="Y17" s="1" t="str">
        <f>IF($O17="","",IF($O17="男",IFERROR(VLOOKUP(競技者データ入力シート!T23,データ!$B$2:$C$101,2,FALSE),""),IF($O17="女",IFERROR(VLOOKUP(競技者データ入力シート!T23,データ!$F$2:$G$101,2,FALSE),""))))</f>
        <v/>
      </c>
      <c r="Z17" t="str">
        <f>ASC(IF(競技者データ入力シート!T23="","",競技者データ入力シート!U23))</f>
        <v/>
      </c>
      <c r="AC17" s="1"/>
      <c r="AG17" s="1"/>
      <c r="AQ17" s="13"/>
      <c r="AR17" s="13"/>
      <c r="AS17" s="13"/>
      <c r="AT17" s="13"/>
      <c r="AU17" s="13"/>
      <c r="AV17" s="13"/>
      <c r="AX17" s="1"/>
      <c r="AZ17" s="1"/>
      <c r="BA17" s="1"/>
      <c r="BB17" t="str">
        <f>IF(競技者データ入力シート!$X23="","",競技者データ入力シート!$X23)</f>
        <v/>
      </c>
      <c r="BC17" s="13" t="str">
        <f>IF(競技者データ入力シート!$X23="","",VLOOKUP(Y17&amp;BB17,$CT$2:$CU$11,2,FALSE))</f>
        <v/>
      </c>
      <c r="BD17" s="13" t="str">
        <f>IF(競技者データ入力シート!$X23="","",B17)</f>
        <v/>
      </c>
      <c r="BE17" s="13" t="str">
        <f>IF(競技者データ入力シート!$X23="","",$C17&amp;$BB17)</f>
        <v/>
      </c>
      <c r="BF17" s="13"/>
      <c r="BG17" s="13" t="str">
        <f>IF(競技者データ入力シート!$X23="","",$C17&amp;$BB17)</f>
        <v/>
      </c>
      <c r="BH17" s="13" t="str">
        <f>IF(競技者データ入力シート!$X23="","",$C17&amp;$BB17)</f>
        <v/>
      </c>
      <c r="BI17" s="13"/>
      <c r="BJ17" s="13" t="str">
        <f>IF(競技者データ入力シート!$X23="","",競技者データ入力シート!$P23)</f>
        <v/>
      </c>
      <c r="BK17" s="1" t="str">
        <f>IF(競技者データ入力シート!$X23="","",COUNTIF($BC$2:BC17,BC17))</f>
        <v/>
      </c>
      <c r="BL17" s="13" t="str">
        <f t="shared" si="1"/>
        <v/>
      </c>
      <c r="BM17" s="13" t="str">
        <f t="shared" si="2"/>
        <v/>
      </c>
      <c r="BN17" s="1" t="str">
        <f t="shared" si="3"/>
        <v/>
      </c>
      <c r="BO17" s="13" t="str">
        <f t="shared" si="4"/>
        <v/>
      </c>
      <c r="BP17" t="str">
        <f>IF(U17="","",(VLOOKUP(U17,データ!$P$2:$Q$50,2,FALSE)))</f>
        <v/>
      </c>
      <c r="BQ17" t="str">
        <f>IF(Y17="","",VLOOKUP(Y17,データ!$P$2:$Q$50,2,FALSE))</f>
        <v/>
      </c>
      <c r="CX17" t="str">
        <f t="shared" si="5"/>
        <v/>
      </c>
      <c r="CY17" t="str">
        <f t="shared" si="6"/>
        <v/>
      </c>
      <c r="CZ17" t="str">
        <f t="shared" si="7"/>
        <v/>
      </c>
    </row>
    <row r="18" spans="2:104">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s="181"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s="19" t="str">
        <f>ASC(IF(競技者データ入力シート!P24="","",競技者データ入力シート!P24))</f>
        <v/>
      </c>
      <c r="O18" s="1" t="str">
        <f>IF(競技者データ入力シート!J24="","",競技者データ入力シート!J24)</f>
        <v/>
      </c>
      <c r="P18" s="1"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81" t="str">
        <f>ASC(IF(競技者データ入力シート!Q24="","",競技者データ入力シート!R24))</f>
        <v/>
      </c>
      <c r="Y18" s="1" t="str">
        <f>IF($O18="","",IF($O18="男",IFERROR(VLOOKUP(競技者データ入力シート!T24,データ!$B$2:$C$101,2,FALSE),""),IF($O18="女",IFERROR(VLOOKUP(競技者データ入力シート!T24,データ!$F$2:$G$101,2,FALSE),""))))</f>
        <v/>
      </c>
      <c r="Z18" t="str">
        <f>ASC(IF(競技者データ入力シート!T24="","",競技者データ入力シート!U24))</f>
        <v/>
      </c>
      <c r="AC18" s="1"/>
      <c r="AG18" s="1"/>
      <c r="AQ18" s="13"/>
      <c r="AR18" s="13"/>
      <c r="AS18" s="13"/>
      <c r="AT18" s="13"/>
      <c r="AU18" s="13"/>
      <c r="AV18" s="13"/>
      <c r="AX18" s="1"/>
      <c r="AZ18" s="1"/>
      <c r="BA18" s="1"/>
      <c r="BB18" t="str">
        <f>IF(競技者データ入力シート!$X24="","",競技者データ入力シート!$X24)</f>
        <v/>
      </c>
      <c r="BC18" s="13" t="str">
        <f>IF(競技者データ入力シート!$X24="","",VLOOKUP(Y18&amp;BB18,$CT$2:$CU$11,2,FALSE))</f>
        <v/>
      </c>
      <c r="BD18" s="13" t="str">
        <f>IF(競技者データ入力シート!$X24="","",B18)</f>
        <v/>
      </c>
      <c r="BE18" s="13" t="str">
        <f>IF(競技者データ入力シート!$X24="","",$C18&amp;$BB18)</f>
        <v/>
      </c>
      <c r="BF18" s="13"/>
      <c r="BG18" s="13" t="str">
        <f>IF(競技者データ入力シート!$X24="","",$C18&amp;$BB18)</f>
        <v/>
      </c>
      <c r="BH18" s="13" t="str">
        <f>IF(競技者データ入力シート!$X24="","",$C18&amp;$BB18)</f>
        <v/>
      </c>
      <c r="BI18" s="13"/>
      <c r="BJ18" s="13" t="str">
        <f>IF(競技者データ入力シート!$X24="","",競技者データ入力シート!$P24)</f>
        <v/>
      </c>
      <c r="BK18" s="1" t="str">
        <f>IF(競技者データ入力シート!$X24="","",COUNTIF($BC$2:BC18,BC18))</f>
        <v/>
      </c>
      <c r="BL18" s="13" t="str">
        <f t="shared" si="1"/>
        <v/>
      </c>
      <c r="BM18" s="13" t="str">
        <f t="shared" si="2"/>
        <v/>
      </c>
      <c r="BN18" s="1" t="str">
        <f t="shared" si="3"/>
        <v/>
      </c>
      <c r="BO18" s="13" t="str">
        <f t="shared" si="4"/>
        <v/>
      </c>
      <c r="BP18" t="str">
        <f>IF(U18="","",(VLOOKUP(U18,データ!$P$2:$Q$50,2,FALSE)))</f>
        <v/>
      </c>
      <c r="BQ18" t="str">
        <f>IF(Y18="","",VLOOKUP(Y18,データ!$P$2:$Q$50,2,FALSE))</f>
        <v/>
      </c>
      <c r="CX18" t="str">
        <f t="shared" si="5"/>
        <v/>
      </c>
      <c r="CY18" t="str">
        <f t="shared" si="6"/>
        <v/>
      </c>
      <c r="CZ18" t="str">
        <f t="shared" si="7"/>
        <v/>
      </c>
    </row>
    <row r="19" spans="2:104">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s="181"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s="19" t="str">
        <f>ASC(IF(競技者データ入力シート!P25="","",競技者データ入力シート!P25))</f>
        <v/>
      </c>
      <c r="O19" s="1" t="str">
        <f>IF(競技者データ入力シート!J25="","",競技者データ入力シート!J25)</f>
        <v/>
      </c>
      <c r="P19" s="1"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81" t="str">
        <f>ASC(IF(競技者データ入力シート!Q25="","",競技者データ入力シート!R25))</f>
        <v/>
      </c>
      <c r="Y19" s="1" t="str">
        <f>IF($O19="","",IF($O19="男",IFERROR(VLOOKUP(競技者データ入力シート!T25,データ!$B$2:$C$101,2,FALSE),""),IF($O19="女",IFERROR(VLOOKUP(競技者データ入力シート!T25,データ!$F$2:$G$101,2,FALSE),""))))</f>
        <v/>
      </c>
      <c r="Z19" t="str">
        <f>ASC(IF(競技者データ入力シート!T25="","",競技者データ入力シート!U25))</f>
        <v/>
      </c>
      <c r="AC19" s="1"/>
      <c r="AG19" s="1"/>
      <c r="AQ19" s="13"/>
      <c r="AR19" s="13"/>
      <c r="AS19" s="13"/>
      <c r="AT19" s="13"/>
      <c r="AU19" s="13"/>
      <c r="AV19" s="13"/>
      <c r="AX19" s="1"/>
      <c r="AZ19" s="1"/>
      <c r="BA19" s="1"/>
      <c r="BB19" t="str">
        <f>IF(競技者データ入力シート!$X25="","",競技者データ入力シート!$X25)</f>
        <v/>
      </c>
      <c r="BC19" s="13" t="str">
        <f>IF(競技者データ入力シート!$X25="","",VLOOKUP(Y19&amp;BB19,$CT$2:$CU$11,2,FALSE))</f>
        <v/>
      </c>
      <c r="BD19" s="13" t="str">
        <f>IF(競技者データ入力シート!$X25="","",B19)</f>
        <v/>
      </c>
      <c r="BE19" s="13" t="str">
        <f>IF(競技者データ入力シート!$X25="","",$C19&amp;$BB19)</f>
        <v/>
      </c>
      <c r="BF19" s="13"/>
      <c r="BG19" s="13" t="str">
        <f>IF(競技者データ入力シート!$X25="","",$C19&amp;$BB19)</f>
        <v/>
      </c>
      <c r="BH19" s="13" t="str">
        <f>IF(競技者データ入力シート!$X25="","",$C19&amp;$BB19)</f>
        <v/>
      </c>
      <c r="BI19" s="13"/>
      <c r="BJ19" s="13" t="str">
        <f>IF(競技者データ入力シート!$X25="","",競技者データ入力シート!$P25)</f>
        <v/>
      </c>
      <c r="BK19" s="1" t="str">
        <f>IF(競技者データ入力シート!$X25="","",COUNTIF($BC$2:BC19,BC19))</f>
        <v/>
      </c>
      <c r="BL19" s="13" t="str">
        <f t="shared" si="1"/>
        <v/>
      </c>
      <c r="BM19" s="13" t="str">
        <f t="shared" si="2"/>
        <v/>
      </c>
      <c r="BN19" s="1" t="str">
        <f t="shared" si="3"/>
        <v/>
      </c>
      <c r="BO19" s="13" t="str">
        <f t="shared" si="4"/>
        <v/>
      </c>
      <c r="BP19" t="str">
        <f>IF(U19="","",(VLOOKUP(U19,データ!$P$2:$Q$50,2,FALSE)))</f>
        <v/>
      </c>
      <c r="BQ19" t="str">
        <f>IF(Y19="","",VLOOKUP(Y19,データ!$P$2:$Q$50,2,FALSE))</f>
        <v/>
      </c>
      <c r="CX19" t="str">
        <f t="shared" si="5"/>
        <v/>
      </c>
      <c r="CY19" t="str">
        <f t="shared" si="6"/>
        <v/>
      </c>
      <c r="CZ19" t="str">
        <f t="shared" si="7"/>
        <v/>
      </c>
    </row>
    <row r="20" spans="2:104">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s="181"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s="19" t="str">
        <f>ASC(IF(競技者データ入力シート!P26="","",競技者データ入力シート!P26))</f>
        <v/>
      </c>
      <c r="O20" s="1" t="str">
        <f>IF(競技者データ入力シート!J26="","",競技者データ入力シート!J26)</f>
        <v/>
      </c>
      <c r="P20" s="1"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81" t="str">
        <f>ASC(IF(競技者データ入力シート!Q26="","",競技者データ入力シート!R26))</f>
        <v/>
      </c>
      <c r="Y20" s="1" t="str">
        <f>IF($O20="","",IF($O20="男",IFERROR(VLOOKUP(競技者データ入力シート!T26,データ!$B$2:$C$101,2,FALSE),""),IF($O20="女",IFERROR(VLOOKUP(競技者データ入力シート!T26,データ!$F$2:$G$101,2,FALSE),""))))</f>
        <v/>
      </c>
      <c r="Z20" t="str">
        <f>ASC(IF(競技者データ入力シート!T26="","",競技者データ入力シート!U26))</f>
        <v/>
      </c>
      <c r="AC20" s="1"/>
      <c r="AG20" s="1"/>
      <c r="AQ20" s="13"/>
      <c r="AR20" s="13"/>
      <c r="AS20" s="13"/>
      <c r="AT20" s="13"/>
      <c r="AU20" s="13"/>
      <c r="AV20" s="13"/>
      <c r="AX20" s="1"/>
      <c r="AZ20" s="1"/>
      <c r="BA20" s="1"/>
      <c r="BB20" t="str">
        <f>IF(競技者データ入力シート!$X26="","",競技者データ入力シート!$X26)</f>
        <v/>
      </c>
      <c r="BC20" s="13" t="str">
        <f>IF(競技者データ入力シート!$X26="","",VLOOKUP(Y20&amp;BB20,$CT$2:$CU$11,2,FALSE))</f>
        <v/>
      </c>
      <c r="BD20" s="13" t="str">
        <f>IF(競技者データ入力シート!$X26="","",B20)</f>
        <v/>
      </c>
      <c r="BE20" s="13" t="str">
        <f>IF(競技者データ入力シート!$X26="","",$C20&amp;$BB20)</f>
        <v/>
      </c>
      <c r="BF20" s="13"/>
      <c r="BG20" s="13" t="str">
        <f>IF(競技者データ入力シート!$X26="","",$C20&amp;$BB20)</f>
        <v/>
      </c>
      <c r="BH20" s="13" t="str">
        <f>IF(競技者データ入力シート!$X26="","",$C20&amp;$BB20)</f>
        <v/>
      </c>
      <c r="BI20" s="13"/>
      <c r="BJ20" s="13" t="str">
        <f>IF(競技者データ入力シート!$X26="","",競技者データ入力シート!$P26)</f>
        <v/>
      </c>
      <c r="BK20" s="1" t="str">
        <f>IF(競技者データ入力シート!$X26="","",COUNTIF($BC$2:BC20,BC20))</f>
        <v/>
      </c>
      <c r="BL20" s="13" t="str">
        <f t="shared" si="1"/>
        <v/>
      </c>
      <c r="BM20" s="13" t="str">
        <f t="shared" si="2"/>
        <v/>
      </c>
      <c r="BN20" s="1" t="str">
        <f t="shared" si="3"/>
        <v/>
      </c>
      <c r="BO20" s="13" t="str">
        <f t="shared" si="4"/>
        <v/>
      </c>
      <c r="BP20" t="str">
        <f>IF(U20="","",(VLOOKUP(U20,データ!$P$2:$Q$50,2,FALSE)))</f>
        <v/>
      </c>
      <c r="BQ20" t="str">
        <f>IF(Y20="","",VLOOKUP(Y20,データ!$P$2:$Q$50,2,FALSE))</f>
        <v/>
      </c>
      <c r="CX20" t="str">
        <f t="shared" si="5"/>
        <v/>
      </c>
      <c r="CY20" t="str">
        <f t="shared" si="6"/>
        <v/>
      </c>
      <c r="CZ20" t="str">
        <f t="shared" si="7"/>
        <v/>
      </c>
    </row>
    <row r="21" spans="2:104">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s="18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s="19" t="str">
        <f>ASC(IF(競技者データ入力シート!P27="","",競技者データ入力シート!P27))</f>
        <v/>
      </c>
      <c r="O21" s="1" t="str">
        <f>IF(競技者データ入力シート!J27="","",競技者データ入力シート!J27)</f>
        <v/>
      </c>
      <c r="P21" s="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81" t="str">
        <f>ASC(IF(競技者データ入力シート!Q27="","",競技者データ入力シート!R27))</f>
        <v/>
      </c>
      <c r="Y21" s="1" t="str">
        <f>IF($O21="","",IF($O21="男",IFERROR(VLOOKUP(競技者データ入力シート!T27,データ!$B$2:$C$101,2,FALSE),""),IF($O21="女",IFERROR(VLOOKUP(競技者データ入力シート!T27,データ!$F$2:$G$101,2,FALSE),""))))</f>
        <v/>
      </c>
      <c r="Z21" t="str">
        <f>ASC(IF(競技者データ入力シート!T27="","",競技者データ入力シート!U27))</f>
        <v/>
      </c>
      <c r="AC21" s="1"/>
      <c r="AG21" s="1"/>
      <c r="AQ21" s="13"/>
      <c r="AR21" s="13"/>
      <c r="AS21" s="13"/>
      <c r="AT21" s="13"/>
      <c r="AU21" s="13"/>
      <c r="AV21" s="13"/>
      <c r="AX21" s="1"/>
      <c r="AZ21" s="1"/>
      <c r="BA21" s="1"/>
      <c r="BB21" t="str">
        <f>IF(競技者データ入力シート!$X27="","",競技者データ入力シート!$X27)</f>
        <v/>
      </c>
      <c r="BC21" s="13" t="str">
        <f>IF(競技者データ入力シート!$X27="","",VLOOKUP(Y21&amp;BB21,$CT$2:$CU$11,2,FALSE))</f>
        <v/>
      </c>
      <c r="BD21" s="13" t="str">
        <f>IF(競技者データ入力シート!$X27="","",B21)</f>
        <v/>
      </c>
      <c r="BE21" s="13" t="str">
        <f>IF(競技者データ入力シート!$X27="","",$C21&amp;$BB21)</f>
        <v/>
      </c>
      <c r="BF21" s="13"/>
      <c r="BG21" s="13" t="str">
        <f>IF(競技者データ入力シート!$X27="","",$C21&amp;$BB21)</f>
        <v/>
      </c>
      <c r="BH21" s="13" t="str">
        <f>IF(競技者データ入力シート!$X27="","",$C21&amp;$BB21)</f>
        <v/>
      </c>
      <c r="BI21" s="13"/>
      <c r="BJ21" s="13" t="str">
        <f>IF(競技者データ入力シート!$X27="","",競技者データ入力シート!$P27)</f>
        <v/>
      </c>
      <c r="BK21" s="1" t="str">
        <f>IF(競技者データ入力シート!$X27="","",COUNTIF($BC$2:BC21,BC21))</f>
        <v/>
      </c>
      <c r="BL21" s="13" t="str">
        <f t="shared" si="1"/>
        <v/>
      </c>
      <c r="BM21" s="13" t="str">
        <f t="shared" si="2"/>
        <v/>
      </c>
      <c r="BN21" s="1" t="str">
        <f t="shared" si="3"/>
        <v/>
      </c>
      <c r="BO21" s="13" t="str">
        <f t="shared" si="4"/>
        <v/>
      </c>
      <c r="BP21" t="str">
        <f>IF(U21="","",(VLOOKUP(U21,データ!$P$2:$Q$50,2,FALSE)))</f>
        <v/>
      </c>
      <c r="BQ21" t="str">
        <f>IF(Y21="","",VLOOKUP(Y21,データ!$P$2:$Q$50,2,FALSE))</f>
        <v/>
      </c>
      <c r="CX21" t="str">
        <f t="shared" si="5"/>
        <v/>
      </c>
      <c r="CY21" t="str">
        <f t="shared" si="6"/>
        <v/>
      </c>
      <c r="CZ21" t="str">
        <f t="shared" si="7"/>
        <v/>
      </c>
    </row>
    <row r="22" spans="2:104">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s="181"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s="19" t="str">
        <f>ASC(IF(競技者データ入力シート!P28="","",競技者データ入力シート!P28))</f>
        <v/>
      </c>
      <c r="O22" s="1" t="str">
        <f>IF(競技者データ入力シート!J28="","",競技者データ入力シート!J28)</f>
        <v/>
      </c>
      <c r="P22" s="1"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81" t="str">
        <f>ASC(IF(競技者データ入力シート!Q28="","",競技者データ入力シート!R28))</f>
        <v/>
      </c>
      <c r="Y22" s="1" t="str">
        <f>IF($O22="","",IF($O22="男",IFERROR(VLOOKUP(競技者データ入力シート!T28,データ!$B$2:$C$101,2,FALSE),""),IF($O22="女",IFERROR(VLOOKUP(競技者データ入力シート!T28,データ!$F$2:$G$101,2,FALSE),""))))</f>
        <v/>
      </c>
      <c r="Z22" t="str">
        <f>ASC(IF(競技者データ入力シート!T28="","",競技者データ入力シート!U28))</f>
        <v/>
      </c>
      <c r="AC22" s="1"/>
      <c r="AG22" s="1"/>
      <c r="AQ22" s="13"/>
      <c r="AR22" s="13"/>
      <c r="AS22" s="13"/>
      <c r="AT22" s="13"/>
      <c r="AU22" s="13"/>
      <c r="AV22" s="13"/>
      <c r="AX22" s="1"/>
      <c r="AZ22" s="1"/>
      <c r="BA22" s="1"/>
      <c r="BB22" t="str">
        <f>IF(競技者データ入力シート!$X28="","",競技者データ入力シート!$X28)</f>
        <v/>
      </c>
      <c r="BC22" s="13" t="str">
        <f>IF(競技者データ入力シート!$X28="","",VLOOKUP(Y22&amp;BB22,$CT$2:$CU$11,2,FALSE))</f>
        <v/>
      </c>
      <c r="BD22" s="13" t="str">
        <f>IF(競技者データ入力シート!$X28="","",B22)</f>
        <v/>
      </c>
      <c r="BE22" s="13" t="str">
        <f>IF(競技者データ入力シート!$X28="","",$C22&amp;$BB22)</f>
        <v/>
      </c>
      <c r="BF22" s="13"/>
      <c r="BG22" s="13" t="str">
        <f>IF(競技者データ入力シート!$X28="","",$C22&amp;$BB22)</f>
        <v/>
      </c>
      <c r="BH22" s="13" t="str">
        <f>IF(競技者データ入力シート!$X28="","",$C22&amp;$BB22)</f>
        <v/>
      </c>
      <c r="BI22" s="13"/>
      <c r="BJ22" s="13" t="str">
        <f>IF(競技者データ入力シート!$X28="","",競技者データ入力シート!$P28)</f>
        <v/>
      </c>
      <c r="BK22" s="1" t="str">
        <f>IF(競技者データ入力シート!$X28="","",COUNTIF($BC$2:BC22,BC22))</f>
        <v/>
      </c>
      <c r="BL22" s="13" t="str">
        <f t="shared" si="1"/>
        <v/>
      </c>
      <c r="BM22" s="13" t="str">
        <f t="shared" si="2"/>
        <v/>
      </c>
      <c r="BN22" s="1" t="str">
        <f t="shared" si="3"/>
        <v/>
      </c>
      <c r="BO22" s="13" t="str">
        <f t="shared" si="4"/>
        <v/>
      </c>
      <c r="BP22" t="str">
        <f>IF(U22="","",(VLOOKUP(U22,データ!$P$2:$Q$50,2,FALSE)))</f>
        <v/>
      </c>
      <c r="BQ22" t="str">
        <f>IF(Y22="","",VLOOKUP(Y22,データ!$P$2:$Q$50,2,FALSE))</f>
        <v/>
      </c>
      <c r="CX22" t="str">
        <f t="shared" si="5"/>
        <v/>
      </c>
      <c r="CY22" t="str">
        <f t="shared" si="6"/>
        <v/>
      </c>
      <c r="CZ22" t="str">
        <f t="shared" si="7"/>
        <v/>
      </c>
    </row>
    <row r="23" spans="2:104">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s="181"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s="19" t="str">
        <f>ASC(IF(競技者データ入力シート!P29="","",競技者データ入力シート!P29))</f>
        <v/>
      </c>
      <c r="O23" s="1" t="str">
        <f>IF(競技者データ入力シート!J29="","",競技者データ入力シート!J29)</f>
        <v/>
      </c>
      <c r="P23" s="1"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81" t="str">
        <f>ASC(IF(競技者データ入力シート!Q29="","",競技者データ入力シート!R29))</f>
        <v/>
      </c>
      <c r="Y23" s="1" t="str">
        <f>IF($O23="","",IF($O23="男",IFERROR(VLOOKUP(競技者データ入力シート!T29,データ!$B$2:$C$101,2,FALSE),""),IF($O23="女",IFERROR(VLOOKUP(競技者データ入力シート!T29,データ!$F$2:$G$101,2,FALSE),""))))</f>
        <v/>
      </c>
      <c r="Z23" t="str">
        <f>ASC(IF(競技者データ入力シート!T29="","",競技者データ入力シート!U29))</f>
        <v/>
      </c>
      <c r="AC23" s="1"/>
      <c r="AG23" s="1"/>
      <c r="AQ23" s="13"/>
      <c r="AR23" s="13"/>
      <c r="AS23" s="13"/>
      <c r="AT23" s="13"/>
      <c r="AU23" s="13"/>
      <c r="AV23" s="13"/>
      <c r="AX23" s="1"/>
      <c r="AZ23" s="1"/>
      <c r="BA23" s="1"/>
      <c r="BB23" t="str">
        <f>IF(競技者データ入力シート!$X29="","",競技者データ入力シート!$X29)</f>
        <v/>
      </c>
      <c r="BC23" s="13" t="str">
        <f>IF(競技者データ入力シート!$X29="","",VLOOKUP(Y23&amp;BB23,$CT$2:$CU$11,2,FALSE))</f>
        <v/>
      </c>
      <c r="BD23" s="13" t="str">
        <f>IF(競技者データ入力シート!$X29="","",B23)</f>
        <v/>
      </c>
      <c r="BE23" s="13" t="str">
        <f>IF(競技者データ入力シート!$X29="","",$C23&amp;$BB23)</f>
        <v/>
      </c>
      <c r="BF23" s="13"/>
      <c r="BG23" s="13" t="str">
        <f>IF(競技者データ入力シート!$X29="","",$C23&amp;$BB23)</f>
        <v/>
      </c>
      <c r="BH23" s="13" t="str">
        <f>IF(競技者データ入力シート!$X29="","",$C23&amp;$BB23)</f>
        <v/>
      </c>
      <c r="BI23" s="13"/>
      <c r="BJ23" s="13" t="str">
        <f>IF(競技者データ入力シート!$X29="","",競技者データ入力シート!$P29)</f>
        <v/>
      </c>
      <c r="BK23" s="1" t="str">
        <f>IF(競技者データ入力シート!$X29="","",COUNTIF($BC$2:BC23,BC23))</f>
        <v/>
      </c>
      <c r="BL23" s="13" t="str">
        <f t="shared" si="1"/>
        <v/>
      </c>
      <c r="BM23" s="13" t="str">
        <f t="shared" si="2"/>
        <v/>
      </c>
      <c r="BN23" s="1" t="str">
        <f t="shared" si="3"/>
        <v/>
      </c>
      <c r="BO23" s="13" t="str">
        <f t="shared" si="4"/>
        <v/>
      </c>
      <c r="BP23" t="str">
        <f>IF(U23="","",(VLOOKUP(U23,データ!$P$2:$Q$50,2,FALSE)))</f>
        <v/>
      </c>
      <c r="BQ23" t="str">
        <f>IF(Y23="","",VLOOKUP(Y23,データ!$P$2:$Q$50,2,FALSE))</f>
        <v/>
      </c>
      <c r="CX23" t="str">
        <f t="shared" si="5"/>
        <v/>
      </c>
      <c r="CY23" t="str">
        <f t="shared" si="6"/>
        <v/>
      </c>
      <c r="CZ23" t="str">
        <f t="shared" si="7"/>
        <v/>
      </c>
    </row>
    <row r="24" spans="2:104">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s="181"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s="19" t="str">
        <f>ASC(IF(競技者データ入力シート!P30="","",競技者データ入力シート!P30))</f>
        <v/>
      </c>
      <c r="O24" s="1" t="str">
        <f>IF(競技者データ入力シート!J30="","",競技者データ入力シート!J30)</f>
        <v/>
      </c>
      <c r="P24" s="1"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81" t="str">
        <f>ASC(IF(競技者データ入力シート!Q30="","",競技者データ入力シート!R30))</f>
        <v/>
      </c>
      <c r="Y24" s="1" t="str">
        <f>IF($O24="","",IF($O24="男",IFERROR(VLOOKUP(競技者データ入力シート!T30,データ!$B$2:$C$101,2,FALSE),""),IF($O24="女",IFERROR(VLOOKUP(競技者データ入力シート!T30,データ!$F$2:$G$101,2,FALSE),""))))</f>
        <v/>
      </c>
      <c r="Z24" t="str">
        <f>ASC(IF(競技者データ入力シート!T30="","",競技者データ入力シート!U30))</f>
        <v/>
      </c>
      <c r="AC24" s="1"/>
      <c r="AG24" s="1"/>
      <c r="AQ24" s="13"/>
      <c r="AR24" s="13"/>
      <c r="AS24" s="13"/>
      <c r="AT24" s="13"/>
      <c r="AU24" s="13"/>
      <c r="AV24" s="13"/>
      <c r="AX24" s="1"/>
      <c r="AZ24" s="1"/>
      <c r="BA24" s="1"/>
      <c r="BB24" t="str">
        <f>IF(競技者データ入力シート!$X30="","",競技者データ入力シート!$X30)</f>
        <v/>
      </c>
      <c r="BC24" s="13" t="str">
        <f>IF(競技者データ入力シート!$X30="","",VLOOKUP(Y24&amp;BB24,$CT$2:$CU$11,2,FALSE))</f>
        <v/>
      </c>
      <c r="BD24" s="13" t="str">
        <f>IF(競技者データ入力シート!$X30="","",B24)</f>
        <v/>
      </c>
      <c r="BE24" s="13" t="str">
        <f>IF(競技者データ入力シート!$X30="","",$C24&amp;$BB24)</f>
        <v/>
      </c>
      <c r="BF24" s="13"/>
      <c r="BG24" s="13" t="str">
        <f>IF(競技者データ入力シート!$X30="","",$C24&amp;$BB24)</f>
        <v/>
      </c>
      <c r="BH24" s="13" t="str">
        <f>IF(競技者データ入力シート!$X30="","",$C24&amp;$BB24)</f>
        <v/>
      </c>
      <c r="BI24" s="13"/>
      <c r="BJ24" s="13" t="str">
        <f>IF(競技者データ入力シート!$X30="","",競技者データ入力シート!$P30)</f>
        <v/>
      </c>
      <c r="BK24" s="1" t="str">
        <f>IF(競技者データ入力シート!$X30="","",COUNTIF($BC$2:BC24,BC24))</f>
        <v/>
      </c>
      <c r="BL24" s="13" t="str">
        <f t="shared" si="1"/>
        <v/>
      </c>
      <c r="BM24" s="13" t="str">
        <f t="shared" si="2"/>
        <v/>
      </c>
      <c r="BN24" s="1" t="str">
        <f t="shared" si="3"/>
        <v/>
      </c>
      <c r="BO24" s="13" t="str">
        <f t="shared" si="4"/>
        <v/>
      </c>
      <c r="BP24" t="str">
        <f>IF(U24="","",(VLOOKUP(U24,データ!$P$2:$Q$50,2,FALSE)))</f>
        <v/>
      </c>
      <c r="BQ24" t="str">
        <f>IF(Y24="","",VLOOKUP(Y24,データ!$P$2:$Q$50,2,FALSE))</f>
        <v/>
      </c>
      <c r="CX24" t="str">
        <f t="shared" si="5"/>
        <v/>
      </c>
      <c r="CY24" t="str">
        <f t="shared" si="6"/>
        <v/>
      </c>
      <c r="CZ24" t="str">
        <f t="shared" si="7"/>
        <v/>
      </c>
    </row>
    <row r="25" spans="2:104">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s="181"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s="19" t="str">
        <f>ASC(IF(競技者データ入力シート!P31="","",競技者データ入力シート!P31))</f>
        <v/>
      </c>
      <c r="O25" s="1" t="str">
        <f>IF(競技者データ入力シート!J31="","",競技者データ入力シート!J31)</f>
        <v/>
      </c>
      <c r="P25" s="1"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81" t="str">
        <f>ASC(IF(競技者データ入力シート!Q31="","",競技者データ入力シート!R31))</f>
        <v/>
      </c>
      <c r="Y25" s="1" t="str">
        <f>IF($O25="","",IF($O25="男",IFERROR(VLOOKUP(競技者データ入力シート!T31,データ!$B$2:$C$101,2,FALSE),""),IF($O25="女",IFERROR(VLOOKUP(競技者データ入力シート!T31,データ!$F$2:$G$101,2,FALSE),""))))</f>
        <v/>
      </c>
      <c r="Z25" t="str">
        <f>ASC(IF(競技者データ入力シート!T31="","",競技者データ入力シート!U31))</f>
        <v/>
      </c>
      <c r="AC25" s="1"/>
      <c r="AG25" s="1"/>
      <c r="AQ25" s="13"/>
      <c r="AR25" s="13"/>
      <c r="AS25" s="13"/>
      <c r="AT25" s="13"/>
      <c r="AU25" s="13"/>
      <c r="AV25" s="13"/>
      <c r="AX25" s="1"/>
      <c r="AZ25" s="1"/>
      <c r="BA25" s="1"/>
      <c r="BB25" t="str">
        <f>IF(競技者データ入力シート!$X31="","",競技者データ入力シート!$X31)</f>
        <v/>
      </c>
      <c r="BC25" s="13" t="str">
        <f>IF(競技者データ入力シート!$X31="","",VLOOKUP(Y25&amp;BB25,$CT$2:$CU$11,2,FALSE))</f>
        <v/>
      </c>
      <c r="BD25" s="13" t="str">
        <f>IF(競技者データ入力シート!$X31="","",B25)</f>
        <v/>
      </c>
      <c r="BE25" s="13" t="str">
        <f>IF(競技者データ入力シート!$X31="","",$C25&amp;$BB25)</f>
        <v/>
      </c>
      <c r="BF25" s="13"/>
      <c r="BG25" s="13" t="str">
        <f>IF(競技者データ入力シート!$X31="","",$C25&amp;$BB25)</f>
        <v/>
      </c>
      <c r="BH25" s="13" t="str">
        <f>IF(競技者データ入力シート!$X31="","",$C25&amp;$BB25)</f>
        <v/>
      </c>
      <c r="BI25" s="13"/>
      <c r="BJ25" s="13" t="str">
        <f>IF(競技者データ入力シート!$X31="","",競技者データ入力シート!$P31)</f>
        <v/>
      </c>
      <c r="BK25" s="1" t="str">
        <f>IF(競技者データ入力シート!$X31="","",COUNTIF($BC$2:BC25,BC25))</f>
        <v/>
      </c>
      <c r="BL25" s="13" t="str">
        <f t="shared" si="1"/>
        <v/>
      </c>
      <c r="BM25" s="13" t="str">
        <f t="shared" si="2"/>
        <v/>
      </c>
      <c r="BN25" s="1" t="str">
        <f t="shared" si="3"/>
        <v/>
      </c>
      <c r="BO25" s="13" t="str">
        <f t="shared" si="4"/>
        <v/>
      </c>
      <c r="BP25" t="str">
        <f>IF(U25="","",(VLOOKUP(U25,データ!$P$2:$Q$50,2,FALSE)))</f>
        <v/>
      </c>
      <c r="BQ25" t="str">
        <f>IF(Y25="","",VLOOKUP(Y25,データ!$P$2:$Q$50,2,FALSE))</f>
        <v/>
      </c>
      <c r="CX25" t="str">
        <f t="shared" si="5"/>
        <v/>
      </c>
      <c r="CY25" t="str">
        <f t="shared" si="6"/>
        <v/>
      </c>
      <c r="CZ25" t="str">
        <f t="shared" si="7"/>
        <v/>
      </c>
    </row>
    <row r="26" spans="2:104">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s="181"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s="19" t="str">
        <f>ASC(IF(競技者データ入力シート!P32="","",競技者データ入力シート!P32))</f>
        <v/>
      </c>
      <c r="O26" s="1" t="str">
        <f>IF(競技者データ入力シート!J32="","",競技者データ入力シート!J32)</f>
        <v/>
      </c>
      <c r="P26" s="1"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81" t="str">
        <f>ASC(IF(競技者データ入力シート!Q32="","",競技者データ入力シート!R32))</f>
        <v/>
      </c>
      <c r="Y26" s="1" t="str">
        <f>IF($O26="","",IF($O26="男",IFERROR(VLOOKUP(競技者データ入力シート!T32,データ!$B$2:$C$101,2,FALSE),""),IF($O26="女",IFERROR(VLOOKUP(競技者データ入力シート!T32,データ!$F$2:$G$101,2,FALSE),""))))</f>
        <v/>
      </c>
      <c r="Z26" t="str">
        <f>ASC(IF(競技者データ入力シート!T32="","",競技者データ入力シート!U32))</f>
        <v/>
      </c>
      <c r="AC26" s="1"/>
      <c r="AG26" s="1"/>
      <c r="AQ26" s="13"/>
      <c r="AR26" s="13"/>
      <c r="AS26" s="13"/>
      <c r="AT26" s="13"/>
      <c r="AU26" s="13"/>
      <c r="AV26" s="13"/>
      <c r="AX26" s="1"/>
      <c r="AZ26" s="1"/>
      <c r="BA26" s="1"/>
      <c r="BB26" t="str">
        <f>IF(競技者データ入力シート!$X32="","",競技者データ入力シート!$X32)</f>
        <v/>
      </c>
      <c r="BC26" s="13" t="str">
        <f>IF(競技者データ入力シート!$X32="","",VLOOKUP(Y26&amp;BB26,$CT$2:$CU$11,2,FALSE))</f>
        <v/>
      </c>
      <c r="BD26" s="13" t="str">
        <f>IF(競技者データ入力シート!$X32="","",B26)</f>
        <v/>
      </c>
      <c r="BE26" s="13" t="str">
        <f>IF(競技者データ入力シート!$X32="","",$C26&amp;$BB26)</f>
        <v/>
      </c>
      <c r="BF26" s="13"/>
      <c r="BG26" s="13" t="str">
        <f>IF(競技者データ入力シート!$X32="","",$C26&amp;$BB26)</f>
        <v/>
      </c>
      <c r="BH26" s="13" t="str">
        <f>IF(競技者データ入力シート!$X32="","",$C26&amp;$BB26)</f>
        <v/>
      </c>
      <c r="BI26" s="13"/>
      <c r="BJ26" s="13" t="str">
        <f>IF(競技者データ入力シート!$X32="","",競技者データ入力シート!$P32)</f>
        <v/>
      </c>
      <c r="BK26" s="1" t="str">
        <f>IF(競技者データ入力シート!$X32="","",COUNTIF($BC$2:BC26,BC26))</f>
        <v/>
      </c>
      <c r="BL26" s="13" t="str">
        <f t="shared" si="1"/>
        <v/>
      </c>
      <c r="BM26" s="13" t="str">
        <f t="shared" si="2"/>
        <v/>
      </c>
      <c r="BN26" s="1" t="str">
        <f t="shared" si="3"/>
        <v/>
      </c>
      <c r="BO26" s="13" t="str">
        <f t="shared" si="4"/>
        <v/>
      </c>
      <c r="BP26" t="str">
        <f>IF(U26="","",(VLOOKUP(U26,データ!$P$2:$Q$50,2,FALSE)))</f>
        <v/>
      </c>
      <c r="BQ26" t="str">
        <f>IF(Y26="","",VLOOKUP(Y26,データ!$P$2:$Q$50,2,FALSE))</f>
        <v/>
      </c>
      <c r="CX26" t="str">
        <f t="shared" si="5"/>
        <v/>
      </c>
      <c r="CY26" t="str">
        <f t="shared" si="6"/>
        <v/>
      </c>
      <c r="CZ26" t="str">
        <f t="shared" si="7"/>
        <v/>
      </c>
    </row>
    <row r="27" spans="2:104">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s="181"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s="19" t="str">
        <f>ASC(IF(競技者データ入力シート!P33="","",競技者データ入力シート!P33))</f>
        <v/>
      </c>
      <c r="O27" s="1" t="str">
        <f>IF(競技者データ入力シート!J33="","",競技者データ入力シート!J33)</f>
        <v/>
      </c>
      <c r="P27" s="1"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81" t="str">
        <f>ASC(IF(競技者データ入力シート!Q33="","",競技者データ入力シート!R33))</f>
        <v/>
      </c>
      <c r="Y27" s="1" t="str">
        <f>IF($O27="","",IF($O27="男",IFERROR(VLOOKUP(競技者データ入力シート!T33,データ!$B$2:$C$101,2,FALSE),""),IF($O27="女",IFERROR(VLOOKUP(競技者データ入力シート!T33,データ!$F$2:$G$101,2,FALSE),""))))</f>
        <v/>
      </c>
      <c r="Z27" t="str">
        <f>ASC(IF(競技者データ入力シート!T33="","",競技者データ入力シート!U33))</f>
        <v/>
      </c>
      <c r="AC27" s="1"/>
      <c r="AG27" s="1"/>
      <c r="AQ27" s="13"/>
      <c r="AR27" s="13"/>
      <c r="AS27" s="13"/>
      <c r="AT27" s="13"/>
      <c r="AU27" s="13"/>
      <c r="AV27" s="13"/>
      <c r="AX27" s="1"/>
      <c r="AZ27" s="1"/>
      <c r="BA27" s="1"/>
      <c r="BB27" t="str">
        <f>IF(競技者データ入力シート!$X33="","",競技者データ入力シート!$X33)</f>
        <v/>
      </c>
      <c r="BC27" s="13" t="str">
        <f>IF(競技者データ入力シート!$X33="","",VLOOKUP(Y27&amp;BB27,$CT$2:$CU$11,2,FALSE))</f>
        <v/>
      </c>
      <c r="BD27" s="13" t="str">
        <f>IF(競技者データ入力シート!$X33="","",B27)</f>
        <v/>
      </c>
      <c r="BE27" s="13" t="str">
        <f>IF(競技者データ入力シート!$X33="","",$C27&amp;$BB27)</f>
        <v/>
      </c>
      <c r="BF27" s="13"/>
      <c r="BG27" s="13" t="str">
        <f>IF(競技者データ入力シート!$X33="","",$C27&amp;$BB27)</f>
        <v/>
      </c>
      <c r="BH27" s="13" t="str">
        <f>IF(競技者データ入力シート!$X33="","",$C27&amp;$BB27)</f>
        <v/>
      </c>
      <c r="BI27" s="13"/>
      <c r="BJ27" s="13" t="str">
        <f>IF(競技者データ入力シート!$X33="","",競技者データ入力シート!$P33)</f>
        <v/>
      </c>
      <c r="BK27" s="1" t="str">
        <f>IF(競技者データ入力シート!$X33="","",COUNTIF($BC$2:BC27,BC27))</f>
        <v/>
      </c>
      <c r="BL27" s="13" t="str">
        <f t="shared" si="1"/>
        <v/>
      </c>
      <c r="BM27" s="13" t="str">
        <f t="shared" si="2"/>
        <v/>
      </c>
      <c r="BN27" s="1" t="str">
        <f t="shared" si="3"/>
        <v/>
      </c>
      <c r="BO27" s="13" t="str">
        <f t="shared" si="4"/>
        <v/>
      </c>
      <c r="BP27" t="str">
        <f>IF(U27="","",(VLOOKUP(U27,データ!$P$2:$Q$50,2,FALSE)))</f>
        <v/>
      </c>
      <c r="BQ27" t="str">
        <f>IF(Y27="","",VLOOKUP(Y27,データ!$P$2:$Q$50,2,FALSE))</f>
        <v/>
      </c>
      <c r="CX27" t="str">
        <f t="shared" si="5"/>
        <v/>
      </c>
      <c r="CY27" t="str">
        <f t="shared" si="6"/>
        <v/>
      </c>
      <c r="CZ27" t="str">
        <f t="shared" si="7"/>
        <v/>
      </c>
    </row>
    <row r="28" spans="2:104">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s="181"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s="19" t="str">
        <f>ASC(IF(競技者データ入力シート!P34="","",競技者データ入力シート!P34))</f>
        <v/>
      </c>
      <c r="O28" s="1" t="str">
        <f>IF(競技者データ入力シート!J34="","",競技者データ入力シート!J34)</f>
        <v/>
      </c>
      <c r="P28" s="1"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81" t="str">
        <f>ASC(IF(競技者データ入力シート!Q34="","",競技者データ入力シート!R34))</f>
        <v/>
      </c>
      <c r="Y28" s="1" t="str">
        <f>IF($O28="","",IF($O28="男",IFERROR(VLOOKUP(競技者データ入力シート!T34,データ!$B$2:$C$101,2,FALSE),""),IF($O28="女",IFERROR(VLOOKUP(競技者データ入力シート!T34,データ!$F$2:$G$101,2,FALSE),""))))</f>
        <v/>
      </c>
      <c r="Z28" t="str">
        <f>ASC(IF(競技者データ入力シート!T34="","",競技者データ入力シート!U34))</f>
        <v/>
      </c>
      <c r="AC28" s="1"/>
      <c r="AG28" s="1"/>
      <c r="AQ28" s="13"/>
      <c r="AR28" s="13"/>
      <c r="AS28" s="13"/>
      <c r="AT28" s="13"/>
      <c r="AU28" s="13"/>
      <c r="AV28" s="13"/>
      <c r="AX28" s="1"/>
      <c r="AZ28" s="1"/>
      <c r="BA28" s="1"/>
      <c r="BB28" t="str">
        <f>IF(競技者データ入力シート!$X34="","",競技者データ入力シート!$X34)</f>
        <v/>
      </c>
      <c r="BC28" s="13" t="str">
        <f>IF(競技者データ入力シート!$X34="","",VLOOKUP(Y28&amp;BB28,$CT$2:$CU$11,2,FALSE))</f>
        <v/>
      </c>
      <c r="BD28" s="13" t="str">
        <f>IF(競技者データ入力シート!$X34="","",B28)</f>
        <v/>
      </c>
      <c r="BE28" s="13" t="str">
        <f>IF(競技者データ入力シート!$X34="","",$C28&amp;$BB28)</f>
        <v/>
      </c>
      <c r="BF28" s="13"/>
      <c r="BG28" s="13" t="str">
        <f>IF(競技者データ入力シート!$X34="","",$C28&amp;$BB28)</f>
        <v/>
      </c>
      <c r="BH28" s="13" t="str">
        <f>IF(競技者データ入力シート!$X34="","",$C28&amp;$BB28)</f>
        <v/>
      </c>
      <c r="BI28" s="13"/>
      <c r="BJ28" s="13" t="str">
        <f>IF(競技者データ入力シート!$X34="","",競技者データ入力シート!$P34)</f>
        <v/>
      </c>
      <c r="BK28" s="1" t="str">
        <f>IF(競技者データ入力シート!$X34="","",COUNTIF($BC$2:BC28,BC28))</f>
        <v/>
      </c>
      <c r="BL28" s="13" t="str">
        <f t="shared" si="1"/>
        <v/>
      </c>
      <c r="BM28" s="13" t="str">
        <f t="shared" si="2"/>
        <v/>
      </c>
      <c r="BN28" s="1" t="str">
        <f t="shared" si="3"/>
        <v/>
      </c>
      <c r="BO28" s="13" t="str">
        <f t="shared" si="4"/>
        <v/>
      </c>
      <c r="BP28" t="str">
        <f>IF(U28="","",(VLOOKUP(U28,データ!$P$2:$Q$50,2,FALSE)))</f>
        <v/>
      </c>
      <c r="BQ28" t="str">
        <f>IF(Y28="","",VLOOKUP(Y28,データ!$P$2:$Q$50,2,FALSE))</f>
        <v/>
      </c>
      <c r="CX28" t="str">
        <f t="shared" si="5"/>
        <v/>
      </c>
      <c r="CY28" t="str">
        <f t="shared" si="6"/>
        <v/>
      </c>
      <c r="CZ28" t="str">
        <f t="shared" si="7"/>
        <v/>
      </c>
    </row>
    <row r="29" spans="2:104">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s="181"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s="19" t="str">
        <f>ASC(IF(競技者データ入力シート!P35="","",競技者データ入力シート!P35))</f>
        <v/>
      </c>
      <c r="O29" s="1" t="str">
        <f>IF(競技者データ入力シート!J35="","",競技者データ入力シート!J35)</f>
        <v/>
      </c>
      <c r="P29" s="1"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81" t="str">
        <f>ASC(IF(競技者データ入力シート!Q35="","",競技者データ入力シート!R35))</f>
        <v/>
      </c>
      <c r="Y29" s="1" t="str">
        <f>IF($O29="","",IF($O29="男",IFERROR(VLOOKUP(競技者データ入力シート!T35,データ!$B$2:$C$101,2,FALSE),""),IF($O29="女",IFERROR(VLOOKUP(競技者データ入力シート!T35,データ!$F$2:$G$101,2,FALSE),""))))</f>
        <v/>
      </c>
      <c r="Z29" t="str">
        <f>ASC(IF(競技者データ入力シート!T35="","",競技者データ入力シート!U35))</f>
        <v/>
      </c>
      <c r="AC29" s="1"/>
      <c r="AG29" s="1"/>
      <c r="AQ29" s="13"/>
      <c r="AR29" s="13"/>
      <c r="AS29" s="13"/>
      <c r="AT29" s="13"/>
      <c r="AU29" s="13"/>
      <c r="AV29" s="13"/>
      <c r="AX29" s="1"/>
      <c r="AZ29" s="1"/>
      <c r="BA29" s="1"/>
      <c r="BB29" t="str">
        <f>IF(競技者データ入力シート!$X35="","",競技者データ入力シート!$X35)</f>
        <v/>
      </c>
      <c r="BC29" s="13" t="str">
        <f>IF(競技者データ入力シート!$X35="","",VLOOKUP(Y29&amp;BB29,$CT$2:$CU$11,2,FALSE))</f>
        <v/>
      </c>
      <c r="BD29" s="13" t="str">
        <f>IF(競技者データ入力シート!$X35="","",B29)</f>
        <v/>
      </c>
      <c r="BE29" s="13" t="str">
        <f>IF(競技者データ入力シート!$X35="","",$C29&amp;$BB29)</f>
        <v/>
      </c>
      <c r="BF29" s="13"/>
      <c r="BG29" s="13" t="str">
        <f>IF(競技者データ入力シート!$X35="","",$C29&amp;$BB29)</f>
        <v/>
      </c>
      <c r="BH29" s="13" t="str">
        <f>IF(競技者データ入力シート!$X35="","",$C29&amp;$BB29)</f>
        <v/>
      </c>
      <c r="BI29" s="13"/>
      <c r="BJ29" s="13" t="str">
        <f>IF(競技者データ入力シート!$X35="","",競技者データ入力シート!$P35)</f>
        <v/>
      </c>
      <c r="BK29" s="1" t="str">
        <f>IF(競技者データ入力シート!$X35="","",COUNTIF($BC$2:BC29,BC29))</f>
        <v/>
      </c>
      <c r="BL29" s="13" t="str">
        <f t="shared" si="1"/>
        <v/>
      </c>
      <c r="BM29" s="13" t="str">
        <f t="shared" si="2"/>
        <v/>
      </c>
      <c r="BN29" s="1" t="str">
        <f t="shared" si="3"/>
        <v/>
      </c>
      <c r="BO29" s="13" t="str">
        <f t="shared" si="4"/>
        <v/>
      </c>
      <c r="BP29" t="str">
        <f>IF(U29="","",(VLOOKUP(U29,データ!$P$2:$Q$50,2,FALSE)))</f>
        <v/>
      </c>
      <c r="BQ29" t="str">
        <f>IF(Y29="","",VLOOKUP(Y29,データ!$P$2:$Q$50,2,FALSE))</f>
        <v/>
      </c>
      <c r="CX29" t="str">
        <f t="shared" si="5"/>
        <v/>
      </c>
      <c r="CY29" t="str">
        <f t="shared" si="6"/>
        <v/>
      </c>
      <c r="CZ29" t="str">
        <f t="shared" si="7"/>
        <v/>
      </c>
    </row>
    <row r="30" spans="2:104">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s="181"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s="19" t="str">
        <f>ASC(IF(競技者データ入力シート!P36="","",競技者データ入力シート!P36))</f>
        <v/>
      </c>
      <c r="O30" s="1" t="str">
        <f>IF(競技者データ入力シート!J36="","",競技者データ入力シート!J36)</f>
        <v/>
      </c>
      <c r="P30" s="1"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81" t="str">
        <f>ASC(IF(競技者データ入力シート!Q36="","",競技者データ入力シート!R36))</f>
        <v/>
      </c>
      <c r="Y30" s="1" t="str">
        <f>IF($O30="","",IF($O30="男",IFERROR(VLOOKUP(競技者データ入力シート!T36,データ!$B$2:$C$101,2,FALSE),""),IF($O30="女",IFERROR(VLOOKUP(競技者データ入力シート!T36,データ!$F$2:$G$101,2,FALSE),""))))</f>
        <v/>
      </c>
      <c r="Z30" t="str">
        <f>ASC(IF(競技者データ入力シート!T36="","",競技者データ入力シート!U36))</f>
        <v/>
      </c>
      <c r="AC30" s="1"/>
      <c r="AG30" s="1"/>
      <c r="AQ30" s="13"/>
      <c r="AR30" s="13"/>
      <c r="AS30" s="13"/>
      <c r="AT30" s="13"/>
      <c r="AU30" s="13"/>
      <c r="AV30" s="13"/>
      <c r="AX30" s="1"/>
      <c r="AZ30" s="1"/>
      <c r="BA30" s="1"/>
      <c r="BB30" t="str">
        <f>IF(競技者データ入力シート!$X36="","",競技者データ入力シート!$X36)</f>
        <v/>
      </c>
      <c r="BC30" s="13" t="str">
        <f>IF(競技者データ入力シート!$X36="","",VLOOKUP(Y30&amp;BB30,$CT$2:$CU$11,2,FALSE))</f>
        <v/>
      </c>
      <c r="BD30" s="13" t="str">
        <f>IF(競技者データ入力シート!$X36="","",B30)</f>
        <v/>
      </c>
      <c r="BE30" s="13" t="str">
        <f>IF(競技者データ入力シート!$X36="","",$C30&amp;$BB30)</f>
        <v/>
      </c>
      <c r="BF30" s="13"/>
      <c r="BG30" s="13" t="str">
        <f>IF(競技者データ入力シート!$X36="","",$C30&amp;$BB30)</f>
        <v/>
      </c>
      <c r="BH30" s="13" t="str">
        <f>IF(競技者データ入力シート!$X36="","",$C30&amp;$BB30)</f>
        <v/>
      </c>
      <c r="BI30" s="13"/>
      <c r="BJ30" s="13" t="str">
        <f>IF(競技者データ入力シート!$X36="","",競技者データ入力シート!$P36)</f>
        <v/>
      </c>
      <c r="BK30" s="1" t="str">
        <f>IF(競技者データ入力シート!$X36="","",COUNTIF($BC$2:BC30,BC30))</f>
        <v/>
      </c>
      <c r="BL30" s="13" t="str">
        <f t="shared" si="1"/>
        <v/>
      </c>
      <c r="BM30" s="13" t="str">
        <f t="shared" si="2"/>
        <v/>
      </c>
      <c r="BN30" s="1" t="str">
        <f t="shared" si="3"/>
        <v/>
      </c>
      <c r="BO30" s="13" t="str">
        <f t="shared" si="4"/>
        <v/>
      </c>
      <c r="BP30" t="str">
        <f>IF(U30="","",(VLOOKUP(U30,データ!$P$2:$Q$50,2,FALSE)))</f>
        <v/>
      </c>
      <c r="BQ30" t="str">
        <f>IF(Y30="","",VLOOKUP(Y30,データ!$P$2:$Q$50,2,FALSE))</f>
        <v/>
      </c>
      <c r="CX30" t="str">
        <f t="shared" si="5"/>
        <v/>
      </c>
      <c r="CY30" t="str">
        <f t="shared" si="6"/>
        <v/>
      </c>
      <c r="CZ30" t="str">
        <f t="shared" si="7"/>
        <v/>
      </c>
    </row>
    <row r="31" spans="2:104">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s="18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s="19" t="str">
        <f>ASC(IF(競技者データ入力シート!P37="","",競技者データ入力シート!P37))</f>
        <v/>
      </c>
      <c r="O31" s="1" t="str">
        <f>IF(競技者データ入力シート!J37="","",競技者データ入力シート!J37)</f>
        <v/>
      </c>
      <c r="P31" s="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81" t="str">
        <f>ASC(IF(競技者データ入力シート!Q37="","",競技者データ入力シート!R37))</f>
        <v/>
      </c>
      <c r="Y31" s="1" t="str">
        <f>IF($O31="","",IF($O31="男",IFERROR(VLOOKUP(競技者データ入力シート!T37,データ!$B$2:$C$101,2,FALSE),""),IF($O31="女",IFERROR(VLOOKUP(競技者データ入力シート!T37,データ!$F$2:$G$101,2,FALSE),""))))</f>
        <v/>
      </c>
      <c r="Z31" t="str">
        <f>ASC(IF(競技者データ入力シート!T37="","",競技者データ入力シート!U37))</f>
        <v/>
      </c>
      <c r="AC31" s="1"/>
      <c r="AG31" s="1"/>
      <c r="AQ31" s="13"/>
      <c r="AR31" s="13"/>
      <c r="AS31" s="13"/>
      <c r="AT31" s="13"/>
      <c r="AU31" s="13"/>
      <c r="AV31" s="13"/>
      <c r="AX31" s="1"/>
      <c r="AZ31" s="1"/>
      <c r="BA31" s="1"/>
      <c r="BB31" t="str">
        <f>IF(競技者データ入力シート!$X37="","",競技者データ入力シート!$X37)</f>
        <v/>
      </c>
      <c r="BC31" s="13" t="str">
        <f>IF(競技者データ入力シート!$X37="","",VLOOKUP(Y31&amp;BB31,$CT$2:$CU$11,2,FALSE))</f>
        <v/>
      </c>
      <c r="BD31" s="13" t="str">
        <f>IF(競技者データ入力シート!$X37="","",B31)</f>
        <v/>
      </c>
      <c r="BE31" s="13" t="str">
        <f>IF(競技者データ入力シート!$X37="","",$C31&amp;$BB31)</f>
        <v/>
      </c>
      <c r="BF31" s="13"/>
      <c r="BG31" s="13" t="str">
        <f>IF(競技者データ入力シート!$X37="","",$C31&amp;$BB31)</f>
        <v/>
      </c>
      <c r="BH31" s="13" t="str">
        <f>IF(競技者データ入力シート!$X37="","",$C31&amp;$BB31)</f>
        <v/>
      </c>
      <c r="BI31" s="13"/>
      <c r="BJ31" s="13" t="str">
        <f>IF(競技者データ入力シート!$X37="","",競技者データ入力シート!$P37)</f>
        <v/>
      </c>
      <c r="BK31" s="1" t="str">
        <f>IF(競技者データ入力シート!$X37="","",COUNTIF($BC$2:BC31,BC31))</f>
        <v/>
      </c>
      <c r="BL31" s="13" t="str">
        <f t="shared" si="1"/>
        <v/>
      </c>
      <c r="BM31" s="13" t="str">
        <f t="shared" si="2"/>
        <v/>
      </c>
      <c r="BN31" s="1" t="str">
        <f t="shared" si="3"/>
        <v/>
      </c>
      <c r="BO31" s="13" t="str">
        <f t="shared" si="4"/>
        <v/>
      </c>
      <c r="BP31" t="str">
        <f>IF(U31="","",(VLOOKUP(U31,データ!$P$2:$Q$50,2,FALSE)))</f>
        <v/>
      </c>
      <c r="BQ31" t="str">
        <f>IF(Y31="","",VLOOKUP(Y31,データ!$P$2:$Q$50,2,FALSE))</f>
        <v/>
      </c>
      <c r="CX31" t="str">
        <f t="shared" si="5"/>
        <v/>
      </c>
      <c r="CY31" t="str">
        <f t="shared" si="6"/>
        <v/>
      </c>
      <c r="CZ31" t="str">
        <f t="shared" si="7"/>
        <v/>
      </c>
    </row>
    <row r="32" spans="2:104">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s="181"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s="19" t="str">
        <f>ASC(IF(競技者データ入力シート!P38="","",競技者データ入力シート!P38))</f>
        <v/>
      </c>
      <c r="O32" s="1" t="str">
        <f>IF(競技者データ入力シート!J38="","",競技者データ入力シート!J38)</f>
        <v/>
      </c>
      <c r="P32" s="1"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81" t="str">
        <f>ASC(IF(競技者データ入力シート!Q38="","",競技者データ入力シート!R38))</f>
        <v/>
      </c>
      <c r="Y32" s="1" t="str">
        <f>IF($O32="","",IF($O32="男",IFERROR(VLOOKUP(競技者データ入力シート!T38,データ!$B$2:$C$101,2,FALSE),""),IF($O32="女",IFERROR(VLOOKUP(競技者データ入力シート!T38,データ!$F$2:$G$101,2,FALSE),""))))</f>
        <v/>
      </c>
      <c r="Z32" t="str">
        <f>ASC(IF(競技者データ入力シート!T38="","",競技者データ入力シート!U38))</f>
        <v/>
      </c>
      <c r="AC32" s="1"/>
      <c r="AG32" s="1"/>
      <c r="AQ32" s="13"/>
      <c r="AR32" s="13"/>
      <c r="AS32" s="13"/>
      <c r="AT32" s="13"/>
      <c r="AU32" s="13"/>
      <c r="AV32" s="13"/>
      <c r="AX32" s="1"/>
      <c r="AZ32" s="1"/>
      <c r="BA32" s="1"/>
      <c r="BB32" t="str">
        <f>IF(競技者データ入力シート!$X38="","",競技者データ入力シート!$X38)</f>
        <v/>
      </c>
      <c r="BC32" s="13" t="str">
        <f>IF(競技者データ入力シート!$X38="","",VLOOKUP(Y32&amp;BB32,$CT$2:$CU$11,2,FALSE))</f>
        <v/>
      </c>
      <c r="BD32" s="13" t="str">
        <f>IF(競技者データ入力シート!$X38="","",B32)</f>
        <v/>
      </c>
      <c r="BE32" s="13" t="str">
        <f>IF(競技者データ入力シート!$X38="","",$C32&amp;$BB32)</f>
        <v/>
      </c>
      <c r="BF32" s="13"/>
      <c r="BG32" s="13" t="str">
        <f>IF(競技者データ入力シート!$X38="","",$C32&amp;$BB32)</f>
        <v/>
      </c>
      <c r="BH32" s="13" t="str">
        <f>IF(競技者データ入力シート!$X38="","",$C32&amp;$BB32)</f>
        <v/>
      </c>
      <c r="BI32" s="13"/>
      <c r="BJ32" s="13" t="str">
        <f>IF(競技者データ入力シート!$X38="","",競技者データ入力シート!$P38)</f>
        <v/>
      </c>
      <c r="BK32" s="1" t="str">
        <f>IF(競技者データ入力シート!$X38="","",COUNTIF($BC$2:BC32,BC32))</f>
        <v/>
      </c>
      <c r="BL32" s="13" t="str">
        <f t="shared" si="1"/>
        <v/>
      </c>
      <c r="BM32" s="13" t="str">
        <f t="shared" si="2"/>
        <v/>
      </c>
      <c r="BN32" s="1" t="str">
        <f t="shared" si="3"/>
        <v/>
      </c>
      <c r="BO32" s="13" t="str">
        <f t="shared" si="4"/>
        <v/>
      </c>
      <c r="BP32" t="str">
        <f>IF(U32="","",(VLOOKUP(U32,データ!$P$2:$Q$50,2,FALSE)))</f>
        <v/>
      </c>
      <c r="BQ32" t="str">
        <f>IF(Y32="","",VLOOKUP(Y32,データ!$P$2:$Q$50,2,FALSE))</f>
        <v/>
      </c>
      <c r="CX32" t="str">
        <f t="shared" si="5"/>
        <v/>
      </c>
      <c r="CY32" t="str">
        <f t="shared" si="6"/>
        <v/>
      </c>
      <c r="CZ32" t="str">
        <f t="shared" si="7"/>
        <v/>
      </c>
    </row>
    <row r="33" spans="2:104">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s="181"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s="19" t="str">
        <f>ASC(IF(競技者データ入力シート!P39="","",競技者データ入力シート!P39))</f>
        <v/>
      </c>
      <c r="O33" s="1" t="str">
        <f>IF(競技者データ入力シート!J39="","",競技者データ入力シート!J39)</f>
        <v/>
      </c>
      <c r="P33" s="1"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81" t="str">
        <f>ASC(IF(競技者データ入力シート!Q39="","",競技者データ入力シート!R39))</f>
        <v/>
      </c>
      <c r="Y33" s="1" t="str">
        <f>IF($O33="","",IF($O33="男",IFERROR(VLOOKUP(競技者データ入力シート!T39,データ!$B$2:$C$101,2,FALSE),""),IF($O33="女",IFERROR(VLOOKUP(競技者データ入力シート!T39,データ!$F$2:$G$101,2,FALSE),""))))</f>
        <v/>
      </c>
      <c r="Z33" t="str">
        <f>ASC(IF(競技者データ入力シート!T39="","",競技者データ入力シート!U39))</f>
        <v/>
      </c>
      <c r="AC33" s="1"/>
      <c r="AG33" s="1"/>
      <c r="AQ33" s="13"/>
      <c r="AR33" s="13"/>
      <c r="AS33" s="13"/>
      <c r="AT33" s="13"/>
      <c r="AU33" s="13"/>
      <c r="AV33" s="13"/>
      <c r="AX33" s="1"/>
      <c r="AZ33" s="1"/>
      <c r="BA33" s="1"/>
      <c r="BB33" t="str">
        <f>IF(競技者データ入力シート!$X39="","",競技者データ入力シート!$X39)</f>
        <v/>
      </c>
      <c r="BC33" s="13" t="str">
        <f>IF(競技者データ入力シート!$X39="","",VLOOKUP(Y33&amp;BB33,$CT$2:$CU$11,2,FALSE))</f>
        <v/>
      </c>
      <c r="BD33" s="13" t="str">
        <f>IF(競技者データ入力シート!$X39="","",B33)</f>
        <v/>
      </c>
      <c r="BE33" s="13" t="str">
        <f>IF(競技者データ入力シート!$X39="","",$C33&amp;$BB33)</f>
        <v/>
      </c>
      <c r="BF33" s="13"/>
      <c r="BG33" s="13" t="str">
        <f>IF(競技者データ入力シート!$X39="","",$C33&amp;$BB33)</f>
        <v/>
      </c>
      <c r="BH33" s="13" t="str">
        <f>IF(競技者データ入力シート!$X39="","",$C33&amp;$BB33)</f>
        <v/>
      </c>
      <c r="BI33" s="13"/>
      <c r="BJ33" s="13" t="str">
        <f>IF(競技者データ入力シート!$X39="","",競技者データ入力シート!$P39)</f>
        <v/>
      </c>
      <c r="BK33" s="1" t="str">
        <f>IF(競技者データ入力シート!$X39="","",COUNTIF($BC$2:BC33,BC33))</f>
        <v/>
      </c>
      <c r="BL33" s="13" t="str">
        <f t="shared" si="1"/>
        <v/>
      </c>
      <c r="BM33" s="13" t="str">
        <f t="shared" si="2"/>
        <v/>
      </c>
      <c r="BN33" s="1" t="str">
        <f t="shared" si="3"/>
        <v/>
      </c>
      <c r="BO33" s="13" t="str">
        <f t="shared" si="4"/>
        <v/>
      </c>
      <c r="BP33" t="str">
        <f>IF(U33="","",(VLOOKUP(U33,データ!$P$2:$Q$50,2,FALSE)))</f>
        <v/>
      </c>
      <c r="BQ33" t="str">
        <f>IF(Y33="","",VLOOKUP(Y33,データ!$P$2:$Q$50,2,FALSE))</f>
        <v/>
      </c>
      <c r="CX33" t="str">
        <f t="shared" si="5"/>
        <v/>
      </c>
      <c r="CY33" t="str">
        <f t="shared" si="6"/>
        <v/>
      </c>
      <c r="CZ33" t="str">
        <f t="shared" si="7"/>
        <v/>
      </c>
    </row>
    <row r="34" spans="2:104">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s="181"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s="19" t="str">
        <f>ASC(IF(競技者データ入力シート!P40="","",競技者データ入力シート!P40))</f>
        <v/>
      </c>
      <c r="O34" s="1" t="str">
        <f>IF(競技者データ入力シート!J40="","",競技者データ入力シート!J40)</f>
        <v/>
      </c>
      <c r="P34" s="1"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81" t="str">
        <f>ASC(IF(競技者データ入力シート!Q40="","",競技者データ入力シート!R40))</f>
        <v/>
      </c>
      <c r="Y34" s="1" t="str">
        <f>IF($O34="","",IF($O34="男",IFERROR(VLOOKUP(競技者データ入力シート!T40,データ!$B$2:$C$101,2,FALSE),""),IF($O34="女",IFERROR(VLOOKUP(競技者データ入力シート!T40,データ!$F$2:$G$101,2,FALSE),""))))</f>
        <v/>
      </c>
      <c r="Z34" t="str">
        <f>ASC(IF(競技者データ入力シート!T40="","",競技者データ入力シート!U40))</f>
        <v/>
      </c>
      <c r="AC34" s="1"/>
      <c r="AG34" s="1"/>
      <c r="AQ34" s="13"/>
      <c r="AR34" s="13"/>
      <c r="AS34" s="13"/>
      <c r="AT34" s="13"/>
      <c r="AU34" s="13"/>
      <c r="AV34" s="13"/>
      <c r="AX34" s="1"/>
      <c r="AZ34" s="1"/>
      <c r="BA34" s="1"/>
      <c r="BB34" t="str">
        <f>IF(競技者データ入力シート!$X40="","",競技者データ入力シート!$X40)</f>
        <v/>
      </c>
      <c r="BC34" s="13" t="str">
        <f>IF(競技者データ入力シート!$X40="","",VLOOKUP(Y34&amp;BB34,$CT$2:$CU$11,2,FALSE))</f>
        <v/>
      </c>
      <c r="BD34" s="13" t="str">
        <f>IF(競技者データ入力シート!$X40="","",B34)</f>
        <v/>
      </c>
      <c r="BE34" s="13" t="str">
        <f>IF(競技者データ入力シート!$X40="","",$C34&amp;$BB34)</f>
        <v/>
      </c>
      <c r="BF34" s="13"/>
      <c r="BG34" s="13" t="str">
        <f>IF(競技者データ入力シート!$X40="","",$C34&amp;$BB34)</f>
        <v/>
      </c>
      <c r="BH34" s="13" t="str">
        <f>IF(競技者データ入力シート!$X40="","",$C34&amp;$BB34)</f>
        <v/>
      </c>
      <c r="BI34" s="13"/>
      <c r="BJ34" s="13" t="str">
        <f>IF(競技者データ入力シート!$X40="","",競技者データ入力シート!$P40)</f>
        <v/>
      </c>
      <c r="BK34" s="1" t="str">
        <f>IF(競技者データ入力シート!$X40="","",COUNTIF($BC$2:BC34,BC34))</f>
        <v/>
      </c>
      <c r="BL34" s="13" t="str">
        <f t="shared" si="1"/>
        <v/>
      </c>
      <c r="BM34" s="13" t="str">
        <f t="shared" si="2"/>
        <v/>
      </c>
      <c r="BN34" s="1" t="str">
        <f t="shared" si="3"/>
        <v/>
      </c>
      <c r="BO34" s="13" t="str">
        <f t="shared" si="4"/>
        <v/>
      </c>
      <c r="BP34" t="str">
        <f>IF(U34="","",(VLOOKUP(U34,データ!$P$2:$Q$50,2,FALSE)))</f>
        <v/>
      </c>
      <c r="BQ34" t="str">
        <f>IF(Y34="","",VLOOKUP(Y34,データ!$P$2:$Q$50,2,FALSE))</f>
        <v/>
      </c>
      <c r="CX34" t="str">
        <f t="shared" si="5"/>
        <v/>
      </c>
      <c r="CY34" t="str">
        <f t="shared" si="6"/>
        <v/>
      </c>
      <c r="CZ34" t="str">
        <f t="shared" si="7"/>
        <v/>
      </c>
    </row>
    <row r="35" spans="2:104">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s="181"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s="19" t="str">
        <f>ASC(IF(競技者データ入力シート!P41="","",競技者データ入力シート!P41))</f>
        <v/>
      </c>
      <c r="O35" s="1" t="str">
        <f>IF(競技者データ入力シート!J41="","",競技者データ入力シート!J41)</f>
        <v/>
      </c>
      <c r="P35" s="1"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81" t="str">
        <f>ASC(IF(競技者データ入力シート!Q41="","",競技者データ入力シート!R41))</f>
        <v/>
      </c>
      <c r="Y35" s="1" t="str">
        <f>IF($O35="","",IF($O35="男",IFERROR(VLOOKUP(競技者データ入力シート!T41,データ!$B$2:$C$101,2,FALSE),""),IF($O35="女",IFERROR(VLOOKUP(競技者データ入力シート!T41,データ!$F$2:$G$101,2,FALSE),""))))</f>
        <v/>
      </c>
      <c r="Z35" t="str">
        <f>ASC(IF(競技者データ入力シート!T41="","",競技者データ入力シート!U41))</f>
        <v/>
      </c>
      <c r="AC35" s="1"/>
      <c r="AG35" s="1"/>
      <c r="AQ35" s="13"/>
      <c r="AR35" s="13"/>
      <c r="AS35" s="13"/>
      <c r="AT35" s="13"/>
      <c r="AU35" s="13"/>
      <c r="AV35" s="13"/>
      <c r="AX35" s="1"/>
      <c r="AZ35" s="1"/>
      <c r="BA35" s="1"/>
      <c r="BB35" t="str">
        <f>IF(競技者データ入力シート!$X41="","",競技者データ入力シート!$X41)</f>
        <v/>
      </c>
      <c r="BC35" s="13" t="str">
        <f>IF(競技者データ入力シート!$X41="","",VLOOKUP(Y35&amp;BB35,$CT$2:$CU$11,2,FALSE))</f>
        <v/>
      </c>
      <c r="BD35" s="13" t="str">
        <f>IF(競技者データ入力シート!$X41="","",B35)</f>
        <v/>
      </c>
      <c r="BE35" s="13" t="str">
        <f>IF(競技者データ入力シート!$X41="","",$C35&amp;$BB35)</f>
        <v/>
      </c>
      <c r="BF35" s="13"/>
      <c r="BG35" s="13" t="str">
        <f>IF(競技者データ入力シート!$X41="","",$C35&amp;$BB35)</f>
        <v/>
      </c>
      <c r="BH35" s="13" t="str">
        <f>IF(競技者データ入力シート!$X41="","",$C35&amp;$BB35)</f>
        <v/>
      </c>
      <c r="BI35" s="13"/>
      <c r="BJ35" s="13" t="str">
        <f>IF(競技者データ入力シート!$X41="","",競技者データ入力シート!$P41)</f>
        <v/>
      </c>
      <c r="BK35" s="1" t="str">
        <f>IF(競技者データ入力シート!$X41="","",COUNTIF($BC$2:BC35,BC35))</f>
        <v/>
      </c>
      <c r="BL35" s="13" t="str">
        <f t="shared" si="1"/>
        <v/>
      </c>
      <c r="BM35" s="13" t="str">
        <f t="shared" si="2"/>
        <v/>
      </c>
      <c r="BN35" s="1" t="str">
        <f t="shared" si="3"/>
        <v/>
      </c>
      <c r="BO35" s="13" t="str">
        <f t="shared" si="4"/>
        <v/>
      </c>
      <c r="BP35" t="str">
        <f>IF(U35="","",(VLOOKUP(U35,データ!$P$2:$Q$50,2,FALSE)))</f>
        <v/>
      </c>
      <c r="BQ35" t="str">
        <f>IF(Y35="","",VLOOKUP(Y35,データ!$P$2:$Q$50,2,FALSE))</f>
        <v/>
      </c>
      <c r="CX35" t="str">
        <f t="shared" si="5"/>
        <v/>
      </c>
      <c r="CY35" t="str">
        <f t="shared" si="6"/>
        <v/>
      </c>
      <c r="CZ35" t="str">
        <f t="shared" si="7"/>
        <v/>
      </c>
    </row>
    <row r="36" spans="2:104">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s="181"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s="19" t="str">
        <f>ASC(IF(競技者データ入力シート!P42="","",競技者データ入力シート!P42))</f>
        <v/>
      </c>
      <c r="O36" s="1" t="str">
        <f>IF(競技者データ入力シート!J42="","",競技者データ入力シート!J42)</f>
        <v/>
      </c>
      <c r="P36" s="1"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81" t="str">
        <f>ASC(IF(競技者データ入力シート!Q42="","",競技者データ入力シート!R42))</f>
        <v/>
      </c>
      <c r="Y36" s="1" t="str">
        <f>IF($O36="","",IF($O36="男",IFERROR(VLOOKUP(競技者データ入力シート!T42,データ!$B$2:$C$101,2,FALSE),""),IF($O36="女",IFERROR(VLOOKUP(競技者データ入力シート!T42,データ!$F$2:$G$101,2,FALSE),""))))</f>
        <v/>
      </c>
      <c r="Z36" t="str">
        <f>ASC(IF(競技者データ入力シート!T42="","",競技者データ入力シート!U42))</f>
        <v/>
      </c>
      <c r="AC36" s="1"/>
      <c r="AG36" s="1"/>
      <c r="AQ36" s="13"/>
      <c r="AR36" s="13"/>
      <c r="AS36" s="13"/>
      <c r="AT36" s="13"/>
      <c r="AU36" s="13"/>
      <c r="AV36" s="13"/>
      <c r="AX36" s="1"/>
      <c r="AZ36" s="1"/>
      <c r="BA36" s="1"/>
      <c r="BB36" t="str">
        <f>IF(競技者データ入力シート!$X42="","",競技者データ入力シート!$X42)</f>
        <v/>
      </c>
      <c r="BC36" s="13" t="str">
        <f>IF(競技者データ入力シート!$X42="","",VLOOKUP(Y36&amp;BB36,$CT$2:$CU$11,2,FALSE))</f>
        <v/>
      </c>
      <c r="BD36" s="13" t="str">
        <f>IF(競技者データ入力シート!$X42="","",B36)</f>
        <v/>
      </c>
      <c r="BE36" s="13" t="str">
        <f>IF(競技者データ入力シート!$X42="","",$C36&amp;$BB36)</f>
        <v/>
      </c>
      <c r="BF36" s="13"/>
      <c r="BG36" s="13" t="str">
        <f>IF(競技者データ入力シート!$X42="","",$C36&amp;$BB36)</f>
        <v/>
      </c>
      <c r="BH36" s="13" t="str">
        <f>IF(競技者データ入力シート!$X42="","",$C36&amp;$BB36)</f>
        <v/>
      </c>
      <c r="BI36" s="13"/>
      <c r="BJ36" s="13" t="str">
        <f>IF(競技者データ入力シート!$X42="","",競技者データ入力シート!$P42)</f>
        <v/>
      </c>
      <c r="BK36" s="1" t="str">
        <f>IF(競技者データ入力シート!$X42="","",COUNTIF($BC$2:BC36,BC36))</f>
        <v/>
      </c>
      <c r="BL36" s="13" t="str">
        <f t="shared" si="1"/>
        <v/>
      </c>
      <c r="BM36" s="13" t="str">
        <f t="shared" si="2"/>
        <v/>
      </c>
      <c r="BN36" s="1" t="str">
        <f t="shared" si="3"/>
        <v/>
      </c>
      <c r="BO36" s="13" t="str">
        <f t="shared" si="4"/>
        <v/>
      </c>
      <c r="BP36" t="str">
        <f>IF(U36="","",(VLOOKUP(U36,データ!$P$2:$Q$50,2,FALSE)))</f>
        <v/>
      </c>
      <c r="BQ36" t="str">
        <f>IF(Y36="","",VLOOKUP(Y36,データ!$P$2:$Q$50,2,FALSE))</f>
        <v/>
      </c>
      <c r="CX36" t="str">
        <f t="shared" si="5"/>
        <v/>
      </c>
      <c r="CY36" t="str">
        <f t="shared" si="6"/>
        <v/>
      </c>
      <c r="CZ36" t="str">
        <f t="shared" si="7"/>
        <v/>
      </c>
    </row>
    <row r="37" spans="2:104">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s="181"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s="19" t="str">
        <f>ASC(IF(競技者データ入力シート!P43="","",競技者データ入力シート!P43))</f>
        <v/>
      </c>
      <c r="O37" s="1" t="str">
        <f>IF(競技者データ入力シート!J43="","",競技者データ入力シート!J43)</f>
        <v/>
      </c>
      <c r="P37" s="1"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81" t="str">
        <f>ASC(IF(競技者データ入力シート!Q43="","",競技者データ入力シート!R43))</f>
        <v/>
      </c>
      <c r="Y37" s="1" t="str">
        <f>IF($O37="","",IF($O37="男",IFERROR(VLOOKUP(競技者データ入力シート!T43,データ!$B$2:$C$101,2,FALSE),""),IF($O37="女",IFERROR(VLOOKUP(競技者データ入力シート!T43,データ!$F$2:$G$101,2,FALSE),""))))</f>
        <v/>
      </c>
      <c r="Z37" t="str">
        <f>ASC(IF(競技者データ入力シート!T43="","",競技者データ入力シート!U43))</f>
        <v/>
      </c>
      <c r="AC37" s="1"/>
      <c r="AG37" s="1"/>
      <c r="AQ37" s="13"/>
      <c r="AR37" s="13"/>
      <c r="AS37" s="13"/>
      <c r="AT37" s="13"/>
      <c r="AU37" s="13"/>
      <c r="AV37" s="13"/>
      <c r="AX37" s="1"/>
      <c r="AZ37" s="1"/>
      <c r="BA37" s="1"/>
      <c r="BB37" t="str">
        <f>IF(競技者データ入力シート!$X43="","",競技者データ入力シート!$X43)</f>
        <v/>
      </c>
      <c r="BC37" s="13" t="str">
        <f>IF(競技者データ入力シート!$X43="","",VLOOKUP(Y37&amp;BB37,$CT$2:$CU$11,2,FALSE))</f>
        <v/>
      </c>
      <c r="BD37" s="13" t="str">
        <f>IF(競技者データ入力シート!$X43="","",B37)</f>
        <v/>
      </c>
      <c r="BE37" s="13" t="str">
        <f>IF(競技者データ入力シート!$X43="","",$C37&amp;$BB37)</f>
        <v/>
      </c>
      <c r="BF37" s="13"/>
      <c r="BG37" s="13" t="str">
        <f>IF(競技者データ入力シート!$X43="","",$C37&amp;$BB37)</f>
        <v/>
      </c>
      <c r="BH37" s="13" t="str">
        <f>IF(競技者データ入力シート!$X43="","",$C37&amp;$BB37)</f>
        <v/>
      </c>
      <c r="BI37" s="13"/>
      <c r="BJ37" s="13" t="str">
        <f>IF(競技者データ入力シート!$X43="","",競技者データ入力シート!$P43)</f>
        <v/>
      </c>
      <c r="BK37" s="1" t="str">
        <f>IF(競技者データ入力シート!$X43="","",COUNTIF($BC$2:BC37,BC37))</f>
        <v/>
      </c>
      <c r="BL37" s="13" t="str">
        <f t="shared" si="1"/>
        <v/>
      </c>
      <c r="BM37" s="13" t="str">
        <f t="shared" si="2"/>
        <v/>
      </c>
      <c r="BN37" s="1" t="str">
        <f t="shared" si="3"/>
        <v/>
      </c>
      <c r="BO37" s="13" t="str">
        <f t="shared" si="4"/>
        <v/>
      </c>
      <c r="BP37" t="str">
        <f>IF(U37="","",(VLOOKUP(U37,データ!$P$2:$Q$50,2,FALSE)))</f>
        <v/>
      </c>
      <c r="BQ37" t="str">
        <f>IF(Y37="","",VLOOKUP(Y37,データ!$P$2:$Q$50,2,FALSE))</f>
        <v/>
      </c>
      <c r="CX37" t="str">
        <f t="shared" si="5"/>
        <v/>
      </c>
      <c r="CY37" t="str">
        <f t="shared" si="6"/>
        <v/>
      </c>
      <c r="CZ37" t="str">
        <f t="shared" si="7"/>
        <v/>
      </c>
    </row>
    <row r="38" spans="2:104">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s="181"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s="19" t="str">
        <f>ASC(IF(競技者データ入力シート!P44="","",競技者データ入力シート!P44))</f>
        <v/>
      </c>
      <c r="O38" s="1" t="str">
        <f>IF(競技者データ入力シート!J44="","",競技者データ入力シート!J44)</f>
        <v/>
      </c>
      <c r="P38" s="1"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81" t="str">
        <f>ASC(IF(競技者データ入力シート!Q44="","",競技者データ入力シート!R44))</f>
        <v/>
      </c>
      <c r="Y38" s="1" t="str">
        <f>IF($O38="","",IF($O38="男",IFERROR(VLOOKUP(競技者データ入力シート!T44,データ!$B$2:$C$101,2,FALSE),""),IF($O38="女",IFERROR(VLOOKUP(競技者データ入力シート!T44,データ!$F$2:$G$101,2,FALSE),""))))</f>
        <v/>
      </c>
      <c r="Z38" t="str">
        <f>ASC(IF(競技者データ入力シート!T44="","",競技者データ入力シート!U44))</f>
        <v/>
      </c>
      <c r="AC38" s="1"/>
      <c r="AG38" s="1"/>
      <c r="AQ38" s="13"/>
      <c r="AR38" s="13"/>
      <c r="AS38" s="13"/>
      <c r="AT38" s="13"/>
      <c r="AU38" s="13"/>
      <c r="AV38" s="13"/>
      <c r="AX38" s="1"/>
      <c r="AZ38" s="1"/>
      <c r="BA38" s="1"/>
      <c r="BB38" t="str">
        <f>IF(競技者データ入力シート!$X44="","",競技者データ入力シート!$X44)</f>
        <v/>
      </c>
      <c r="BC38" s="13" t="str">
        <f>IF(競技者データ入力シート!$X44="","",VLOOKUP(Y38&amp;BB38,$CT$2:$CU$11,2,FALSE))</f>
        <v/>
      </c>
      <c r="BD38" s="13" t="str">
        <f>IF(競技者データ入力シート!$X44="","",B38)</f>
        <v/>
      </c>
      <c r="BE38" s="13" t="str">
        <f>IF(競技者データ入力シート!$X44="","",$C38&amp;$BB38)</f>
        <v/>
      </c>
      <c r="BF38" s="13"/>
      <c r="BG38" s="13" t="str">
        <f>IF(競技者データ入力シート!$X44="","",$C38&amp;$BB38)</f>
        <v/>
      </c>
      <c r="BH38" s="13" t="str">
        <f>IF(競技者データ入力シート!$X44="","",$C38&amp;$BB38)</f>
        <v/>
      </c>
      <c r="BI38" s="13"/>
      <c r="BJ38" s="13" t="str">
        <f>IF(競技者データ入力シート!$X44="","",競技者データ入力シート!$P44)</f>
        <v/>
      </c>
      <c r="BK38" s="1" t="str">
        <f>IF(競技者データ入力シート!$X44="","",COUNTIF($BC$2:BC38,BC38))</f>
        <v/>
      </c>
      <c r="BL38" s="13" t="str">
        <f t="shared" si="1"/>
        <v/>
      </c>
      <c r="BM38" s="13" t="str">
        <f t="shared" si="2"/>
        <v/>
      </c>
      <c r="BN38" s="1" t="str">
        <f t="shared" si="3"/>
        <v/>
      </c>
      <c r="BO38" s="13" t="str">
        <f t="shared" si="4"/>
        <v/>
      </c>
      <c r="BP38" t="str">
        <f>IF(U38="","",(VLOOKUP(U38,データ!$P$2:$Q$50,2,FALSE)))</f>
        <v/>
      </c>
      <c r="BQ38" t="str">
        <f>IF(Y38="","",VLOOKUP(Y38,データ!$P$2:$Q$50,2,FALSE))</f>
        <v/>
      </c>
      <c r="CX38" t="str">
        <f t="shared" si="5"/>
        <v/>
      </c>
      <c r="CY38" t="str">
        <f t="shared" si="6"/>
        <v/>
      </c>
      <c r="CZ38" t="str">
        <f t="shared" si="7"/>
        <v/>
      </c>
    </row>
    <row r="39" spans="2:104">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s="181"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s="19" t="str">
        <f>ASC(IF(競技者データ入力シート!P45="","",競技者データ入力シート!P45))</f>
        <v/>
      </c>
      <c r="O39" s="1" t="str">
        <f>IF(競技者データ入力シート!J45="","",競技者データ入力シート!J45)</f>
        <v/>
      </c>
      <c r="P39" s="1"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81" t="str">
        <f>ASC(IF(競技者データ入力シート!Q45="","",競技者データ入力シート!R45))</f>
        <v/>
      </c>
      <c r="Y39" s="1" t="str">
        <f>IF($O39="","",IF($O39="男",IFERROR(VLOOKUP(競技者データ入力シート!T45,データ!$B$2:$C$101,2,FALSE),""),IF($O39="女",IFERROR(VLOOKUP(競技者データ入力シート!T45,データ!$F$2:$G$101,2,FALSE),""))))</f>
        <v/>
      </c>
      <c r="Z39" t="str">
        <f>ASC(IF(競技者データ入力シート!T45="","",競技者データ入力シート!U45))</f>
        <v/>
      </c>
      <c r="AC39" s="1"/>
      <c r="AG39" s="1"/>
      <c r="AQ39" s="13"/>
      <c r="AR39" s="13"/>
      <c r="AS39" s="13"/>
      <c r="AT39" s="13"/>
      <c r="AU39" s="13"/>
      <c r="AV39" s="13"/>
      <c r="AX39" s="1"/>
      <c r="AZ39" s="1"/>
      <c r="BA39" s="1"/>
      <c r="BB39" t="str">
        <f>IF(競技者データ入力シート!$X45="","",競技者データ入力シート!$X45)</f>
        <v/>
      </c>
      <c r="BC39" s="13" t="str">
        <f>IF(競技者データ入力シート!$X45="","",VLOOKUP(Y39&amp;BB39,$CT$2:$CU$11,2,FALSE))</f>
        <v/>
      </c>
      <c r="BD39" s="13" t="str">
        <f>IF(競技者データ入力シート!$X45="","",B39)</f>
        <v/>
      </c>
      <c r="BE39" s="13" t="str">
        <f>IF(競技者データ入力シート!$X45="","",$C39&amp;$BB39)</f>
        <v/>
      </c>
      <c r="BF39" s="13"/>
      <c r="BG39" s="13" t="str">
        <f>IF(競技者データ入力シート!$X45="","",$C39&amp;$BB39)</f>
        <v/>
      </c>
      <c r="BH39" s="13" t="str">
        <f>IF(競技者データ入力シート!$X45="","",$C39&amp;$BB39)</f>
        <v/>
      </c>
      <c r="BI39" s="13"/>
      <c r="BJ39" s="13" t="str">
        <f>IF(競技者データ入力シート!$X45="","",競技者データ入力シート!$P45)</f>
        <v/>
      </c>
      <c r="BK39" s="1" t="str">
        <f>IF(競技者データ入力シート!$X45="","",COUNTIF($BC$2:BC39,BC39))</f>
        <v/>
      </c>
      <c r="BL39" s="13" t="str">
        <f t="shared" si="1"/>
        <v/>
      </c>
      <c r="BM39" s="13" t="str">
        <f t="shared" si="2"/>
        <v/>
      </c>
      <c r="BN39" s="1" t="str">
        <f t="shared" si="3"/>
        <v/>
      </c>
      <c r="BO39" s="13" t="str">
        <f t="shared" si="4"/>
        <v/>
      </c>
      <c r="BP39" t="str">
        <f>IF(U39="","",(VLOOKUP(U39,データ!$P$2:$Q$50,2,FALSE)))</f>
        <v/>
      </c>
      <c r="BQ39" t="str">
        <f>IF(Y39="","",VLOOKUP(Y39,データ!$P$2:$Q$50,2,FALSE))</f>
        <v/>
      </c>
      <c r="CX39" t="str">
        <f t="shared" si="5"/>
        <v/>
      </c>
      <c r="CY39" t="str">
        <f t="shared" si="6"/>
        <v/>
      </c>
      <c r="CZ39" t="str">
        <f t="shared" si="7"/>
        <v/>
      </c>
    </row>
    <row r="40" spans="2:104">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s="181"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s="19" t="str">
        <f>ASC(IF(競技者データ入力シート!P46="","",競技者データ入力シート!P46))</f>
        <v/>
      </c>
      <c r="O40" s="1" t="str">
        <f>IF(競技者データ入力シート!J46="","",競技者データ入力シート!J46)</f>
        <v/>
      </c>
      <c r="P40" s="1"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81" t="str">
        <f>ASC(IF(競技者データ入力シート!Q46="","",競技者データ入力シート!R46))</f>
        <v/>
      </c>
      <c r="Y40" s="1" t="str">
        <f>IF($O40="","",IF($O40="男",IFERROR(VLOOKUP(競技者データ入力シート!T46,データ!$B$2:$C$101,2,FALSE),""),IF($O40="女",IFERROR(VLOOKUP(競技者データ入力シート!T46,データ!$F$2:$G$101,2,FALSE),""))))</f>
        <v/>
      </c>
      <c r="Z40" t="str">
        <f>ASC(IF(競技者データ入力シート!T46="","",競技者データ入力シート!U46))</f>
        <v/>
      </c>
      <c r="AC40" s="1"/>
      <c r="AG40" s="1"/>
      <c r="AQ40" s="13"/>
      <c r="AR40" s="13"/>
      <c r="AS40" s="13"/>
      <c r="AT40" s="13"/>
      <c r="AU40" s="13"/>
      <c r="AV40" s="13"/>
      <c r="AX40" s="1"/>
      <c r="AZ40" s="1"/>
      <c r="BA40" s="1"/>
      <c r="BB40" t="str">
        <f>IF(競技者データ入力シート!$X46="","",競技者データ入力シート!$X46)</f>
        <v/>
      </c>
      <c r="BC40" s="13" t="str">
        <f>IF(競技者データ入力シート!$X46="","",VLOOKUP(Y40&amp;BB40,$CT$2:$CU$11,2,FALSE))</f>
        <v/>
      </c>
      <c r="BD40" s="13" t="str">
        <f>IF(競技者データ入力シート!$X46="","",B40)</f>
        <v/>
      </c>
      <c r="BE40" s="13" t="str">
        <f>IF(競技者データ入力シート!$X46="","",$C40&amp;$BB40)</f>
        <v/>
      </c>
      <c r="BF40" s="13"/>
      <c r="BG40" s="13" t="str">
        <f>IF(競技者データ入力シート!$X46="","",$C40&amp;$BB40)</f>
        <v/>
      </c>
      <c r="BH40" s="13" t="str">
        <f>IF(競技者データ入力シート!$X46="","",$C40&amp;$BB40)</f>
        <v/>
      </c>
      <c r="BI40" s="13"/>
      <c r="BJ40" s="13" t="str">
        <f>IF(競技者データ入力シート!$X46="","",競技者データ入力シート!$P46)</f>
        <v/>
      </c>
      <c r="BK40" s="1" t="str">
        <f>IF(競技者データ入力シート!$X46="","",COUNTIF($BC$2:BC40,BC40))</f>
        <v/>
      </c>
      <c r="BL40" s="13" t="str">
        <f t="shared" si="1"/>
        <v/>
      </c>
      <c r="BM40" s="13" t="str">
        <f t="shared" si="2"/>
        <v/>
      </c>
      <c r="BN40" s="1" t="str">
        <f t="shared" si="3"/>
        <v/>
      </c>
      <c r="BO40" s="13" t="str">
        <f t="shared" si="4"/>
        <v/>
      </c>
      <c r="BP40" t="str">
        <f>IF(U40="","",(VLOOKUP(U40,データ!$P$2:$Q$50,2,FALSE)))</f>
        <v/>
      </c>
      <c r="BQ40" t="str">
        <f>IF(Y40="","",VLOOKUP(Y40,データ!$P$2:$Q$50,2,FALSE))</f>
        <v/>
      </c>
      <c r="CX40" t="str">
        <f t="shared" si="5"/>
        <v/>
      </c>
      <c r="CY40" t="str">
        <f t="shared" si="6"/>
        <v/>
      </c>
      <c r="CZ40" t="str">
        <f t="shared" si="7"/>
        <v/>
      </c>
    </row>
    <row r="41" spans="2:104">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s="18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s="19" t="str">
        <f>ASC(IF(競技者データ入力シート!P47="","",競技者データ入力シート!P47))</f>
        <v/>
      </c>
      <c r="O41" s="1" t="str">
        <f>IF(競技者データ入力シート!J47="","",競技者データ入力シート!J47)</f>
        <v/>
      </c>
      <c r="P41" s="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81" t="str">
        <f>ASC(IF(競技者データ入力シート!Q47="","",競技者データ入力シート!R47))</f>
        <v/>
      </c>
      <c r="Y41" s="1" t="str">
        <f>IF($O41="","",IF($O41="男",IFERROR(VLOOKUP(競技者データ入力シート!T47,データ!$B$2:$C$101,2,FALSE),""),IF($O41="女",IFERROR(VLOOKUP(競技者データ入力シート!T47,データ!$F$2:$G$101,2,FALSE),""))))</f>
        <v/>
      </c>
      <c r="Z41" t="str">
        <f>ASC(IF(競技者データ入力シート!T47="","",競技者データ入力シート!U47))</f>
        <v/>
      </c>
      <c r="AC41" s="1"/>
      <c r="AG41" s="1"/>
      <c r="AQ41" s="13"/>
      <c r="AR41" s="13"/>
      <c r="AS41" s="13"/>
      <c r="AT41" s="13"/>
      <c r="AU41" s="13"/>
      <c r="AV41" s="13"/>
      <c r="AX41" s="1"/>
      <c r="AZ41" s="1"/>
      <c r="BA41" s="1"/>
      <c r="BB41" t="str">
        <f>IF(競技者データ入力シート!$X47="","",競技者データ入力シート!$X47)</f>
        <v/>
      </c>
      <c r="BC41" s="13" t="str">
        <f>IF(競技者データ入力シート!$X47="","",VLOOKUP(Y41&amp;BB41,$CT$2:$CU$11,2,FALSE))</f>
        <v/>
      </c>
      <c r="BD41" s="13" t="str">
        <f>IF(競技者データ入力シート!$X47="","",B41)</f>
        <v/>
      </c>
      <c r="BE41" s="13" t="str">
        <f>IF(競技者データ入力シート!$X47="","",$C41&amp;$BB41)</f>
        <v/>
      </c>
      <c r="BF41" s="13"/>
      <c r="BG41" s="13" t="str">
        <f>IF(競技者データ入力シート!$X47="","",$C41&amp;$BB41)</f>
        <v/>
      </c>
      <c r="BH41" s="13" t="str">
        <f>IF(競技者データ入力シート!$X47="","",$C41&amp;$BB41)</f>
        <v/>
      </c>
      <c r="BI41" s="13"/>
      <c r="BJ41" s="13" t="str">
        <f>IF(競技者データ入力シート!$X47="","",競技者データ入力シート!$P47)</f>
        <v/>
      </c>
      <c r="BK41" s="1" t="str">
        <f>IF(競技者データ入力シート!$X47="","",COUNTIF($BC$2:BC41,BC41))</f>
        <v/>
      </c>
      <c r="BL41" s="13" t="str">
        <f t="shared" si="1"/>
        <v/>
      </c>
      <c r="BM41" s="13" t="str">
        <f t="shared" si="2"/>
        <v/>
      </c>
      <c r="BN41" s="1" t="str">
        <f t="shared" si="3"/>
        <v/>
      </c>
      <c r="BO41" s="13" t="str">
        <f t="shared" si="4"/>
        <v/>
      </c>
      <c r="BP41" t="str">
        <f>IF(U41="","",(VLOOKUP(U41,データ!$P$2:$Q$50,2,FALSE)))</f>
        <v/>
      </c>
      <c r="BQ41" t="str">
        <f>IF(Y41="","",VLOOKUP(Y41,データ!$P$2:$Q$50,2,FALSE))</f>
        <v/>
      </c>
      <c r="CX41" t="str">
        <f t="shared" si="5"/>
        <v/>
      </c>
      <c r="CY41" t="str">
        <f t="shared" si="6"/>
        <v/>
      </c>
      <c r="CZ41" t="str">
        <f t="shared" si="7"/>
        <v/>
      </c>
    </row>
    <row r="42" spans="2:104">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s="181"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s="19" t="str">
        <f>ASC(IF(競技者データ入力シート!P48="","",競技者データ入力シート!P48))</f>
        <v/>
      </c>
      <c r="O42" s="1" t="str">
        <f>IF(競技者データ入力シート!J48="","",競技者データ入力シート!J48)</f>
        <v/>
      </c>
      <c r="P42" s="1"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81" t="str">
        <f>ASC(IF(競技者データ入力シート!Q48="","",競技者データ入力シート!R48))</f>
        <v/>
      </c>
      <c r="Y42" s="1" t="str">
        <f>IF($O42="","",IF($O42="男",IFERROR(VLOOKUP(競技者データ入力シート!T48,データ!$B$2:$C$101,2,FALSE),""),IF($O42="女",IFERROR(VLOOKUP(競技者データ入力シート!T48,データ!$F$2:$G$101,2,FALSE),""))))</f>
        <v/>
      </c>
      <c r="Z42" t="str">
        <f>ASC(IF(競技者データ入力シート!T48="","",競技者データ入力シート!U48))</f>
        <v/>
      </c>
      <c r="AC42" s="1"/>
      <c r="AG42" s="1"/>
      <c r="AQ42" s="13"/>
      <c r="AR42" s="13"/>
      <c r="AS42" s="13"/>
      <c r="AT42" s="13"/>
      <c r="AU42" s="13"/>
      <c r="AV42" s="13"/>
      <c r="AX42" s="1"/>
      <c r="AZ42" s="1"/>
      <c r="BA42" s="1"/>
      <c r="BB42" t="str">
        <f>IF(競技者データ入力シート!$X48="","",競技者データ入力シート!$X48)</f>
        <v/>
      </c>
      <c r="BC42" s="13" t="str">
        <f>IF(競技者データ入力シート!$X48="","",VLOOKUP(Y42&amp;BB42,$CT$2:$CU$11,2,FALSE))</f>
        <v/>
      </c>
      <c r="BD42" s="13" t="str">
        <f>IF(競技者データ入力シート!$X48="","",B42)</f>
        <v/>
      </c>
      <c r="BE42" s="13" t="str">
        <f>IF(競技者データ入力シート!$X48="","",$C42&amp;$BB42)</f>
        <v/>
      </c>
      <c r="BF42" s="13"/>
      <c r="BG42" s="13" t="str">
        <f>IF(競技者データ入力シート!$X48="","",$C42&amp;$BB42)</f>
        <v/>
      </c>
      <c r="BH42" s="13" t="str">
        <f>IF(競技者データ入力シート!$X48="","",$C42&amp;$BB42)</f>
        <v/>
      </c>
      <c r="BI42" s="13"/>
      <c r="BJ42" s="13" t="str">
        <f>IF(競技者データ入力シート!$X48="","",競技者データ入力シート!$P48)</f>
        <v/>
      </c>
      <c r="BK42" s="1" t="str">
        <f>IF(競技者データ入力シート!$X48="","",COUNTIF($BC$2:BC42,BC42))</f>
        <v/>
      </c>
      <c r="BL42" s="13" t="str">
        <f t="shared" si="1"/>
        <v/>
      </c>
      <c r="BM42" s="13" t="str">
        <f t="shared" si="2"/>
        <v/>
      </c>
      <c r="BN42" s="1" t="str">
        <f t="shared" si="3"/>
        <v/>
      </c>
      <c r="BO42" s="13" t="str">
        <f t="shared" si="4"/>
        <v/>
      </c>
      <c r="BP42" t="str">
        <f>IF(U42="","",(VLOOKUP(U42,データ!$P$2:$Q$50,2,FALSE)))</f>
        <v/>
      </c>
      <c r="BQ42" t="str">
        <f>IF(Y42="","",VLOOKUP(Y42,データ!$P$2:$Q$50,2,FALSE))</f>
        <v/>
      </c>
      <c r="CX42" t="str">
        <f t="shared" si="5"/>
        <v/>
      </c>
      <c r="CY42" t="str">
        <f t="shared" si="6"/>
        <v/>
      </c>
      <c r="CZ42" t="str">
        <f t="shared" si="7"/>
        <v/>
      </c>
    </row>
    <row r="43" spans="2:104">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s="181"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s="19" t="str">
        <f>ASC(IF(競技者データ入力シート!P49="","",競技者データ入力シート!P49))</f>
        <v/>
      </c>
      <c r="O43" s="1" t="str">
        <f>IF(競技者データ入力シート!J49="","",競技者データ入力シート!J49)</f>
        <v/>
      </c>
      <c r="P43" s="1"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81" t="str">
        <f>ASC(IF(競技者データ入力シート!Q49="","",競技者データ入力シート!R49))</f>
        <v/>
      </c>
      <c r="Y43" s="1" t="str">
        <f>IF($O43="","",IF($O43="男",IFERROR(VLOOKUP(競技者データ入力シート!T49,データ!$B$2:$C$101,2,FALSE),""),IF($O43="女",IFERROR(VLOOKUP(競技者データ入力シート!T49,データ!$F$2:$G$101,2,FALSE),""))))</f>
        <v/>
      </c>
      <c r="Z43" t="str">
        <f>ASC(IF(競技者データ入力シート!T49="","",競技者データ入力シート!U49))</f>
        <v/>
      </c>
      <c r="AC43" s="1"/>
      <c r="AG43" s="1"/>
      <c r="AQ43" s="13"/>
      <c r="AR43" s="13"/>
      <c r="AS43" s="13"/>
      <c r="AT43" s="13"/>
      <c r="AU43" s="13"/>
      <c r="AV43" s="13"/>
      <c r="AX43" s="1"/>
      <c r="AZ43" s="1"/>
      <c r="BA43" s="1"/>
      <c r="BB43" t="str">
        <f>IF(競技者データ入力シート!$X49="","",競技者データ入力シート!$X49)</f>
        <v/>
      </c>
      <c r="BC43" s="13" t="str">
        <f>IF(競技者データ入力シート!$X49="","",VLOOKUP(Y43&amp;BB43,$CT$2:$CU$11,2,FALSE))</f>
        <v/>
      </c>
      <c r="BD43" s="13" t="str">
        <f>IF(競技者データ入力シート!$X49="","",B43)</f>
        <v/>
      </c>
      <c r="BE43" s="13" t="str">
        <f>IF(競技者データ入力シート!$X49="","",$C43&amp;$BB43)</f>
        <v/>
      </c>
      <c r="BF43" s="13"/>
      <c r="BG43" s="13" t="str">
        <f>IF(競技者データ入力シート!$X49="","",$C43&amp;$BB43)</f>
        <v/>
      </c>
      <c r="BH43" s="13" t="str">
        <f>IF(競技者データ入力シート!$X49="","",$C43&amp;$BB43)</f>
        <v/>
      </c>
      <c r="BI43" s="13"/>
      <c r="BJ43" s="13" t="str">
        <f>IF(競技者データ入力シート!$X49="","",競技者データ入力シート!$P49)</f>
        <v/>
      </c>
      <c r="BK43" s="1" t="str">
        <f>IF(競技者データ入力シート!$X49="","",COUNTIF($BC$2:BC43,BC43))</f>
        <v/>
      </c>
      <c r="BL43" s="13" t="str">
        <f t="shared" si="1"/>
        <v/>
      </c>
      <c r="BM43" s="13" t="str">
        <f t="shared" si="2"/>
        <v/>
      </c>
      <c r="BN43" s="1" t="str">
        <f t="shared" si="3"/>
        <v/>
      </c>
      <c r="BO43" s="13" t="str">
        <f t="shared" si="4"/>
        <v/>
      </c>
      <c r="BP43" t="str">
        <f>IF(U43="","",(VLOOKUP(U43,データ!$P$2:$Q$50,2,FALSE)))</f>
        <v/>
      </c>
      <c r="BQ43" t="str">
        <f>IF(Y43="","",VLOOKUP(Y43,データ!$P$2:$Q$50,2,FALSE))</f>
        <v/>
      </c>
      <c r="CX43" t="str">
        <f t="shared" si="5"/>
        <v/>
      </c>
      <c r="CY43" t="str">
        <f t="shared" si="6"/>
        <v/>
      </c>
      <c r="CZ43" t="str">
        <f t="shared" si="7"/>
        <v/>
      </c>
    </row>
    <row r="44" spans="2:104">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s="181"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s="19" t="str">
        <f>ASC(IF(競技者データ入力シート!P50="","",競技者データ入力シート!P50))</f>
        <v/>
      </c>
      <c r="O44" s="1" t="str">
        <f>IF(競技者データ入力シート!J50="","",競技者データ入力シート!J50)</f>
        <v/>
      </c>
      <c r="P44" s="1"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81" t="str">
        <f>ASC(IF(競技者データ入力シート!Q50="","",競技者データ入力シート!R50))</f>
        <v/>
      </c>
      <c r="Y44" s="1" t="str">
        <f>IF($O44="","",IF($O44="男",IFERROR(VLOOKUP(競技者データ入力シート!T50,データ!$B$2:$C$101,2,FALSE),""),IF($O44="女",IFERROR(VLOOKUP(競技者データ入力シート!T50,データ!$F$2:$G$101,2,FALSE),""))))</f>
        <v/>
      </c>
      <c r="Z44" t="str">
        <f>ASC(IF(競技者データ入力シート!T50="","",競技者データ入力シート!U50))</f>
        <v/>
      </c>
      <c r="AC44" s="1"/>
      <c r="AG44" s="1"/>
      <c r="AQ44" s="13"/>
      <c r="AR44" s="13"/>
      <c r="AS44" s="13"/>
      <c r="AT44" s="13"/>
      <c r="AU44" s="13"/>
      <c r="AV44" s="13"/>
      <c r="AX44" s="1"/>
      <c r="AZ44" s="1"/>
      <c r="BA44" s="1"/>
      <c r="BB44" t="str">
        <f>IF(競技者データ入力シート!$X50="","",競技者データ入力シート!$X50)</f>
        <v/>
      </c>
      <c r="BC44" s="13" t="str">
        <f>IF(競技者データ入力シート!$X50="","",VLOOKUP(Y44&amp;BB44,$CT$2:$CU$11,2,FALSE))</f>
        <v/>
      </c>
      <c r="BD44" s="13" t="str">
        <f>IF(競技者データ入力シート!$X50="","",B44)</f>
        <v/>
      </c>
      <c r="BE44" s="13" t="str">
        <f>IF(競技者データ入力シート!$X50="","",$C44&amp;$BB44)</f>
        <v/>
      </c>
      <c r="BF44" s="13"/>
      <c r="BG44" s="13" t="str">
        <f>IF(競技者データ入力シート!$X50="","",$C44&amp;$BB44)</f>
        <v/>
      </c>
      <c r="BH44" s="13" t="str">
        <f>IF(競技者データ入力シート!$X50="","",$C44&amp;$BB44)</f>
        <v/>
      </c>
      <c r="BI44" s="13"/>
      <c r="BJ44" s="13" t="str">
        <f>IF(競技者データ入力シート!$X50="","",競技者データ入力シート!$P50)</f>
        <v/>
      </c>
      <c r="BK44" s="1" t="str">
        <f>IF(競技者データ入力シート!$X50="","",COUNTIF($BC$2:BC44,BC44))</f>
        <v/>
      </c>
      <c r="BL44" s="13" t="str">
        <f t="shared" si="1"/>
        <v/>
      </c>
      <c r="BM44" s="13" t="str">
        <f t="shared" si="2"/>
        <v/>
      </c>
      <c r="BN44" s="1" t="str">
        <f t="shared" si="3"/>
        <v/>
      </c>
      <c r="BO44" s="13" t="str">
        <f t="shared" si="4"/>
        <v/>
      </c>
      <c r="BP44" t="str">
        <f>IF(U44="","",(VLOOKUP(U44,データ!$P$2:$Q$50,2,FALSE)))</f>
        <v/>
      </c>
      <c r="BQ44" t="str">
        <f>IF(Y44="","",VLOOKUP(Y44,データ!$P$2:$Q$50,2,FALSE))</f>
        <v/>
      </c>
      <c r="CX44" t="str">
        <f t="shared" si="5"/>
        <v/>
      </c>
      <c r="CY44" t="str">
        <f t="shared" si="6"/>
        <v/>
      </c>
      <c r="CZ44" t="str">
        <f t="shared" si="7"/>
        <v/>
      </c>
    </row>
    <row r="45" spans="2:104">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s="181"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s="19" t="str">
        <f>ASC(IF(競技者データ入力シート!P51="","",競技者データ入力シート!P51))</f>
        <v/>
      </c>
      <c r="O45" s="1" t="str">
        <f>IF(競技者データ入力シート!J51="","",競技者データ入力シート!J51)</f>
        <v/>
      </c>
      <c r="P45" s="1"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81" t="str">
        <f>ASC(IF(競技者データ入力シート!Q51="","",競技者データ入力シート!R51))</f>
        <v/>
      </c>
      <c r="Y45" s="1" t="str">
        <f>IF($O45="","",IF($O45="男",IFERROR(VLOOKUP(競技者データ入力シート!T51,データ!$B$2:$C$101,2,FALSE),""),IF($O45="女",IFERROR(VLOOKUP(競技者データ入力シート!T51,データ!$F$2:$G$101,2,FALSE),""))))</f>
        <v/>
      </c>
      <c r="Z45" t="str">
        <f>ASC(IF(競技者データ入力シート!T51="","",競技者データ入力シート!U51))</f>
        <v/>
      </c>
      <c r="AC45" s="1"/>
      <c r="AG45" s="1"/>
      <c r="AQ45" s="13"/>
      <c r="AR45" s="13"/>
      <c r="AS45" s="13"/>
      <c r="AT45" s="13"/>
      <c r="AU45" s="13"/>
      <c r="AV45" s="13"/>
      <c r="AX45" s="1"/>
      <c r="AZ45" s="1"/>
      <c r="BA45" s="1"/>
      <c r="BB45" t="str">
        <f>IF(競技者データ入力シート!$X51="","",競技者データ入力シート!$X51)</f>
        <v/>
      </c>
      <c r="BC45" s="13" t="str">
        <f>IF(競技者データ入力シート!$X51="","",VLOOKUP(Y45&amp;BB45,$CT$2:$CU$11,2,FALSE))</f>
        <v/>
      </c>
      <c r="BD45" s="13" t="str">
        <f>IF(競技者データ入力シート!$X51="","",B45)</f>
        <v/>
      </c>
      <c r="BE45" s="13" t="str">
        <f>IF(競技者データ入力シート!$X51="","",$C45&amp;$BB45)</f>
        <v/>
      </c>
      <c r="BF45" s="13"/>
      <c r="BG45" s="13" t="str">
        <f>IF(競技者データ入力シート!$X51="","",$C45&amp;$BB45)</f>
        <v/>
      </c>
      <c r="BH45" s="13" t="str">
        <f>IF(競技者データ入力シート!$X51="","",$C45&amp;$BB45)</f>
        <v/>
      </c>
      <c r="BI45" s="13"/>
      <c r="BJ45" s="13" t="str">
        <f>IF(競技者データ入力シート!$X51="","",競技者データ入力シート!$P51)</f>
        <v/>
      </c>
      <c r="BK45" s="1" t="str">
        <f>IF(競技者データ入力シート!$X51="","",COUNTIF($BC$2:BC45,BC45))</f>
        <v/>
      </c>
      <c r="BL45" s="13" t="str">
        <f t="shared" si="1"/>
        <v/>
      </c>
      <c r="BM45" s="13" t="str">
        <f t="shared" si="2"/>
        <v/>
      </c>
      <c r="BN45" s="1" t="str">
        <f t="shared" si="3"/>
        <v/>
      </c>
      <c r="BO45" s="13" t="str">
        <f t="shared" si="4"/>
        <v/>
      </c>
      <c r="BP45" t="str">
        <f>IF(U45="","",(VLOOKUP(U45,データ!$P$2:$Q$50,2,FALSE)))</f>
        <v/>
      </c>
      <c r="BQ45" t="str">
        <f>IF(Y45="","",VLOOKUP(Y45,データ!$P$2:$Q$50,2,FALSE))</f>
        <v/>
      </c>
      <c r="CX45" t="str">
        <f t="shared" si="5"/>
        <v/>
      </c>
      <c r="CY45" t="str">
        <f t="shared" si="6"/>
        <v/>
      </c>
      <c r="CZ45" t="str">
        <f t="shared" si="7"/>
        <v/>
      </c>
    </row>
    <row r="46" spans="2:104">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s="181"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s="19" t="str">
        <f>ASC(IF(競技者データ入力シート!P52="","",競技者データ入力シート!P52))</f>
        <v/>
      </c>
      <c r="O46" s="1" t="str">
        <f>IF(競技者データ入力シート!J52="","",競技者データ入力シート!J52)</f>
        <v/>
      </c>
      <c r="P46" s="1"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81" t="str">
        <f>ASC(IF(競技者データ入力シート!Q52="","",競技者データ入力シート!R52))</f>
        <v/>
      </c>
      <c r="Y46" s="1" t="str">
        <f>IF($O46="","",IF($O46="男",IFERROR(VLOOKUP(競技者データ入力シート!T52,データ!$B$2:$C$101,2,FALSE),""),IF($O46="女",IFERROR(VLOOKUP(競技者データ入力シート!T52,データ!$F$2:$G$101,2,FALSE),""))))</f>
        <v/>
      </c>
      <c r="Z46" t="str">
        <f>ASC(IF(競技者データ入力シート!T52="","",競技者データ入力シート!U52))</f>
        <v/>
      </c>
      <c r="AC46" s="1"/>
      <c r="AG46" s="1"/>
      <c r="AQ46" s="13"/>
      <c r="AR46" s="13"/>
      <c r="AS46" s="13"/>
      <c r="AT46" s="13"/>
      <c r="AU46" s="13"/>
      <c r="AV46" s="13"/>
      <c r="AX46" s="1"/>
      <c r="AZ46" s="1"/>
      <c r="BA46" s="1"/>
      <c r="BB46" t="str">
        <f>IF(競技者データ入力シート!$X52="","",競技者データ入力シート!$X52)</f>
        <v/>
      </c>
      <c r="BC46" s="13" t="str">
        <f>IF(競技者データ入力シート!$X52="","",VLOOKUP(Y46&amp;BB46,$CT$2:$CU$11,2,FALSE))</f>
        <v/>
      </c>
      <c r="BD46" s="13" t="str">
        <f>IF(競技者データ入力シート!$X52="","",B46)</f>
        <v/>
      </c>
      <c r="BE46" s="13" t="str">
        <f>IF(競技者データ入力シート!$X52="","",$C46&amp;$BB46)</f>
        <v/>
      </c>
      <c r="BF46" s="13"/>
      <c r="BG46" s="13" t="str">
        <f>IF(競技者データ入力シート!$X52="","",$C46&amp;$BB46)</f>
        <v/>
      </c>
      <c r="BH46" s="13" t="str">
        <f>IF(競技者データ入力シート!$X52="","",$C46&amp;$BB46)</f>
        <v/>
      </c>
      <c r="BI46" s="13"/>
      <c r="BJ46" s="13" t="str">
        <f>IF(競技者データ入力シート!$X52="","",競技者データ入力シート!$P52)</f>
        <v/>
      </c>
      <c r="BK46" s="1" t="str">
        <f>IF(競技者データ入力シート!$X52="","",COUNTIF($BC$2:BC46,BC46))</f>
        <v/>
      </c>
      <c r="BL46" s="13" t="str">
        <f t="shared" si="1"/>
        <v/>
      </c>
      <c r="BM46" s="13" t="str">
        <f t="shared" si="2"/>
        <v/>
      </c>
      <c r="BN46" s="1" t="str">
        <f t="shared" si="3"/>
        <v/>
      </c>
      <c r="BO46" s="13" t="str">
        <f t="shared" si="4"/>
        <v/>
      </c>
      <c r="BP46" t="str">
        <f>IF(U46="","",(VLOOKUP(U46,データ!$P$2:$Q$50,2,FALSE)))</f>
        <v/>
      </c>
      <c r="BQ46" t="str">
        <f>IF(Y46="","",VLOOKUP(Y46,データ!$P$2:$Q$50,2,FALSE))</f>
        <v/>
      </c>
      <c r="CX46" t="str">
        <f t="shared" si="5"/>
        <v/>
      </c>
      <c r="CY46" t="str">
        <f t="shared" si="6"/>
        <v/>
      </c>
      <c r="CZ46" t="str">
        <f t="shared" si="7"/>
        <v/>
      </c>
    </row>
    <row r="47" spans="2:104">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s="181"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s="19" t="str">
        <f>ASC(IF(競技者データ入力シート!P53="","",競技者データ入力シート!P53))</f>
        <v/>
      </c>
      <c r="O47" s="1" t="str">
        <f>IF(競技者データ入力シート!J53="","",競技者データ入力シート!J53)</f>
        <v/>
      </c>
      <c r="P47" s="1"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81" t="str">
        <f>ASC(IF(競技者データ入力シート!Q53="","",競技者データ入力シート!R53))</f>
        <v/>
      </c>
      <c r="Y47" s="1" t="str">
        <f>IF($O47="","",IF($O47="男",IFERROR(VLOOKUP(競技者データ入力シート!T53,データ!$B$2:$C$101,2,FALSE),""),IF($O47="女",IFERROR(VLOOKUP(競技者データ入力シート!T53,データ!$F$2:$G$101,2,FALSE),""))))</f>
        <v/>
      </c>
      <c r="Z47" t="str">
        <f>ASC(IF(競技者データ入力シート!T53="","",競技者データ入力シート!U53))</f>
        <v/>
      </c>
      <c r="AC47" s="1"/>
      <c r="AG47" s="1"/>
      <c r="AQ47" s="13"/>
      <c r="AR47" s="13"/>
      <c r="AS47" s="13"/>
      <c r="AT47" s="13"/>
      <c r="AU47" s="13"/>
      <c r="AV47" s="13"/>
      <c r="AX47" s="1"/>
      <c r="AZ47" s="1"/>
      <c r="BA47" s="1"/>
      <c r="BB47" t="str">
        <f>IF(競技者データ入力シート!$X53="","",競技者データ入力シート!$X53)</f>
        <v/>
      </c>
      <c r="BC47" s="13" t="str">
        <f>IF(競技者データ入力シート!$X53="","",VLOOKUP(Y47&amp;BB47,$CT$2:$CU$11,2,FALSE))</f>
        <v/>
      </c>
      <c r="BD47" s="13" t="str">
        <f>IF(競技者データ入力シート!$X53="","",B47)</f>
        <v/>
      </c>
      <c r="BE47" s="13" t="str">
        <f>IF(競技者データ入力シート!$X53="","",$C47&amp;$BB47)</f>
        <v/>
      </c>
      <c r="BF47" s="13"/>
      <c r="BG47" s="13" t="str">
        <f>IF(競技者データ入力シート!$X53="","",$C47&amp;$BB47)</f>
        <v/>
      </c>
      <c r="BH47" s="13" t="str">
        <f>IF(競技者データ入力シート!$X53="","",$C47&amp;$BB47)</f>
        <v/>
      </c>
      <c r="BI47" s="13"/>
      <c r="BJ47" s="13" t="str">
        <f>IF(競技者データ入力シート!$X53="","",競技者データ入力シート!$P53)</f>
        <v/>
      </c>
      <c r="BK47" s="1" t="str">
        <f>IF(競技者データ入力シート!$X53="","",COUNTIF($BC$2:BC47,BC47))</f>
        <v/>
      </c>
      <c r="BL47" s="13" t="str">
        <f t="shared" si="1"/>
        <v/>
      </c>
      <c r="BM47" s="13" t="str">
        <f t="shared" si="2"/>
        <v/>
      </c>
      <c r="BN47" s="1" t="str">
        <f t="shared" si="3"/>
        <v/>
      </c>
      <c r="BO47" s="13" t="str">
        <f t="shared" si="4"/>
        <v/>
      </c>
      <c r="BP47" t="str">
        <f>IF(U47="","",(VLOOKUP(U47,データ!$P$2:$Q$50,2,FALSE)))</f>
        <v/>
      </c>
      <c r="BQ47" t="str">
        <f>IF(Y47="","",VLOOKUP(Y47,データ!$P$2:$Q$50,2,FALSE))</f>
        <v/>
      </c>
      <c r="CX47" t="str">
        <f t="shared" si="5"/>
        <v/>
      </c>
      <c r="CY47" t="str">
        <f t="shared" si="6"/>
        <v/>
      </c>
      <c r="CZ47" t="str">
        <f t="shared" si="7"/>
        <v/>
      </c>
    </row>
    <row r="48" spans="2:104">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s="181"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s="19" t="str">
        <f>ASC(IF(競技者データ入力シート!P54="","",競技者データ入力シート!P54))</f>
        <v/>
      </c>
      <c r="O48" s="1" t="str">
        <f>IF(競技者データ入力シート!J54="","",競技者データ入力シート!J54)</f>
        <v/>
      </c>
      <c r="P48" s="1"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81" t="str">
        <f>ASC(IF(競技者データ入力シート!Q54="","",競技者データ入力シート!R54))</f>
        <v/>
      </c>
      <c r="Y48" s="1" t="str">
        <f>IF($O48="","",IF($O48="男",IFERROR(VLOOKUP(競技者データ入力シート!T54,データ!$B$2:$C$101,2,FALSE),""),IF($O48="女",IFERROR(VLOOKUP(競技者データ入力シート!T54,データ!$F$2:$G$101,2,FALSE),""))))</f>
        <v/>
      </c>
      <c r="Z48" t="str">
        <f>ASC(IF(競技者データ入力シート!T54="","",競技者データ入力シート!U54))</f>
        <v/>
      </c>
      <c r="AC48" s="1"/>
      <c r="AG48" s="1"/>
      <c r="AQ48" s="13"/>
      <c r="AR48" s="13"/>
      <c r="AS48" s="13"/>
      <c r="AT48" s="13"/>
      <c r="AU48" s="13"/>
      <c r="AV48" s="13"/>
      <c r="AX48" s="1"/>
      <c r="AZ48" s="1"/>
      <c r="BA48" s="1"/>
      <c r="BB48" t="str">
        <f>IF(競技者データ入力シート!$X54="","",競技者データ入力シート!$X54)</f>
        <v/>
      </c>
      <c r="BC48" s="13" t="str">
        <f>IF(競技者データ入力シート!$X54="","",VLOOKUP(Y48&amp;BB48,$CT$2:$CU$11,2,FALSE))</f>
        <v/>
      </c>
      <c r="BD48" s="13" t="str">
        <f>IF(競技者データ入力シート!$X54="","",B48)</f>
        <v/>
      </c>
      <c r="BE48" s="13" t="str">
        <f>IF(競技者データ入力シート!$X54="","",$C48&amp;$BB48)</f>
        <v/>
      </c>
      <c r="BF48" s="13"/>
      <c r="BG48" s="13" t="str">
        <f>IF(競技者データ入力シート!$X54="","",$C48&amp;$BB48)</f>
        <v/>
      </c>
      <c r="BH48" s="13" t="str">
        <f>IF(競技者データ入力シート!$X54="","",$C48&amp;$BB48)</f>
        <v/>
      </c>
      <c r="BI48" s="13"/>
      <c r="BJ48" s="13" t="str">
        <f>IF(競技者データ入力シート!$X54="","",競技者データ入力シート!$P54)</f>
        <v/>
      </c>
      <c r="BK48" s="1" t="str">
        <f>IF(競技者データ入力シート!$X54="","",COUNTIF($BC$2:BC48,BC48))</f>
        <v/>
      </c>
      <c r="BL48" s="13" t="str">
        <f t="shared" si="1"/>
        <v/>
      </c>
      <c r="BM48" s="13" t="str">
        <f t="shared" si="2"/>
        <v/>
      </c>
      <c r="BN48" s="1" t="str">
        <f t="shared" si="3"/>
        <v/>
      </c>
      <c r="BO48" s="13" t="str">
        <f t="shared" si="4"/>
        <v/>
      </c>
      <c r="BP48" t="str">
        <f>IF(U48="","",(VLOOKUP(U48,データ!$P$2:$Q$50,2,FALSE)))</f>
        <v/>
      </c>
      <c r="BQ48" t="str">
        <f>IF(Y48="","",VLOOKUP(Y48,データ!$P$2:$Q$50,2,FALSE))</f>
        <v/>
      </c>
      <c r="CX48" t="str">
        <f t="shared" si="5"/>
        <v/>
      </c>
      <c r="CY48" t="str">
        <f t="shared" si="6"/>
        <v/>
      </c>
      <c r="CZ48" t="str">
        <f t="shared" si="7"/>
        <v/>
      </c>
    </row>
    <row r="49" spans="2:104">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s="181"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s="19" t="str">
        <f>ASC(IF(競技者データ入力シート!P55="","",競技者データ入力シート!P55))</f>
        <v/>
      </c>
      <c r="O49" s="1" t="str">
        <f>IF(競技者データ入力シート!J55="","",競技者データ入力シート!J55)</f>
        <v/>
      </c>
      <c r="P49" s="1"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81" t="str">
        <f>ASC(IF(競技者データ入力シート!Q55="","",競技者データ入力シート!R55))</f>
        <v/>
      </c>
      <c r="Y49" s="1" t="str">
        <f>IF($O49="","",IF($O49="男",IFERROR(VLOOKUP(競技者データ入力シート!T55,データ!$B$2:$C$101,2,FALSE),""),IF($O49="女",IFERROR(VLOOKUP(競技者データ入力シート!T55,データ!$F$2:$G$101,2,FALSE),""))))</f>
        <v/>
      </c>
      <c r="Z49" t="str">
        <f>ASC(IF(競技者データ入力シート!T55="","",競技者データ入力シート!U55))</f>
        <v/>
      </c>
      <c r="AC49" s="1"/>
      <c r="AG49" s="1"/>
      <c r="AQ49" s="13"/>
      <c r="AR49" s="13"/>
      <c r="AS49" s="13"/>
      <c r="AT49" s="13"/>
      <c r="AU49" s="13"/>
      <c r="AV49" s="13"/>
      <c r="AX49" s="1"/>
      <c r="AZ49" s="1"/>
      <c r="BA49" s="1"/>
      <c r="BB49" t="str">
        <f>IF(競技者データ入力シート!$X55="","",競技者データ入力シート!$X55)</f>
        <v/>
      </c>
      <c r="BC49" s="13" t="str">
        <f>IF(競技者データ入力シート!$X55="","",VLOOKUP(Y49&amp;BB49,$CT$2:$CU$11,2,FALSE))</f>
        <v/>
      </c>
      <c r="BD49" s="13" t="str">
        <f>IF(競技者データ入力シート!$X55="","",B49)</f>
        <v/>
      </c>
      <c r="BE49" s="13" t="str">
        <f>IF(競技者データ入力シート!$X55="","",$C49&amp;$BB49)</f>
        <v/>
      </c>
      <c r="BF49" s="13"/>
      <c r="BG49" s="13" t="str">
        <f>IF(競技者データ入力シート!$X55="","",$C49&amp;$BB49)</f>
        <v/>
      </c>
      <c r="BH49" s="13" t="str">
        <f>IF(競技者データ入力シート!$X55="","",$C49&amp;$BB49)</f>
        <v/>
      </c>
      <c r="BI49" s="13"/>
      <c r="BJ49" s="13" t="str">
        <f>IF(競技者データ入力シート!$X55="","",競技者データ入力シート!$P55)</f>
        <v/>
      </c>
      <c r="BK49" s="1" t="str">
        <f>IF(競技者データ入力シート!$X55="","",COUNTIF($BC$2:BC49,BC49))</f>
        <v/>
      </c>
      <c r="BL49" s="13" t="str">
        <f t="shared" si="1"/>
        <v/>
      </c>
      <c r="BM49" s="13" t="str">
        <f t="shared" si="2"/>
        <v/>
      </c>
      <c r="BN49" s="1" t="str">
        <f t="shared" si="3"/>
        <v/>
      </c>
      <c r="BO49" s="13" t="str">
        <f t="shared" si="4"/>
        <v/>
      </c>
      <c r="BP49" t="str">
        <f>IF(U49="","",(VLOOKUP(U49,データ!$P$2:$Q$50,2,FALSE)))</f>
        <v/>
      </c>
      <c r="BQ49" t="str">
        <f>IF(Y49="","",VLOOKUP(Y49,データ!$P$2:$Q$50,2,FALSE))</f>
        <v/>
      </c>
      <c r="CX49" t="str">
        <f t="shared" si="5"/>
        <v/>
      </c>
      <c r="CY49" t="str">
        <f t="shared" si="6"/>
        <v/>
      </c>
      <c r="CZ49" t="str">
        <f t="shared" si="7"/>
        <v/>
      </c>
    </row>
    <row r="50" spans="2:104">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s="181"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s="19" t="str">
        <f>ASC(IF(競技者データ入力シート!P56="","",競技者データ入力シート!P56))</f>
        <v/>
      </c>
      <c r="O50" s="1" t="str">
        <f>IF(競技者データ入力シート!J56="","",競技者データ入力シート!J56)</f>
        <v/>
      </c>
      <c r="P50" s="1"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81" t="str">
        <f>ASC(IF(競技者データ入力シート!Q56="","",競技者データ入力シート!R56))</f>
        <v/>
      </c>
      <c r="Y50" s="1" t="str">
        <f>IF($O50="","",IF($O50="男",IFERROR(VLOOKUP(競技者データ入力シート!T56,データ!$B$2:$C$101,2,FALSE),""),IF($O50="女",IFERROR(VLOOKUP(競技者データ入力シート!T56,データ!$F$2:$G$101,2,FALSE),""))))</f>
        <v/>
      </c>
      <c r="Z50" t="str">
        <f>ASC(IF(競技者データ入力シート!T56="","",競技者データ入力シート!U56))</f>
        <v/>
      </c>
      <c r="AC50" s="1"/>
      <c r="AG50" s="1"/>
      <c r="AQ50" s="13"/>
      <c r="AR50" s="13"/>
      <c r="AS50" s="13"/>
      <c r="AT50" s="13"/>
      <c r="AU50" s="13"/>
      <c r="AV50" s="13"/>
      <c r="AX50" s="1"/>
      <c r="AZ50" s="1"/>
      <c r="BA50" s="1"/>
      <c r="BB50" t="str">
        <f>IF(競技者データ入力シート!$X56="","",競技者データ入力シート!$X56)</f>
        <v/>
      </c>
      <c r="BC50" s="13" t="str">
        <f>IF(競技者データ入力シート!$X56="","",VLOOKUP(Y50&amp;BB50,$CT$2:$CU$11,2,FALSE))</f>
        <v/>
      </c>
      <c r="BD50" s="13" t="str">
        <f>IF(競技者データ入力シート!$X56="","",B50)</f>
        <v/>
      </c>
      <c r="BE50" s="13" t="str">
        <f>IF(競技者データ入力シート!$X56="","",$C50&amp;$BB50)</f>
        <v/>
      </c>
      <c r="BF50" s="13"/>
      <c r="BG50" s="13" t="str">
        <f>IF(競技者データ入力シート!$X56="","",$C50&amp;$BB50)</f>
        <v/>
      </c>
      <c r="BH50" s="13" t="str">
        <f>IF(競技者データ入力シート!$X56="","",$C50&amp;$BB50)</f>
        <v/>
      </c>
      <c r="BI50" s="13"/>
      <c r="BJ50" s="13" t="str">
        <f>IF(競技者データ入力シート!$X56="","",競技者データ入力シート!$P56)</f>
        <v/>
      </c>
      <c r="BK50" s="1" t="str">
        <f>IF(競技者データ入力シート!$X56="","",COUNTIF($BC$2:BC50,BC50))</f>
        <v/>
      </c>
      <c r="BL50" s="13" t="str">
        <f t="shared" si="1"/>
        <v/>
      </c>
      <c r="BM50" s="13" t="str">
        <f t="shared" si="2"/>
        <v/>
      </c>
      <c r="BN50" s="1" t="str">
        <f t="shared" si="3"/>
        <v/>
      </c>
      <c r="BO50" s="13" t="str">
        <f t="shared" si="4"/>
        <v/>
      </c>
      <c r="BP50" t="str">
        <f>IF(U50="","",(VLOOKUP(U50,データ!$P$2:$Q$50,2,FALSE)))</f>
        <v/>
      </c>
      <c r="BQ50" t="str">
        <f>IF(Y50="","",VLOOKUP(Y50,データ!$P$2:$Q$50,2,FALSE))</f>
        <v/>
      </c>
      <c r="CX50" t="str">
        <f t="shared" si="5"/>
        <v/>
      </c>
      <c r="CY50" t="str">
        <f t="shared" si="6"/>
        <v/>
      </c>
      <c r="CZ50" t="str">
        <f t="shared" si="7"/>
        <v/>
      </c>
    </row>
    <row r="51" spans="2:104">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s="18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s="19" t="str">
        <f>ASC(IF(競技者データ入力シート!P57="","",競技者データ入力シート!P57))</f>
        <v/>
      </c>
      <c r="O51" s="1" t="str">
        <f>IF(競技者データ入力シート!J57="","",競技者データ入力シート!J57)</f>
        <v/>
      </c>
      <c r="P51" s="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81" t="str">
        <f>ASC(IF(競技者データ入力シート!Q57="","",競技者データ入力シート!R57))</f>
        <v/>
      </c>
      <c r="Y51" s="1" t="str">
        <f>IF($O51="","",IF($O51="男",IFERROR(VLOOKUP(競技者データ入力シート!T57,データ!$B$2:$C$101,2,FALSE),""),IF($O51="女",IFERROR(VLOOKUP(競技者データ入力シート!T57,データ!$F$2:$G$101,2,FALSE),""))))</f>
        <v/>
      </c>
      <c r="Z51" t="str">
        <f>ASC(IF(競技者データ入力シート!T57="","",競技者データ入力シート!U57))</f>
        <v/>
      </c>
      <c r="AC51" s="1"/>
      <c r="AG51" s="1"/>
      <c r="AQ51" s="13"/>
      <c r="AR51" s="13"/>
      <c r="AS51" s="13"/>
      <c r="AT51" s="13"/>
      <c r="AU51" s="13"/>
      <c r="AV51" s="13"/>
      <c r="AX51" s="1"/>
      <c r="AZ51" s="1"/>
      <c r="BA51" s="1"/>
      <c r="BB51" t="str">
        <f>IF(競技者データ入力シート!$X57="","",競技者データ入力シート!$X57)</f>
        <v/>
      </c>
      <c r="BC51" s="13" t="str">
        <f>IF(競技者データ入力シート!$X57="","",VLOOKUP(Y51&amp;BB51,$CT$2:$CU$11,2,FALSE))</f>
        <v/>
      </c>
      <c r="BD51" s="13" t="str">
        <f>IF(競技者データ入力シート!$X57="","",B51)</f>
        <v/>
      </c>
      <c r="BE51" s="13" t="str">
        <f>IF(競技者データ入力シート!$X57="","",$C51&amp;$BB51)</f>
        <v/>
      </c>
      <c r="BF51" s="13"/>
      <c r="BG51" s="13" t="str">
        <f>IF(競技者データ入力シート!$X57="","",$C51&amp;$BB51)</f>
        <v/>
      </c>
      <c r="BH51" s="13" t="str">
        <f>IF(競技者データ入力シート!$X57="","",$C51&amp;$BB51)</f>
        <v/>
      </c>
      <c r="BI51" s="13"/>
      <c r="BJ51" s="13" t="str">
        <f>IF(競技者データ入力シート!$X57="","",競技者データ入力シート!$P57)</f>
        <v/>
      </c>
      <c r="BK51" s="1" t="str">
        <f>IF(競技者データ入力シート!$X57="","",COUNTIF($BC$2:BC51,BC51))</f>
        <v/>
      </c>
      <c r="BL51" s="13" t="str">
        <f t="shared" si="1"/>
        <v/>
      </c>
      <c r="BM51" s="13" t="str">
        <f t="shared" si="2"/>
        <v/>
      </c>
      <c r="BN51" s="1" t="str">
        <f t="shared" si="3"/>
        <v/>
      </c>
      <c r="BO51" s="13" t="str">
        <f t="shared" si="4"/>
        <v/>
      </c>
      <c r="BP51" t="str">
        <f>IF(U51="","",(VLOOKUP(U51,データ!$P$2:$Q$50,2,FALSE)))</f>
        <v/>
      </c>
      <c r="BQ51" t="str">
        <f>IF(Y51="","",VLOOKUP(Y51,データ!$P$2:$Q$50,2,FALSE))</f>
        <v/>
      </c>
      <c r="CX51" t="str">
        <f t="shared" si="5"/>
        <v/>
      </c>
      <c r="CY51" t="str">
        <f t="shared" si="6"/>
        <v/>
      </c>
      <c r="CZ51" t="str">
        <f t="shared" si="7"/>
        <v/>
      </c>
    </row>
    <row r="52" spans="2:104">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s="181"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s="19" t="str">
        <f>ASC(IF(競技者データ入力シート!P58="","",競技者データ入力シート!P58))</f>
        <v/>
      </c>
      <c r="O52" s="1" t="str">
        <f>IF(競技者データ入力シート!J58="","",競技者データ入力シート!J58)</f>
        <v/>
      </c>
      <c r="P52" s="1"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s="181" t="str">
        <f>ASC(IF(競技者データ入力シート!Q58="","",競技者データ入力シート!R58))</f>
        <v/>
      </c>
      <c r="Y52" s="1" t="str">
        <f>IF($O52="","",IF($O52="男",IFERROR(VLOOKUP(競技者データ入力シート!T58,データ!$B$2:$C$101,2,FALSE),""),IF($O52="女",IFERROR(VLOOKUP(競技者データ入力シート!T58,データ!$F$2:$G$101,2,FALSE),""))))</f>
        <v/>
      </c>
      <c r="Z52" t="str">
        <f>ASC(IF(競技者データ入力シート!T58="","",競技者データ入力シート!U58))</f>
        <v/>
      </c>
      <c r="AC52" s="1"/>
      <c r="AG52" s="1"/>
      <c r="AQ52" s="13"/>
      <c r="AR52" s="13"/>
      <c r="AS52" s="13"/>
      <c r="AT52" s="13"/>
      <c r="AU52" s="13"/>
      <c r="AV52" s="13"/>
      <c r="AX52" s="1"/>
      <c r="AZ52" s="1"/>
      <c r="BA52" s="1"/>
      <c r="BB52" t="str">
        <f>IF(競技者データ入力シート!$X58="","",競技者データ入力シート!$X58)</f>
        <v/>
      </c>
      <c r="BC52" s="13" t="str">
        <f>IF(競技者データ入力シート!$X58="","",VLOOKUP(Y52&amp;BB52,$CT$2:$CU$11,2,FALSE))</f>
        <v/>
      </c>
      <c r="BD52" s="13" t="str">
        <f>IF(競技者データ入力シート!$X58="","",B52)</f>
        <v/>
      </c>
      <c r="BE52" s="13" t="str">
        <f>IF(競技者データ入力シート!$X58="","",$C52&amp;$BB52)</f>
        <v/>
      </c>
      <c r="BF52" s="13"/>
      <c r="BG52" s="13" t="str">
        <f>IF(競技者データ入力シート!$X58="","",$C52&amp;$BB52)</f>
        <v/>
      </c>
      <c r="BH52" s="13" t="str">
        <f>IF(競技者データ入力シート!$X58="","",$C52&amp;$BB52)</f>
        <v/>
      </c>
      <c r="BI52" s="13"/>
      <c r="BJ52" s="13" t="str">
        <f>IF(競技者データ入力シート!$X58="","",競技者データ入力シート!$P58)</f>
        <v/>
      </c>
      <c r="BK52" s="1" t="str">
        <f>IF(競技者データ入力シート!$X58="","",COUNTIF($BC$2:BC52,BC52))</f>
        <v/>
      </c>
      <c r="BL52" s="13" t="str">
        <f t="shared" si="1"/>
        <v/>
      </c>
      <c r="BM52" s="13" t="str">
        <f t="shared" si="2"/>
        <v/>
      </c>
      <c r="BN52" s="1" t="str">
        <f t="shared" si="3"/>
        <v/>
      </c>
      <c r="BO52" s="13" t="str">
        <f t="shared" si="4"/>
        <v/>
      </c>
      <c r="BP52" t="str">
        <f>IF(U52="","",(VLOOKUP(U52,データ!$P$2:$Q$50,2,FALSE)))</f>
        <v/>
      </c>
      <c r="BQ52" t="str">
        <f>IF(Y52="","",VLOOKUP(Y52,データ!$P$2:$Q$50,2,FALSE))</f>
        <v/>
      </c>
      <c r="CX52" t="str">
        <f t="shared" si="5"/>
        <v/>
      </c>
      <c r="CY52" t="str">
        <f t="shared" si="6"/>
        <v/>
      </c>
      <c r="CZ52" t="str">
        <f t="shared" si="7"/>
        <v/>
      </c>
    </row>
    <row r="53" spans="2:104">
      <c r="U53" s="1"/>
      <c r="V53" s="181"/>
      <c r="Y53" s="1"/>
      <c r="AC53" s="1"/>
      <c r="AG53" s="1"/>
      <c r="AQ53" s="13"/>
      <c r="AR53" s="13"/>
      <c r="AS53" s="13"/>
      <c r="AT53" s="13"/>
      <c r="AU53" s="13"/>
      <c r="AV53" s="13"/>
      <c r="AX53" s="1"/>
      <c r="AZ53" s="1"/>
      <c r="BA53" s="1"/>
      <c r="BC53" s="13"/>
      <c r="BD53" s="13"/>
      <c r="BE53" s="13"/>
      <c r="BF53" s="13"/>
      <c r="BG53" s="13"/>
      <c r="BH53" s="13"/>
      <c r="BI53" s="13"/>
      <c r="BJ53" s="13"/>
      <c r="BL53" s="13"/>
      <c r="BM53" s="13"/>
      <c r="BO53" s="13"/>
      <c r="CX53" t="str">
        <f t="shared" si="5"/>
        <v/>
      </c>
      <c r="CY53" t="str">
        <f t="shared" si="6"/>
        <v/>
      </c>
      <c r="CZ53" t="str">
        <f t="shared" si="7"/>
        <v/>
      </c>
    </row>
    <row r="54" spans="2:104">
      <c r="D54">
        <v>1</v>
      </c>
      <c r="E54" s="181">
        <v>2</v>
      </c>
      <c r="F54">
        <v>3</v>
      </c>
      <c r="G54">
        <v>4</v>
      </c>
      <c r="H54">
        <v>5</v>
      </c>
      <c r="I54">
        <v>6</v>
      </c>
      <c r="J54">
        <v>7</v>
      </c>
      <c r="K54">
        <v>8</v>
      </c>
      <c r="L54">
        <v>9</v>
      </c>
      <c r="M54">
        <v>10</v>
      </c>
      <c r="N54" s="19">
        <v>11</v>
      </c>
      <c r="O54" s="1">
        <v>12</v>
      </c>
      <c r="P54" s="1">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K54" s="1">
        <v>58</v>
      </c>
      <c r="BL54">
        <v>59</v>
      </c>
      <c r="BM54">
        <v>60</v>
      </c>
      <c r="BN54">
        <v>61</v>
      </c>
      <c r="BO54">
        <v>62</v>
      </c>
      <c r="BP54">
        <v>63</v>
      </c>
      <c r="BQ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1"/>
  <sheetViews>
    <sheetView zoomScale="110" zoomScaleNormal="110" workbookViewId="0">
      <selection activeCell="A34" sqref="A34"/>
    </sheetView>
  </sheetViews>
  <sheetFormatPr defaultRowHeight="13.3"/>
  <cols>
    <col min="1" max="1" width="18.61328125" style="7" bestFit="1" customWidth="1"/>
    <col min="2" max="2" width="13.84375" style="7" bestFit="1" customWidth="1"/>
    <col min="3" max="3" width="6" style="8" bestFit="1" customWidth="1"/>
    <col min="4" max="4" width="4.4609375" style="8" bestFit="1" customWidth="1"/>
    <col min="5" max="5" width="18.61328125" style="7" bestFit="1" customWidth="1"/>
    <col min="6" max="6" width="13.84375" style="7" bestFit="1" customWidth="1"/>
    <col min="7" max="7" width="6" style="8" bestFit="1" customWidth="1"/>
    <col min="8" max="8" width="4.4609375" style="8"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18.61328125" bestFit="1" customWidth="1"/>
    <col min="18" max="18" width="8.3828125" bestFit="1" customWidth="1"/>
    <col min="19" max="19" width="13.84375" bestFit="1" customWidth="1"/>
    <col min="20" max="20" width="8.3828125" bestFit="1" customWidth="1"/>
    <col min="21" max="21" width="13.84375" bestFit="1" customWidth="1"/>
    <col min="22" max="22" width="1.23046875" customWidth="1"/>
    <col min="23" max="23" width="5.23046875" style="1" bestFit="1" customWidth="1"/>
    <col min="24" max="24" width="12.23046875" style="19" bestFit="1" customWidth="1"/>
    <col min="25" max="25" width="5.15234375" style="1" bestFit="1" customWidth="1"/>
  </cols>
  <sheetData>
    <row r="1" spans="1:25" s="177" customFormat="1" ht="24" customHeight="1">
      <c r="A1" s="171" t="s">
        <v>0</v>
      </c>
      <c r="B1" s="171" t="s">
        <v>1</v>
      </c>
      <c r="C1" s="172" t="s">
        <v>2</v>
      </c>
      <c r="D1" s="172" t="s">
        <v>3</v>
      </c>
      <c r="E1" s="173" t="s">
        <v>4</v>
      </c>
      <c r="F1" s="173" t="s">
        <v>1</v>
      </c>
      <c r="G1" s="174" t="s">
        <v>2</v>
      </c>
      <c r="H1" s="174" t="s">
        <v>3</v>
      </c>
      <c r="J1" s="178" t="s">
        <v>5</v>
      </c>
      <c r="K1" s="178" t="s">
        <v>6</v>
      </c>
      <c r="L1" s="179"/>
      <c r="M1" s="180" t="s">
        <v>7</v>
      </c>
      <c r="N1" s="180" t="s">
        <v>8</v>
      </c>
      <c r="P1" s="11" t="s">
        <v>356</v>
      </c>
      <c r="Q1" s="2" t="s">
        <v>357</v>
      </c>
      <c r="R1" s="3" t="s">
        <v>9</v>
      </c>
      <c r="S1" s="3" t="s">
        <v>355</v>
      </c>
      <c r="T1" s="4" t="s">
        <v>10</v>
      </c>
      <c r="U1" s="4" t="s">
        <v>354</v>
      </c>
      <c r="W1" s="175" t="s">
        <v>143</v>
      </c>
      <c r="X1" s="176" t="s">
        <v>144</v>
      </c>
      <c r="Y1" s="170" t="s">
        <v>358</v>
      </c>
    </row>
    <row r="2" spans="1:25">
      <c r="A2" s="5" t="s">
        <v>408</v>
      </c>
      <c r="B2" s="5" t="s">
        <v>408</v>
      </c>
      <c r="C2" s="12">
        <v>1</v>
      </c>
      <c r="D2" s="12">
        <v>2</v>
      </c>
      <c r="E2" s="5" t="s">
        <v>416</v>
      </c>
      <c r="F2" s="5" t="s">
        <v>416</v>
      </c>
      <c r="G2" s="12">
        <v>11</v>
      </c>
      <c r="H2" s="12">
        <v>2</v>
      </c>
      <c r="I2" s="5"/>
      <c r="J2" s="5" t="s">
        <v>11</v>
      </c>
      <c r="K2" s="12">
        <v>1</v>
      </c>
      <c r="L2" s="6"/>
      <c r="M2" s="6" t="s">
        <v>12</v>
      </c>
      <c r="N2" s="8" t="s">
        <v>347</v>
      </c>
      <c r="O2" s="6"/>
      <c r="P2" s="12">
        <v>1</v>
      </c>
      <c r="Q2" s="5" t="s">
        <v>408</v>
      </c>
      <c r="R2" s="8">
        <v>7</v>
      </c>
      <c r="S2" s="6" t="s">
        <v>465</v>
      </c>
      <c r="T2" s="8">
        <v>16</v>
      </c>
      <c r="U2" s="6" t="s">
        <v>467</v>
      </c>
      <c r="W2" s="14">
        <v>101</v>
      </c>
      <c r="X2" s="21" t="s">
        <v>145</v>
      </c>
      <c r="Y2" s="1" t="s">
        <v>142</v>
      </c>
    </row>
    <row r="3" spans="1:25">
      <c r="A3" s="6" t="s">
        <v>409</v>
      </c>
      <c r="B3" s="6" t="s">
        <v>409</v>
      </c>
      <c r="C3" s="8">
        <v>2</v>
      </c>
      <c r="D3" s="8">
        <v>3</v>
      </c>
      <c r="E3" s="6" t="s">
        <v>417</v>
      </c>
      <c r="F3" s="6" t="s">
        <v>417</v>
      </c>
      <c r="G3" s="8">
        <v>12</v>
      </c>
      <c r="H3" s="8">
        <v>3</v>
      </c>
      <c r="I3" s="5"/>
      <c r="J3" s="5" t="s">
        <v>13</v>
      </c>
      <c r="K3" s="12">
        <v>2</v>
      </c>
      <c r="L3" s="6"/>
      <c r="M3" s="6" t="s">
        <v>14</v>
      </c>
      <c r="N3" s="8" t="s">
        <v>349</v>
      </c>
      <c r="O3" s="6"/>
      <c r="P3" s="8">
        <v>2</v>
      </c>
      <c r="Q3" s="6" t="s">
        <v>409</v>
      </c>
      <c r="R3" s="12"/>
      <c r="S3" s="6"/>
      <c r="T3" s="12"/>
      <c r="U3" s="6"/>
      <c r="W3" s="14">
        <v>201</v>
      </c>
      <c r="X3" s="21" t="s">
        <v>146</v>
      </c>
      <c r="Y3" s="1" t="s">
        <v>350</v>
      </c>
    </row>
    <row r="4" spans="1:25">
      <c r="A4" s="6" t="s">
        <v>410</v>
      </c>
      <c r="B4" s="6" t="s">
        <v>410</v>
      </c>
      <c r="C4" s="12">
        <v>3</v>
      </c>
      <c r="D4" s="12">
        <v>4</v>
      </c>
      <c r="E4" s="6" t="s">
        <v>418</v>
      </c>
      <c r="F4" s="6" t="s">
        <v>418</v>
      </c>
      <c r="G4" s="12">
        <v>13</v>
      </c>
      <c r="H4" s="12">
        <v>5</v>
      </c>
      <c r="I4" s="5"/>
      <c r="J4" s="5" t="s">
        <v>15</v>
      </c>
      <c r="K4" s="12">
        <v>3</v>
      </c>
      <c r="L4" s="6"/>
      <c r="M4" s="6" t="s">
        <v>16</v>
      </c>
      <c r="N4" s="8" t="s">
        <v>351</v>
      </c>
      <c r="O4" s="6"/>
      <c r="P4" s="8">
        <v>3</v>
      </c>
      <c r="Q4" s="6" t="s">
        <v>410</v>
      </c>
      <c r="R4" s="12"/>
      <c r="S4" s="5"/>
      <c r="T4" s="8"/>
      <c r="U4" s="6"/>
      <c r="W4" s="14">
        <v>202</v>
      </c>
      <c r="X4" s="21" t="s">
        <v>147</v>
      </c>
    </row>
    <row r="5" spans="1:25">
      <c r="A5" s="5" t="s">
        <v>411</v>
      </c>
      <c r="B5" s="5" t="s">
        <v>411</v>
      </c>
      <c r="C5" s="12">
        <v>4</v>
      </c>
      <c r="D5" s="12">
        <v>7</v>
      </c>
      <c r="E5" s="5" t="s">
        <v>419</v>
      </c>
      <c r="F5" s="5" t="s">
        <v>419</v>
      </c>
      <c r="G5" s="12">
        <v>14</v>
      </c>
      <c r="H5" s="12">
        <v>7</v>
      </c>
      <c r="I5" s="5"/>
      <c r="J5" s="5" t="s">
        <v>17</v>
      </c>
      <c r="K5" s="12">
        <v>4</v>
      </c>
      <c r="L5" s="6"/>
      <c r="M5" s="6" t="s">
        <v>18</v>
      </c>
      <c r="N5" s="8" t="s">
        <v>352</v>
      </c>
      <c r="O5" s="6"/>
      <c r="P5" s="8">
        <v>4</v>
      </c>
      <c r="Q5" s="6" t="s">
        <v>411</v>
      </c>
      <c r="R5" s="8"/>
      <c r="S5" s="6"/>
      <c r="T5" s="8"/>
      <c r="U5" s="6"/>
      <c r="W5" s="14">
        <v>203</v>
      </c>
      <c r="X5" s="21" t="s">
        <v>148</v>
      </c>
    </row>
    <row r="6" spans="1:25">
      <c r="A6" s="5" t="s">
        <v>412</v>
      </c>
      <c r="B6" s="5" t="s">
        <v>412</v>
      </c>
      <c r="C6" s="8">
        <v>5</v>
      </c>
      <c r="D6" s="8">
        <v>8</v>
      </c>
      <c r="E6" s="5" t="s">
        <v>466</v>
      </c>
      <c r="F6" s="5" t="s">
        <v>466</v>
      </c>
      <c r="G6" s="8">
        <v>15</v>
      </c>
      <c r="H6" s="8">
        <v>14</v>
      </c>
      <c r="I6" s="6"/>
      <c r="J6" s="5" t="s">
        <v>19</v>
      </c>
      <c r="K6" s="12">
        <v>5</v>
      </c>
      <c r="L6" s="6"/>
      <c r="M6" s="6" t="s">
        <v>20</v>
      </c>
      <c r="N6" s="8" t="s">
        <v>353</v>
      </c>
      <c r="O6" s="6"/>
      <c r="P6" s="8">
        <v>5</v>
      </c>
      <c r="Q6" s="6" t="s">
        <v>412</v>
      </c>
      <c r="R6" s="8"/>
      <c r="S6" s="6"/>
      <c r="T6" s="6"/>
      <c r="U6" s="6"/>
      <c r="W6" s="14">
        <v>204</v>
      </c>
      <c r="X6" s="21" t="s">
        <v>149</v>
      </c>
    </row>
    <row r="7" spans="1:25">
      <c r="A7" s="5" t="s">
        <v>464</v>
      </c>
      <c r="B7" s="5" t="s">
        <v>464</v>
      </c>
      <c r="C7" s="8">
        <v>6</v>
      </c>
      <c r="D7" s="8">
        <v>17</v>
      </c>
      <c r="E7" s="5" t="s">
        <v>467</v>
      </c>
      <c r="F7" s="5" t="s">
        <v>467</v>
      </c>
      <c r="G7" s="8">
        <v>16</v>
      </c>
      <c r="H7" s="8">
        <v>30</v>
      </c>
      <c r="I7" s="6"/>
      <c r="J7" s="6" t="s">
        <v>21</v>
      </c>
      <c r="K7" s="12">
        <v>6</v>
      </c>
      <c r="L7" s="6"/>
      <c r="M7" s="6"/>
      <c r="N7" s="6"/>
      <c r="O7" s="6"/>
      <c r="P7" s="8">
        <v>6</v>
      </c>
      <c r="Q7" s="6" t="s">
        <v>464</v>
      </c>
      <c r="R7" s="8"/>
      <c r="S7" s="6"/>
      <c r="T7" s="6"/>
      <c r="U7" s="6"/>
      <c r="W7" s="14">
        <v>205</v>
      </c>
      <c r="X7" s="21" t="s">
        <v>150</v>
      </c>
    </row>
    <row r="8" spans="1:25">
      <c r="A8" s="6" t="s">
        <v>465</v>
      </c>
      <c r="B8" s="6" t="s">
        <v>465</v>
      </c>
      <c r="C8" s="8">
        <v>7</v>
      </c>
      <c r="D8" s="8">
        <v>30</v>
      </c>
      <c r="E8" s="6" t="s">
        <v>420</v>
      </c>
      <c r="F8" s="6" t="s">
        <v>420</v>
      </c>
      <c r="G8" s="8">
        <v>17</v>
      </c>
      <c r="H8" s="8">
        <v>34</v>
      </c>
      <c r="I8" s="6"/>
      <c r="J8" s="6" t="s">
        <v>22</v>
      </c>
      <c r="K8" s="12">
        <v>7</v>
      </c>
      <c r="L8" s="6"/>
      <c r="M8" s="6"/>
      <c r="N8" s="6"/>
      <c r="O8" s="6"/>
      <c r="P8" s="8">
        <v>7</v>
      </c>
      <c r="Q8" s="5" t="s">
        <v>465</v>
      </c>
      <c r="R8" s="8"/>
      <c r="S8" s="6"/>
      <c r="T8" s="6"/>
      <c r="U8" s="6"/>
      <c r="W8" s="14">
        <v>206</v>
      </c>
      <c r="X8" s="21" t="s">
        <v>151</v>
      </c>
    </row>
    <row r="9" spans="1:25">
      <c r="A9" s="6" t="s">
        <v>413</v>
      </c>
      <c r="B9" s="6" t="s">
        <v>413</v>
      </c>
      <c r="C9" s="8">
        <v>8</v>
      </c>
      <c r="D9" s="8">
        <v>34</v>
      </c>
      <c r="E9" s="6" t="s">
        <v>421</v>
      </c>
      <c r="F9" s="6" t="s">
        <v>421</v>
      </c>
      <c r="G9" s="8">
        <v>18</v>
      </c>
      <c r="H9" s="8">
        <v>36</v>
      </c>
      <c r="I9" s="6"/>
      <c r="J9" s="6" t="s">
        <v>23</v>
      </c>
      <c r="K9" s="12">
        <v>8</v>
      </c>
      <c r="L9" s="6"/>
      <c r="M9" s="6"/>
      <c r="N9" s="6"/>
      <c r="O9" s="6"/>
      <c r="P9" s="8">
        <v>8</v>
      </c>
      <c r="Q9" s="6" t="s">
        <v>413</v>
      </c>
      <c r="R9" s="8"/>
      <c r="S9" s="6"/>
      <c r="T9" s="6"/>
      <c r="U9" s="6"/>
      <c r="W9" s="14">
        <v>207</v>
      </c>
      <c r="X9" s="21" t="s">
        <v>152</v>
      </c>
    </row>
    <row r="10" spans="1:25">
      <c r="A10" s="6" t="s">
        <v>414</v>
      </c>
      <c r="B10" s="6" t="s">
        <v>414</v>
      </c>
      <c r="C10" s="8">
        <v>9</v>
      </c>
      <c r="D10" s="8">
        <v>36</v>
      </c>
      <c r="E10" s="6" t="s">
        <v>422</v>
      </c>
      <c r="F10" s="6" t="s">
        <v>422</v>
      </c>
      <c r="G10" s="8">
        <v>19</v>
      </c>
      <c r="H10" s="8">
        <v>39</v>
      </c>
      <c r="I10" s="6"/>
      <c r="J10" s="6" t="s">
        <v>24</v>
      </c>
      <c r="K10" s="12">
        <v>9</v>
      </c>
      <c r="L10" s="6"/>
      <c r="M10" s="6"/>
      <c r="N10" s="6"/>
      <c r="O10" s="6"/>
      <c r="P10" s="8">
        <v>9</v>
      </c>
      <c r="Q10" s="6" t="s">
        <v>414</v>
      </c>
      <c r="R10" s="8"/>
      <c r="S10" s="6"/>
      <c r="T10" s="6"/>
      <c r="U10" s="6"/>
      <c r="W10" s="14">
        <v>208</v>
      </c>
      <c r="X10" s="21" t="s">
        <v>153</v>
      </c>
    </row>
    <row r="11" spans="1:25">
      <c r="A11" s="6" t="s">
        <v>415</v>
      </c>
      <c r="B11" s="6" t="s">
        <v>415</v>
      </c>
      <c r="C11" s="8">
        <v>10</v>
      </c>
      <c r="D11" s="8">
        <v>41</v>
      </c>
      <c r="E11" s="6"/>
      <c r="F11" s="6"/>
      <c r="I11" s="6"/>
      <c r="J11" s="6" t="s">
        <v>25</v>
      </c>
      <c r="K11" s="12">
        <v>10</v>
      </c>
      <c r="L11" s="6"/>
      <c r="M11" s="6"/>
      <c r="N11" s="6"/>
      <c r="O11" s="6"/>
      <c r="P11" s="8">
        <v>10</v>
      </c>
      <c r="Q11" s="6" t="s">
        <v>415</v>
      </c>
      <c r="R11" s="8"/>
      <c r="S11" s="6"/>
      <c r="T11" s="6"/>
      <c r="U11" s="6"/>
      <c r="W11" s="14">
        <v>209</v>
      </c>
      <c r="X11" s="21" t="s">
        <v>154</v>
      </c>
    </row>
    <row r="12" spans="1:25">
      <c r="A12" s="6"/>
      <c r="B12" s="6"/>
      <c r="E12" s="6"/>
      <c r="F12" s="6"/>
      <c r="I12" s="6"/>
      <c r="J12" s="6" t="s">
        <v>26</v>
      </c>
      <c r="K12" s="12">
        <v>11</v>
      </c>
      <c r="L12" s="6"/>
      <c r="M12" s="6"/>
      <c r="N12" s="6"/>
      <c r="O12" s="6"/>
      <c r="P12" s="8">
        <v>11</v>
      </c>
      <c r="Q12" s="6" t="s">
        <v>416</v>
      </c>
      <c r="R12" s="8"/>
      <c r="S12" s="6"/>
      <c r="T12" s="6"/>
      <c r="U12" s="6"/>
      <c r="W12" s="14">
        <v>210</v>
      </c>
      <c r="X12" s="21" t="s">
        <v>155</v>
      </c>
    </row>
    <row r="13" spans="1:25">
      <c r="A13" s="6"/>
      <c r="B13" s="6"/>
      <c r="E13" s="6"/>
      <c r="F13" s="6"/>
      <c r="I13" s="6"/>
      <c r="J13" s="6" t="s">
        <v>27</v>
      </c>
      <c r="K13" s="12">
        <v>12</v>
      </c>
      <c r="L13" s="6"/>
      <c r="M13" s="6"/>
      <c r="N13" s="6"/>
      <c r="O13" s="6"/>
      <c r="P13" s="8">
        <v>12</v>
      </c>
      <c r="Q13" s="6" t="s">
        <v>417</v>
      </c>
      <c r="R13" s="8"/>
      <c r="S13" s="6"/>
      <c r="T13" s="6"/>
      <c r="U13" s="6"/>
      <c r="W13" s="14">
        <v>211</v>
      </c>
      <c r="X13" s="21" t="s">
        <v>156</v>
      </c>
    </row>
    <row r="14" spans="1:25">
      <c r="A14" s="6"/>
      <c r="B14" s="6"/>
      <c r="E14" s="6"/>
      <c r="F14" s="6"/>
      <c r="I14" s="6"/>
      <c r="J14" s="6" t="s">
        <v>28</v>
      </c>
      <c r="K14" s="12">
        <v>13</v>
      </c>
      <c r="L14" s="6"/>
      <c r="M14" s="6"/>
      <c r="N14" s="6"/>
      <c r="O14" s="6"/>
      <c r="P14" s="8">
        <v>13</v>
      </c>
      <c r="Q14" s="5" t="s">
        <v>418</v>
      </c>
      <c r="R14" s="6"/>
      <c r="S14" s="6"/>
      <c r="T14" s="6"/>
      <c r="U14" s="6"/>
      <c r="W14" s="14">
        <v>212</v>
      </c>
      <c r="X14" s="21" t="s">
        <v>157</v>
      </c>
    </row>
    <row r="15" spans="1:25">
      <c r="A15" s="6"/>
      <c r="B15" s="6"/>
      <c r="E15" s="6"/>
      <c r="F15" s="6"/>
      <c r="I15" s="6"/>
      <c r="J15" s="6" t="s">
        <v>29</v>
      </c>
      <c r="K15" s="12">
        <v>14</v>
      </c>
      <c r="L15" s="6"/>
      <c r="M15" s="6"/>
      <c r="N15" s="6"/>
      <c r="O15" s="6"/>
      <c r="P15" s="8">
        <v>14</v>
      </c>
      <c r="Q15" s="6" t="s">
        <v>419</v>
      </c>
      <c r="R15" s="6"/>
      <c r="S15" s="6"/>
      <c r="T15" s="6"/>
      <c r="U15" s="6"/>
      <c r="W15" s="14">
        <v>213</v>
      </c>
      <c r="X15" s="21" t="s">
        <v>158</v>
      </c>
    </row>
    <row r="16" spans="1:25">
      <c r="A16" s="396"/>
      <c r="B16" s="6"/>
      <c r="E16" s="6"/>
      <c r="F16" s="6"/>
      <c r="I16" s="6"/>
      <c r="J16" s="6" t="s">
        <v>30</v>
      </c>
      <c r="K16" s="12">
        <v>15</v>
      </c>
      <c r="L16" s="6"/>
      <c r="M16" s="6"/>
      <c r="N16" s="6"/>
      <c r="O16" s="6"/>
      <c r="P16" s="8">
        <v>15</v>
      </c>
      <c r="Q16" s="6" t="s">
        <v>466</v>
      </c>
      <c r="R16" s="6"/>
      <c r="S16" s="6"/>
      <c r="T16" s="6"/>
      <c r="U16" s="6"/>
      <c r="W16" s="14">
        <v>214</v>
      </c>
      <c r="X16" s="21" t="s">
        <v>159</v>
      </c>
    </row>
    <row r="17" spans="1:24">
      <c r="A17" s="396"/>
      <c r="B17" s="6"/>
      <c r="E17" s="6"/>
      <c r="F17" s="6"/>
      <c r="I17" s="6"/>
      <c r="J17" s="6" t="s">
        <v>31</v>
      </c>
      <c r="K17" s="12">
        <v>16</v>
      </c>
      <c r="L17" s="6"/>
      <c r="M17" s="6"/>
      <c r="N17" s="6"/>
      <c r="O17" s="6"/>
      <c r="P17" s="8">
        <v>16</v>
      </c>
      <c r="Q17" s="6" t="s">
        <v>467</v>
      </c>
      <c r="R17" s="6"/>
      <c r="S17" s="6"/>
      <c r="T17" s="6"/>
      <c r="U17" s="6"/>
      <c r="W17" s="14">
        <v>215</v>
      </c>
      <c r="X17" s="21" t="s">
        <v>160</v>
      </c>
    </row>
    <row r="18" spans="1:24">
      <c r="A18" s="396"/>
      <c r="B18" s="6"/>
      <c r="E18" s="6"/>
      <c r="F18" s="6"/>
      <c r="I18" s="6"/>
      <c r="J18" s="6" t="s">
        <v>32</v>
      </c>
      <c r="K18" s="12">
        <v>17</v>
      </c>
      <c r="L18" s="6"/>
      <c r="M18" s="6"/>
      <c r="N18" s="6"/>
      <c r="O18" s="6"/>
      <c r="P18" s="8">
        <v>17</v>
      </c>
      <c r="Q18" s="6" t="s">
        <v>420</v>
      </c>
      <c r="R18" s="6"/>
      <c r="S18" s="6"/>
      <c r="T18" s="6"/>
      <c r="U18" s="6"/>
      <c r="W18" s="14">
        <v>216</v>
      </c>
      <c r="X18" s="21" t="s">
        <v>161</v>
      </c>
    </row>
    <row r="19" spans="1:24">
      <c r="A19" s="396"/>
      <c r="F19" s="6"/>
      <c r="I19" s="6"/>
      <c r="J19" s="6" t="s">
        <v>33</v>
      </c>
      <c r="K19" s="12">
        <v>18</v>
      </c>
      <c r="L19" s="6"/>
      <c r="M19" s="6"/>
      <c r="N19" s="6"/>
      <c r="O19" s="6"/>
      <c r="P19" s="8">
        <v>18</v>
      </c>
      <c r="Q19" s="6" t="s">
        <v>421</v>
      </c>
      <c r="R19" s="6"/>
      <c r="S19" s="6"/>
      <c r="T19" s="6"/>
      <c r="U19" s="6"/>
      <c r="W19" s="14">
        <v>217</v>
      </c>
      <c r="X19" s="21" t="s">
        <v>162</v>
      </c>
    </row>
    <row r="20" spans="1:24">
      <c r="A20" s="396"/>
      <c r="B20" s="6" t="s">
        <v>489</v>
      </c>
      <c r="F20" s="6" t="s">
        <v>490</v>
      </c>
      <c r="I20" s="6"/>
      <c r="J20" s="6" t="s">
        <v>34</v>
      </c>
      <c r="K20" s="12">
        <v>19</v>
      </c>
      <c r="L20" s="6"/>
      <c r="M20" s="6"/>
      <c r="N20" s="6"/>
      <c r="O20" s="6"/>
      <c r="P20" s="8">
        <v>19</v>
      </c>
      <c r="Q20" s="5" t="s">
        <v>422</v>
      </c>
      <c r="R20" s="6"/>
      <c r="S20" s="6"/>
      <c r="T20" s="6"/>
      <c r="U20" s="6"/>
      <c r="W20" s="14">
        <v>218</v>
      </c>
      <c r="X20" s="21" t="s">
        <v>163</v>
      </c>
    </row>
    <row r="21" spans="1:24">
      <c r="A21" s="396"/>
      <c r="B21" s="6" t="s">
        <v>468</v>
      </c>
      <c r="C21" s="8">
        <v>1</v>
      </c>
      <c r="E21" s="6"/>
      <c r="F21" s="6" t="s">
        <v>469</v>
      </c>
      <c r="G21" s="8">
        <v>11</v>
      </c>
      <c r="I21" s="6"/>
      <c r="J21" s="6" t="s">
        <v>35</v>
      </c>
      <c r="K21" s="12">
        <v>20</v>
      </c>
      <c r="L21" s="6"/>
      <c r="M21" s="6"/>
      <c r="N21" s="6"/>
      <c r="O21" s="6"/>
      <c r="P21" s="8"/>
      <c r="Q21" s="6"/>
      <c r="R21" s="6"/>
      <c r="S21" s="6"/>
      <c r="T21" s="6"/>
      <c r="U21" s="6"/>
      <c r="W21" s="14">
        <v>219</v>
      </c>
      <c r="X21" s="21" t="s">
        <v>164</v>
      </c>
    </row>
    <row r="22" spans="1:24">
      <c r="A22" s="396"/>
      <c r="B22" s="7" t="s">
        <v>470</v>
      </c>
      <c r="C22" s="8">
        <v>2</v>
      </c>
      <c r="F22" s="6" t="s">
        <v>471</v>
      </c>
      <c r="G22" s="8">
        <v>12</v>
      </c>
      <c r="I22" s="6"/>
      <c r="J22" s="6" t="s">
        <v>36</v>
      </c>
      <c r="K22" s="12">
        <v>21</v>
      </c>
      <c r="L22" s="6"/>
      <c r="M22" s="6"/>
      <c r="N22" s="6"/>
      <c r="O22" s="6"/>
      <c r="P22" s="8"/>
      <c r="Q22" s="6"/>
      <c r="R22" s="6"/>
      <c r="S22" s="6"/>
      <c r="T22" s="6"/>
      <c r="U22" s="6"/>
      <c r="W22" s="14">
        <v>220</v>
      </c>
      <c r="X22" s="21" t="s">
        <v>165</v>
      </c>
    </row>
    <row r="23" spans="1:24">
      <c r="A23" s="396"/>
      <c r="B23" s="6" t="s">
        <v>472</v>
      </c>
      <c r="C23" s="8">
        <v>3</v>
      </c>
      <c r="E23" s="6"/>
      <c r="F23" s="6" t="s">
        <v>473</v>
      </c>
      <c r="G23" s="8">
        <v>13</v>
      </c>
      <c r="I23" s="6"/>
      <c r="J23" s="6" t="s">
        <v>37</v>
      </c>
      <c r="K23" s="12">
        <v>22</v>
      </c>
      <c r="L23" s="6"/>
      <c r="M23" s="6"/>
      <c r="N23" s="6"/>
      <c r="O23" s="6"/>
      <c r="P23" s="8"/>
      <c r="Q23" s="5"/>
      <c r="R23" s="6"/>
      <c r="S23" s="6"/>
      <c r="T23" s="6"/>
      <c r="U23" s="6"/>
      <c r="W23" s="14">
        <v>221</v>
      </c>
      <c r="X23" s="21" t="s">
        <v>166</v>
      </c>
    </row>
    <row r="24" spans="1:24">
      <c r="A24" s="396"/>
      <c r="B24" s="6" t="s">
        <v>474</v>
      </c>
      <c r="C24" s="8">
        <v>4</v>
      </c>
      <c r="E24" s="6"/>
      <c r="F24" s="6" t="s">
        <v>475</v>
      </c>
      <c r="G24" s="8">
        <v>14</v>
      </c>
      <c r="I24" s="6"/>
      <c r="J24" s="6" t="s">
        <v>38</v>
      </c>
      <c r="K24" s="12">
        <v>23</v>
      </c>
      <c r="L24" s="6"/>
      <c r="M24" s="6"/>
      <c r="N24" s="6"/>
      <c r="O24" s="6"/>
      <c r="P24" s="8"/>
      <c r="Q24" s="6"/>
      <c r="R24" s="6"/>
      <c r="S24" s="6"/>
      <c r="T24" s="6"/>
      <c r="U24" s="6"/>
      <c r="W24" s="14">
        <v>222</v>
      </c>
      <c r="X24" s="21" t="s">
        <v>167</v>
      </c>
    </row>
    <row r="25" spans="1:24">
      <c r="A25" s="396"/>
      <c r="B25" s="7" t="s">
        <v>476</v>
      </c>
      <c r="C25" s="8">
        <v>5</v>
      </c>
      <c r="F25" s="6" t="s">
        <v>488</v>
      </c>
      <c r="G25" s="8">
        <v>15</v>
      </c>
      <c r="I25" s="6"/>
      <c r="J25" s="6" t="s">
        <v>39</v>
      </c>
      <c r="K25" s="12">
        <v>24</v>
      </c>
      <c r="L25" s="6"/>
      <c r="M25" s="6"/>
      <c r="N25" s="6"/>
      <c r="O25" s="6"/>
      <c r="P25" s="12"/>
      <c r="Q25" s="5"/>
      <c r="R25" s="6"/>
      <c r="S25" s="6"/>
      <c r="T25" s="6"/>
      <c r="U25" s="6"/>
      <c r="W25" s="14">
        <v>223</v>
      </c>
      <c r="X25" s="21" t="s">
        <v>168</v>
      </c>
    </row>
    <row r="26" spans="1:24">
      <c r="A26" s="396"/>
      <c r="B26" s="6" t="s">
        <v>485</v>
      </c>
      <c r="C26" s="8">
        <v>6</v>
      </c>
      <c r="E26" s="6"/>
      <c r="F26" s="6" t="s">
        <v>477</v>
      </c>
      <c r="G26" s="8">
        <v>17</v>
      </c>
      <c r="I26" s="6"/>
      <c r="J26" s="6" t="s">
        <v>40</v>
      </c>
      <c r="K26" s="12">
        <v>25</v>
      </c>
      <c r="L26" s="6"/>
      <c r="M26" s="6"/>
      <c r="N26" s="6"/>
      <c r="O26" s="6"/>
      <c r="P26" s="8"/>
      <c r="Q26" s="6"/>
      <c r="R26" s="6"/>
      <c r="S26" s="6"/>
      <c r="T26" s="6"/>
      <c r="U26" s="6"/>
      <c r="W26" s="14">
        <v>224</v>
      </c>
      <c r="X26" s="21" t="s">
        <v>169</v>
      </c>
    </row>
    <row r="27" spans="1:24">
      <c r="A27" s="396"/>
      <c r="B27" s="6" t="s">
        <v>478</v>
      </c>
      <c r="C27" s="8">
        <v>8</v>
      </c>
      <c r="E27" s="6"/>
      <c r="F27" s="6" t="s">
        <v>479</v>
      </c>
      <c r="G27" s="8">
        <v>18</v>
      </c>
      <c r="I27" s="6"/>
      <c r="J27" s="6" t="s">
        <v>41</v>
      </c>
      <c r="K27" s="12">
        <v>26</v>
      </c>
      <c r="L27" s="6"/>
      <c r="M27" s="6"/>
      <c r="N27" s="6"/>
      <c r="O27" s="6"/>
      <c r="P27" s="8"/>
      <c r="Q27" s="6"/>
      <c r="R27" s="6"/>
      <c r="S27" s="6"/>
      <c r="T27" s="6"/>
      <c r="U27" s="6"/>
      <c r="W27" s="14">
        <v>225</v>
      </c>
      <c r="X27" s="21" t="s">
        <v>170</v>
      </c>
    </row>
    <row r="28" spans="1:24">
      <c r="A28" s="396"/>
      <c r="B28" s="39" t="s">
        <v>480</v>
      </c>
      <c r="C28" s="8">
        <v>9</v>
      </c>
      <c r="E28" s="39"/>
      <c r="F28" s="6" t="s">
        <v>481</v>
      </c>
      <c r="G28" s="8">
        <v>19</v>
      </c>
      <c r="I28" s="6"/>
      <c r="J28" s="6" t="s">
        <v>42</v>
      </c>
      <c r="K28" s="12">
        <v>27</v>
      </c>
      <c r="L28" s="6"/>
      <c r="M28" s="6"/>
      <c r="N28" s="6"/>
      <c r="O28" s="6"/>
      <c r="P28" s="8"/>
      <c r="Q28" s="6"/>
      <c r="R28" s="6"/>
      <c r="S28" s="6"/>
      <c r="T28" s="6"/>
      <c r="U28" s="6"/>
      <c r="W28" s="14">
        <v>226</v>
      </c>
      <c r="X28" s="21" t="s">
        <v>171</v>
      </c>
    </row>
    <row r="29" spans="1:24">
      <c r="A29" s="397"/>
      <c r="B29" s="41" t="s">
        <v>487</v>
      </c>
      <c r="C29" s="40">
        <v>10</v>
      </c>
      <c r="D29" s="40"/>
      <c r="F29" s="39"/>
      <c r="G29" s="40"/>
      <c r="I29" s="6"/>
      <c r="J29" s="6" t="s">
        <v>43</v>
      </c>
      <c r="K29" s="12">
        <v>28</v>
      </c>
      <c r="L29" s="6"/>
      <c r="M29" s="6"/>
      <c r="N29" s="6"/>
      <c r="O29" s="6"/>
      <c r="P29" s="8"/>
      <c r="Q29" s="6"/>
      <c r="R29" s="6"/>
      <c r="S29" s="6"/>
      <c r="T29" s="6"/>
      <c r="U29" s="6"/>
      <c r="W29" s="14">
        <v>227</v>
      </c>
      <c r="X29" s="21" t="s">
        <v>172</v>
      </c>
    </row>
    <row r="30" spans="1:24">
      <c r="A30" s="397"/>
      <c r="C30" s="40"/>
      <c r="D30" s="40"/>
      <c r="E30" s="41"/>
      <c r="F30" s="41"/>
      <c r="G30" s="40"/>
      <c r="I30" s="6"/>
      <c r="J30" s="6" t="s">
        <v>44</v>
      </c>
      <c r="K30" s="12">
        <v>29</v>
      </c>
      <c r="L30" s="6"/>
      <c r="M30" s="6"/>
      <c r="N30" s="6"/>
      <c r="O30" s="6"/>
      <c r="P30" s="8"/>
      <c r="Q30" s="6"/>
      <c r="R30" s="6"/>
      <c r="S30" s="6"/>
      <c r="T30" s="6"/>
      <c r="U30" s="6"/>
      <c r="W30" s="14">
        <v>228</v>
      </c>
      <c r="X30" s="21" t="s">
        <v>173</v>
      </c>
    </row>
    <row r="31" spans="1:24">
      <c r="A31" s="41"/>
      <c r="B31" s="41"/>
      <c r="C31" s="40"/>
      <c r="D31" s="40"/>
      <c r="E31" s="41"/>
      <c r="F31" s="41"/>
      <c r="G31" s="40"/>
      <c r="I31" s="6"/>
      <c r="J31" s="6" t="s">
        <v>45</v>
      </c>
      <c r="K31" s="12">
        <v>30</v>
      </c>
      <c r="L31" s="6"/>
      <c r="M31" s="6"/>
      <c r="N31" s="6"/>
      <c r="O31" s="6"/>
      <c r="P31" s="8"/>
      <c r="Q31" s="6"/>
      <c r="R31" s="6"/>
      <c r="S31" s="6"/>
      <c r="T31" s="6"/>
      <c r="U31" s="6"/>
      <c r="W31" s="14">
        <v>229</v>
      </c>
      <c r="X31" s="21" t="s">
        <v>174</v>
      </c>
    </row>
    <row r="32" spans="1:24">
      <c r="A32" s="41"/>
      <c r="B32" s="41"/>
      <c r="C32" s="40"/>
      <c r="D32" s="40"/>
      <c r="E32" s="41"/>
      <c r="F32" s="41"/>
      <c r="G32" s="40"/>
      <c r="I32" s="6"/>
      <c r="J32" s="6" t="s">
        <v>46</v>
      </c>
      <c r="K32" s="12">
        <v>31</v>
      </c>
      <c r="L32" s="6"/>
      <c r="M32" s="6"/>
      <c r="N32" s="6"/>
      <c r="O32" s="6"/>
      <c r="P32" s="8"/>
      <c r="Q32" s="6"/>
      <c r="R32" s="6"/>
      <c r="S32" s="6"/>
      <c r="T32" s="6"/>
      <c r="U32" s="6"/>
      <c r="W32" s="14">
        <v>230</v>
      </c>
      <c r="X32" s="21" t="s">
        <v>175</v>
      </c>
    </row>
    <row r="33" spans="1:24">
      <c r="A33" s="41"/>
      <c r="B33" s="6" t="s">
        <v>482</v>
      </c>
      <c r="C33" s="40">
        <v>7</v>
      </c>
      <c r="D33" s="40"/>
      <c r="E33" s="6"/>
      <c r="F33" s="39" t="s">
        <v>483</v>
      </c>
      <c r="G33" s="40">
        <v>16</v>
      </c>
      <c r="I33" s="6"/>
      <c r="J33" s="6" t="s">
        <v>47</v>
      </c>
      <c r="K33" s="12">
        <v>32</v>
      </c>
      <c r="L33" s="6"/>
      <c r="M33" s="6"/>
      <c r="N33" s="6"/>
      <c r="O33" s="6"/>
      <c r="P33" s="12"/>
      <c r="Q33" s="6"/>
      <c r="R33" s="6"/>
      <c r="S33" s="6"/>
      <c r="T33" s="6"/>
      <c r="U33" s="6"/>
      <c r="W33" s="14">
        <v>231</v>
      </c>
      <c r="X33" s="21" t="s">
        <v>176</v>
      </c>
    </row>
    <row r="34" spans="1:24">
      <c r="A34" s="41"/>
      <c r="B34" s="41"/>
      <c r="C34" s="40"/>
      <c r="D34" s="40"/>
      <c r="E34" s="41"/>
      <c r="F34" s="41"/>
      <c r="G34" s="40"/>
      <c r="I34" s="6"/>
      <c r="J34" s="6" t="s">
        <v>48</v>
      </c>
      <c r="K34" s="12">
        <v>33</v>
      </c>
      <c r="L34" s="6"/>
      <c r="M34" s="6"/>
      <c r="N34" s="6"/>
      <c r="O34" s="6"/>
      <c r="P34" s="8"/>
      <c r="Q34" s="6"/>
      <c r="R34" s="6"/>
      <c r="S34" s="6"/>
      <c r="T34" s="6"/>
      <c r="U34" s="6"/>
      <c r="W34" s="14">
        <v>232</v>
      </c>
      <c r="X34" s="21" t="s">
        <v>177</v>
      </c>
    </row>
    <row r="35" spans="1:24">
      <c r="A35" s="41"/>
      <c r="B35" s="41"/>
      <c r="C35" s="40"/>
      <c r="D35" s="40"/>
      <c r="E35" s="41"/>
      <c r="F35" s="41"/>
      <c r="G35" s="40"/>
      <c r="I35" s="6"/>
      <c r="J35" s="6" t="s">
        <v>49</v>
      </c>
      <c r="K35" s="12">
        <v>34</v>
      </c>
      <c r="L35" s="6"/>
      <c r="M35" s="6"/>
      <c r="N35" s="6"/>
      <c r="O35" s="6"/>
      <c r="P35" s="8"/>
      <c r="Q35" s="6"/>
      <c r="R35" s="6"/>
      <c r="S35" s="6"/>
      <c r="T35" s="6"/>
      <c r="U35" s="6"/>
      <c r="W35" s="14">
        <v>233</v>
      </c>
      <c r="X35" s="21" t="s">
        <v>178</v>
      </c>
    </row>
    <row r="36" spans="1:24">
      <c r="A36" s="41"/>
      <c r="B36" s="41"/>
      <c r="C36" s="40"/>
      <c r="D36" s="40"/>
      <c r="E36" s="41"/>
      <c r="F36" s="41"/>
      <c r="G36" s="40"/>
      <c r="I36" s="6"/>
      <c r="J36" s="6" t="s">
        <v>50</v>
      </c>
      <c r="K36" s="12">
        <v>35</v>
      </c>
      <c r="L36" s="6"/>
      <c r="M36" s="6"/>
      <c r="N36" s="6"/>
      <c r="O36" s="6"/>
      <c r="P36" s="8"/>
      <c r="Q36" s="6"/>
      <c r="R36" s="6"/>
      <c r="S36" s="6"/>
      <c r="T36" s="6"/>
      <c r="U36" s="6"/>
      <c r="W36" s="14">
        <v>234</v>
      </c>
      <c r="X36" s="21" t="s">
        <v>179</v>
      </c>
    </row>
    <row r="37" spans="1:24">
      <c r="A37" s="109"/>
      <c r="B37" s="109"/>
      <c r="C37" s="43"/>
      <c r="D37" s="43"/>
      <c r="E37" s="109"/>
      <c r="F37" s="109"/>
      <c r="G37" s="43"/>
      <c r="I37" s="6"/>
      <c r="J37" s="6" t="s">
        <v>51</v>
      </c>
      <c r="K37" s="12">
        <v>36</v>
      </c>
      <c r="L37" s="6"/>
      <c r="M37" s="6"/>
      <c r="N37" s="6"/>
      <c r="O37" s="6"/>
      <c r="P37" s="8"/>
      <c r="Q37" s="6"/>
      <c r="R37" s="6"/>
      <c r="S37" s="6"/>
      <c r="T37" s="6"/>
      <c r="U37" s="6"/>
      <c r="W37" s="14">
        <v>235</v>
      </c>
      <c r="X37" s="21" t="s">
        <v>180</v>
      </c>
    </row>
    <row r="38" spans="1:24">
      <c r="A38" s="109"/>
      <c r="B38" s="109"/>
      <c r="C38" s="43"/>
      <c r="D38" s="43"/>
      <c r="E38" s="109"/>
      <c r="F38" s="109"/>
      <c r="G38" s="43"/>
      <c r="I38" s="6"/>
      <c r="J38" s="6" t="s">
        <v>52</v>
      </c>
      <c r="K38" s="12">
        <v>37</v>
      </c>
      <c r="L38" s="6"/>
      <c r="M38" s="6"/>
      <c r="N38" s="6"/>
      <c r="O38" s="6"/>
      <c r="P38" s="8"/>
      <c r="Q38" s="5"/>
      <c r="R38" s="6"/>
      <c r="S38" s="6"/>
      <c r="T38" s="6"/>
      <c r="U38" s="6"/>
      <c r="W38" s="14">
        <v>236</v>
      </c>
      <c r="X38" s="21" t="s">
        <v>181</v>
      </c>
    </row>
    <row r="39" spans="1:24">
      <c r="A39" s="44"/>
      <c r="B39" s="44"/>
      <c r="C39" s="45"/>
      <c r="D39" s="45"/>
      <c r="E39" s="44"/>
      <c r="F39" s="44"/>
      <c r="G39" s="43"/>
      <c r="I39" s="6"/>
      <c r="J39" s="6" t="s">
        <v>53</v>
      </c>
      <c r="K39" s="12">
        <v>38</v>
      </c>
      <c r="L39" s="6"/>
      <c r="M39" s="6"/>
      <c r="N39" s="6"/>
      <c r="O39" s="6"/>
      <c r="P39" s="8"/>
      <c r="Q39" s="6"/>
      <c r="R39" s="6"/>
      <c r="S39" s="6"/>
      <c r="T39" s="6"/>
      <c r="U39" s="6"/>
      <c r="W39" s="14">
        <v>237</v>
      </c>
      <c r="X39" s="21" t="s">
        <v>182</v>
      </c>
    </row>
    <row r="40" spans="1:24">
      <c r="A40" s="42"/>
      <c r="B40" s="42"/>
      <c r="C40" s="45"/>
      <c r="D40" s="45"/>
      <c r="E40" s="42"/>
      <c r="F40" s="42"/>
      <c r="G40" s="43"/>
      <c r="I40" s="6"/>
      <c r="J40" s="6" t="s">
        <v>54</v>
      </c>
      <c r="K40" s="12">
        <v>39</v>
      </c>
      <c r="L40" s="6"/>
      <c r="M40" s="6"/>
      <c r="N40" s="6"/>
      <c r="O40" s="6"/>
      <c r="P40" s="8"/>
      <c r="Q40" s="6"/>
      <c r="R40" s="6"/>
      <c r="S40" s="6"/>
      <c r="T40" s="6"/>
      <c r="U40" s="6"/>
      <c r="W40" s="14">
        <v>238</v>
      </c>
      <c r="X40" s="21" t="s">
        <v>183</v>
      </c>
    </row>
    <row r="41" spans="1:24">
      <c r="A41" s="42"/>
      <c r="B41" s="42"/>
      <c r="C41" s="45"/>
      <c r="D41" s="45"/>
      <c r="E41" s="42"/>
      <c r="F41" s="42"/>
      <c r="G41" s="45"/>
      <c r="I41" s="6"/>
      <c r="J41" s="6" t="s">
        <v>55</v>
      </c>
      <c r="K41" s="12">
        <v>40</v>
      </c>
      <c r="L41" s="6"/>
      <c r="M41" s="6"/>
      <c r="N41" s="6"/>
      <c r="O41" s="6"/>
      <c r="P41" s="8"/>
      <c r="Q41" s="6"/>
      <c r="R41" s="6"/>
      <c r="S41" s="6"/>
      <c r="T41" s="6"/>
      <c r="U41" s="6"/>
      <c r="W41" s="14">
        <v>239</v>
      </c>
      <c r="X41" s="21" t="s">
        <v>184</v>
      </c>
    </row>
    <row r="42" spans="1:24">
      <c r="A42" s="42"/>
      <c r="B42" s="42"/>
      <c r="C42" s="45"/>
      <c r="D42" s="45"/>
      <c r="E42" s="42"/>
      <c r="F42" s="42"/>
      <c r="G42" s="45"/>
      <c r="I42" s="6"/>
      <c r="J42" s="6" t="s">
        <v>56</v>
      </c>
      <c r="K42" s="12">
        <v>41</v>
      </c>
      <c r="L42" s="6"/>
      <c r="M42" s="6"/>
      <c r="N42" s="6"/>
      <c r="O42" s="6"/>
      <c r="P42" s="8"/>
      <c r="Q42" s="6"/>
      <c r="R42" s="6"/>
      <c r="S42" s="6"/>
      <c r="T42" s="6"/>
      <c r="U42" s="6"/>
      <c r="W42" s="14">
        <v>240</v>
      </c>
      <c r="X42" s="21" t="s">
        <v>185</v>
      </c>
    </row>
    <row r="43" spans="1:24">
      <c r="A43" s="42"/>
      <c r="B43" s="42"/>
      <c r="C43" s="45"/>
      <c r="D43" s="45"/>
      <c r="E43" s="42"/>
      <c r="F43" s="42"/>
      <c r="G43" s="45"/>
      <c r="I43" s="6"/>
      <c r="J43" s="6" t="s">
        <v>57</v>
      </c>
      <c r="K43" s="12">
        <v>42</v>
      </c>
      <c r="L43" s="6"/>
      <c r="M43" s="6"/>
      <c r="N43" s="6"/>
      <c r="O43" s="6"/>
      <c r="P43" s="8"/>
      <c r="Q43" s="6"/>
      <c r="R43" s="6"/>
      <c r="S43" s="6"/>
      <c r="T43" s="6"/>
      <c r="U43" s="6"/>
      <c r="W43" s="14">
        <v>241</v>
      </c>
      <c r="X43" s="21" t="s">
        <v>186</v>
      </c>
    </row>
    <row r="44" spans="1:24">
      <c r="A44" s="42"/>
      <c r="B44" s="42"/>
      <c r="C44" s="45"/>
      <c r="D44" s="45"/>
      <c r="E44" s="42"/>
      <c r="F44" s="42"/>
      <c r="G44" s="45"/>
      <c r="I44" s="6"/>
      <c r="J44" s="6" t="s">
        <v>58</v>
      </c>
      <c r="K44" s="12">
        <v>43</v>
      </c>
      <c r="L44" s="6"/>
      <c r="M44" s="6"/>
      <c r="N44" s="6"/>
      <c r="O44" s="6"/>
      <c r="P44" s="8"/>
      <c r="Q44" s="6"/>
      <c r="R44" s="6"/>
      <c r="S44" s="6"/>
      <c r="T44" s="6"/>
      <c r="U44" s="6"/>
      <c r="W44" s="14">
        <v>242</v>
      </c>
      <c r="X44" s="21" t="s">
        <v>187</v>
      </c>
    </row>
    <row r="45" spans="1:24">
      <c r="A45" s="42"/>
      <c r="B45" s="42"/>
      <c r="C45" s="45"/>
      <c r="D45" s="45"/>
      <c r="E45" s="44"/>
      <c r="F45" s="44"/>
      <c r="G45" s="45"/>
      <c r="I45" s="6"/>
      <c r="J45" s="6" t="s">
        <v>59</v>
      </c>
      <c r="K45" s="12">
        <v>44</v>
      </c>
      <c r="L45" s="6"/>
      <c r="M45" s="6"/>
      <c r="N45" s="6"/>
      <c r="O45" s="6"/>
      <c r="P45" s="8"/>
      <c r="Q45" s="6"/>
      <c r="R45" s="6"/>
      <c r="S45" s="6"/>
      <c r="T45" s="6"/>
      <c r="U45" s="6"/>
      <c r="W45" s="14">
        <v>243</v>
      </c>
      <c r="X45" s="21" t="s">
        <v>188</v>
      </c>
    </row>
    <row r="46" spans="1:24">
      <c r="A46" s="44"/>
      <c r="B46" s="44"/>
      <c r="C46" s="45"/>
      <c r="D46" s="45"/>
      <c r="E46" s="44"/>
      <c r="F46" s="44"/>
      <c r="G46" s="45"/>
      <c r="I46" s="6"/>
      <c r="J46" s="6" t="s">
        <v>60</v>
      </c>
      <c r="K46" s="12">
        <v>45</v>
      </c>
      <c r="L46" s="6"/>
      <c r="M46" s="6"/>
      <c r="N46" s="6"/>
      <c r="O46" s="6"/>
      <c r="P46" s="8"/>
      <c r="Q46" s="6"/>
      <c r="R46" s="6"/>
      <c r="S46" s="6"/>
      <c r="T46" s="6"/>
      <c r="U46" s="6"/>
      <c r="W46" s="14">
        <v>244</v>
      </c>
      <c r="X46" s="21" t="s">
        <v>189</v>
      </c>
    </row>
    <row r="47" spans="1:24">
      <c r="A47" s="44"/>
      <c r="B47" s="44"/>
      <c r="C47" s="45"/>
      <c r="D47" s="45"/>
      <c r="E47" s="44"/>
      <c r="F47" s="44"/>
      <c r="G47" s="45"/>
      <c r="I47" s="6"/>
      <c r="J47" s="6" t="s">
        <v>61</v>
      </c>
      <c r="K47" s="12">
        <v>46</v>
      </c>
      <c r="L47" s="6"/>
      <c r="M47" s="6"/>
      <c r="N47" s="6"/>
      <c r="O47" s="6"/>
      <c r="P47" s="8"/>
      <c r="Q47" s="6"/>
      <c r="R47" s="6"/>
      <c r="S47" s="6"/>
      <c r="T47" s="6"/>
      <c r="U47" s="6"/>
      <c r="W47" s="14">
        <v>245</v>
      </c>
      <c r="X47" s="21" t="s">
        <v>190</v>
      </c>
    </row>
    <row r="48" spans="1:24">
      <c r="A48" s="44"/>
      <c r="B48" s="44"/>
      <c r="C48" s="45"/>
      <c r="D48" s="45"/>
      <c r="E48" s="44"/>
      <c r="F48" s="44"/>
      <c r="G48" s="45"/>
      <c r="I48" s="6"/>
      <c r="J48" s="6" t="s">
        <v>62</v>
      </c>
      <c r="K48" s="12">
        <v>47</v>
      </c>
      <c r="L48" s="6"/>
      <c r="M48" s="6"/>
      <c r="N48" s="6"/>
      <c r="O48" s="6"/>
      <c r="P48" s="8"/>
      <c r="Q48" s="6"/>
      <c r="R48" s="6"/>
      <c r="S48" s="6"/>
      <c r="T48" s="6"/>
      <c r="U48" s="6"/>
      <c r="W48" s="14">
        <v>246</v>
      </c>
      <c r="X48" s="21" t="s">
        <v>191</v>
      </c>
    </row>
    <row r="49" spans="1:24">
      <c r="A49" s="44"/>
      <c r="B49" s="44"/>
      <c r="C49" s="45"/>
      <c r="D49" s="45"/>
      <c r="E49" s="44"/>
      <c r="F49" s="44"/>
      <c r="G49" s="45"/>
      <c r="I49" s="6"/>
      <c r="J49" s="6"/>
      <c r="K49" s="12"/>
      <c r="L49" s="6"/>
      <c r="M49" s="6"/>
      <c r="N49" s="6"/>
      <c r="O49" s="6"/>
      <c r="P49" s="8"/>
      <c r="Q49" s="6"/>
      <c r="R49" s="6"/>
      <c r="S49" s="6"/>
      <c r="T49" s="6"/>
      <c r="U49" s="6"/>
      <c r="W49" s="14">
        <v>247</v>
      </c>
      <c r="X49" s="21" t="s">
        <v>192</v>
      </c>
    </row>
    <row r="50" spans="1:24">
      <c r="A50" s="44"/>
      <c r="B50" s="44"/>
      <c r="C50" s="45"/>
      <c r="D50" s="45"/>
      <c r="E50" s="44"/>
      <c r="F50" s="44"/>
      <c r="G50" s="45"/>
      <c r="I50" s="6"/>
      <c r="J50" s="6"/>
      <c r="K50" s="8"/>
      <c r="L50" s="6"/>
      <c r="M50" s="6"/>
      <c r="N50" s="6"/>
      <c r="O50" s="6"/>
      <c r="P50" s="8"/>
      <c r="Q50" s="6"/>
      <c r="R50" s="6"/>
      <c r="S50" s="6"/>
      <c r="T50" s="6"/>
      <c r="U50" s="6"/>
      <c r="W50" s="14">
        <v>248</v>
      </c>
      <c r="X50" s="21" t="s">
        <v>193</v>
      </c>
    </row>
    <row r="51" spans="1:24">
      <c r="A51" s="44"/>
      <c r="B51" s="44"/>
      <c r="C51" s="45"/>
      <c r="D51" s="45"/>
      <c r="E51" s="44"/>
      <c r="F51" s="44"/>
      <c r="G51" s="45"/>
      <c r="I51" s="6"/>
      <c r="J51" s="6"/>
      <c r="K51" s="8"/>
      <c r="L51" s="6"/>
      <c r="M51" s="6"/>
      <c r="N51" s="6"/>
      <c r="O51" s="6"/>
      <c r="P51" s="8"/>
      <c r="Q51" s="6"/>
      <c r="R51" s="6"/>
      <c r="S51" s="6"/>
      <c r="T51" s="6"/>
      <c r="U51" s="6"/>
      <c r="W51" s="14">
        <v>249</v>
      </c>
      <c r="X51" s="21" t="s">
        <v>194</v>
      </c>
    </row>
    <row r="52" spans="1:24">
      <c r="A52" s="44"/>
      <c r="B52" s="44"/>
      <c r="C52" s="45"/>
      <c r="D52" s="45"/>
      <c r="E52" s="44"/>
      <c r="F52" s="44"/>
      <c r="G52" s="45"/>
      <c r="I52" s="6"/>
      <c r="J52" s="6"/>
      <c r="K52" s="8"/>
      <c r="L52" s="6"/>
      <c r="M52" s="6"/>
      <c r="N52" s="6"/>
      <c r="O52" s="6"/>
      <c r="P52" s="8"/>
      <c r="Q52" s="6"/>
      <c r="R52" s="6"/>
      <c r="S52" s="6"/>
      <c r="T52" s="6"/>
      <c r="U52" s="6"/>
      <c r="W52" s="14">
        <v>250</v>
      </c>
      <c r="X52" s="21" t="s">
        <v>195</v>
      </c>
    </row>
    <row r="53" spans="1:24">
      <c r="A53" s="44"/>
      <c r="B53" s="44"/>
      <c r="C53" s="45"/>
      <c r="D53" s="45"/>
      <c r="E53" s="44"/>
      <c r="F53" s="44"/>
      <c r="G53" s="45"/>
      <c r="I53" s="6"/>
      <c r="J53" s="6"/>
      <c r="K53" s="8"/>
      <c r="L53" s="6"/>
      <c r="M53" s="6"/>
      <c r="N53" s="6"/>
      <c r="O53" s="6"/>
      <c r="P53" s="8"/>
      <c r="Q53" s="6"/>
      <c r="R53" s="6"/>
      <c r="S53" s="6"/>
      <c r="T53" s="6"/>
      <c r="U53" s="6"/>
      <c r="W53" s="14">
        <v>251</v>
      </c>
      <c r="X53" s="21" t="s">
        <v>196</v>
      </c>
    </row>
    <row r="54" spans="1:24">
      <c r="A54" s="42"/>
      <c r="B54" s="42"/>
      <c r="C54" s="45"/>
      <c r="D54" s="45"/>
      <c r="E54" s="42"/>
      <c r="F54" s="42"/>
      <c r="G54" s="45"/>
      <c r="I54" s="6"/>
      <c r="J54" s="6"/>
      <c r="K54" s="8"/>
      <c r="L54" s="6"/>
      <c r="M54" s="6"/>
      <c r="N54" s="6"/>
      <c r="O54" s="6"/>
      <c r="P54" s="8"/>
      <c r="Q54" s="6"/>
      <c r="R54" s="6"/>
      <c r="S54" s="6"/>
      <c r="T54" s="6"/>
      <c r="U54" s="6"/>
      <c r="W54" s="14">
        <v>252</v>
      </c>
      <c r="X54" s="21" t="s">
        <v>197</v>
      </c>
    </row>
    <row r="55" spans="1:24">
      <c r="A55" s="42"/>
      <c r="B55" s="42"/>
      <c r="C55" s="45"/>
      <c r="D55" s="45"/>
      <c r="E55" s="42"/>
      <c r="F55" s="42"/>
      <c r="G55" s="45"/>
      <c r="I55" s="6"/>
      <c r="J55" s="6"/>
      <c r="K55" s="8"/>
      <c r="L55" s="6"/>
      <c r="M55" s="6"/>
      <c r="N55" s="6"/>
      <c r="O55" s="6"/>
      <c r="P55" s="8"/>
      <c r="Q55" s="6"/>
      <c r="R55" s="6"/>
      <c r="S55" s="6"/>
      <c r="T55" s="6"/>
      <c r="U55" s="6"/>
      <c r="W55" s="14">
        <v>253</v>
      </c>
      <c r="X55" s="21" t="s">
        <v>198</v>
      </c>
    </row>
    <row r="56" spans="1:24">
      <c r="A56" s="42"/>
      <c r="B56" s="42"/>
      <c r="C56" s="45"/>
      <c r="D56" s="45"/>
      <c r="E56" s="44"/>
      <c r="F56" s="42"/>
      <c r="G56" s="45"/>
      <c r="I56" s="6"/>
      <c r="J56" s="6"/>
      <c r="K56" s="8"/>
      <c r="L56" s="6"/>
      <c r="M56" s="6"/>
      <c r="N56" s="6"/>
      <c r="O56" s="6"/>
      <c r="P56" s="8"/>
      <c r="Q56" s="6"/>
      <c r="R56" s="6"/>
      <c r="S56" s="6"/>
      <c r="T56" s="6"/>
      <c r="U56" s="6"/>
      <c r="W56" s="14">
        <v>254</v>
      </c>
      <c r="X56" s="21" t="s">
        <v>199</v>
      </c>
    </row>
    <row r="57" spans="1:24">
      <c r="A57" s="44"/>
      <c r="B57" s="42"/>
      <c r="C57" s="45"/>
      <c r="D57" s="45"/>
      <c r="E57" s="44"/>
      <c r="F57" s="42"/>
      <c r="G57" s="45"/>
      <c r="I57" s="6"/>
      <c r="J57" s="6"/>
      <c r="K57" s="8"/>
      <c r="L57" s="6"/>
      <c r="M57" s="6"/>
      <c r="N57" s="6"/>
      <c r="O57" s="6"/>
      <c r="P57" s="8"/>
      <c r="Q57" s="6"/>
      <c r="R57" s="6"/>
      <c r="S57" s="6"/>
      <c r="T57" s="6"/>
      <c r="U57" s="6"/>
      <c r="W57" s="14">
        <v>255</v>
      </c>
      <c r="X57" s="21" t="s">
        <v>200</v>
      </c>
    </row>
    <row r="58" spans="1:24">
      <c r="A58" s="109"/>
      <c r="B58" s="42"/>
      <c r="C58" s="45"/>
      <c r="D58" s="45"/>
      <c r="E58" s="44"/>
      <c r="F58" s="42"/>
      <c r="G58" s="45"/>
      <c r="I58" s="6"/>
      <c r="J58" s="6"/>
      <c r="K58" s="8"/>
      <c r="L58" s="6"/>
      <c r="M58" s="6"/>
      <c r="N58" s="6"/>
      <c r="O58" s="6"/>
      <c r="P58" s="8"/>
      <c r="Q58" s="6"/>
      <c r="R58" s="6"/>
      <c r="S58" s="6"/>
      <c r="T58" s="6"/>
      <c r="U58" s="6"/>
      <c r="W58" s="14">
        <v>256</v>
      </c>
      <c r="X58" s="21" t="s">
        <v>201</v>
      </c>
    </row>
    <row r="59" spans="1:24">
      <c r="A59" s="46"/>
      <c r="B59" s="44"/>
      <c r="C59" s="45"/>
      <c r="D59" s="45"/>
      <c r="E59" s="44"/>
      <c r="F59" s="42"/>
      <c r="G59" s="45"/>
      <c r="I59" s="6"/>
      <c r="J59" s="6"/>
      <c r="K59" s="8"/>
      <c r="L59" s="6"/>
      <c r="M59" s="6"/>
      <c r="N59" s="6"/>
      <c r="O59" s="6"/>
      <c r="P59" s="8"/>
      <c r="Q59" s="6"/>
      <c r="R59" s="6"/>
      <c r="S59" s="6"/>
      <c r="T59" s="6"/>
      <c r="U59" s="6"/>
      <c r="W59" s="14">
        <v>257</v>
      </c>
      <c r="X59" s="21" t="s">
        <v>202</v>
      </c>
    </row>
    <row r="60" spans="1:24">
      <c r="A60" s="42"/>
      <c r="B60" s="44"/>
      <c r="C60" s="45"/>
      <c r="D60" s="45"/>
      <c r="E60" s="42"/>
      <c r="F60" s="44"/>
      <c r="G60" s="45"/>
      <c r="I60" s="6"/>
      <c r="J60" s="6"/>
      <c r="K60" s="8"/>
      <c r="L60" s="6"/>
      <c r="M60" s="6"/>
      <c r="N60" s="6"/>
      <c r="O60" s="6"/>
      <c r="P60" s="8"/>
      <c r="Q60" s="6"/>
      <c r="R60" s="6"/>
      <c r="S60" s="6"/>
      <c r="T60" s="6"/>
      <c r="U60" s="6"/>
      <c r="W60" s="14">
        <v>258</v>
      </c>
      <c r="X60" s="21" t="s">
        <v>203</v>
      </c>
    </row>
    <row r="61" spans="1:24">
      <c r="A61" s="42"/>
      <c r="B61" s="44"/>
      <c r="C61" s="45"/>
      <c r="D61" s="45"/>
      <c r="E61" s="42"/>
      <c r="F61" s="44"/>
      <c r="G61" s="45"/>
      <c r="I61" s="6"/>
      <c r="J61" s="6"/>
      <c r="K61" s="8"/>
      <c r="L61" s="6"/>
      <c r="M61" s="6"/>
      <c r="N61" s="6"/>
      <c r="O61" s="6"/>
      <c r="P61" s="8"/>
      <c r="Q61" s="6"/>
      <c r="R61" s="6"/>
      <c r="S61" s="6"/>
      <c r="T61" s="6"/>
      <c r="U61" s="6"/>
      <c r="W61" s="14">
        <v>259</v>
      </c>
      <c r="X61" s="21" t="s">
        <v>204</v>
      </c>
    </row>
    <row r="62" spans="1:24">
      <c r="A62" s="44"/>
      <c r="B62" s="44"/>
      <c r="C62" s="45"/>
      <c r="D62" s="45"/>
      <c r="E62" s="44"/>
      <c r="F62" s="44"/>
      <c r="G62" s="45"/>
      <c r="I62" s="6"/>
      <c r="J62" s="6"/>
      <c r="K62" s="8"/>
      <c r="L62" s="6"/>
      <c r="M62" s="6"/>
      <c r="N62" s="6"/>
      <c r="O62" s="6"/>
      <c r="P62" s="8"/>
      <c r="Q62" s="6"/>
      <c r="R62" s="6"/>
      <c r="S62" s="6"/>
      <c r="T62" s="6"/>
      <c r="U62" s="6"/>
      <c r="W62" s="14">
        <v>260</v>
      </c>
      <c r="X62" s="21" t="s">
        <v>205</v>
      </c>
    </row>
    <row r="63" spans="1:24">
      <c r="A63" s="44"/>
      <c r="B63" s="44"/>
      <c r="C63" s="45"/>
      <c r="D63" s="45"/>
      <c r="E63" s="44"/>
      <c r="F63" s="42"/>
      <c r="G63" s="45"/>
      <c r="I63" s="6"/>
      <c r="J63" s="6"/>
      <c r="K63" s="8"/>
      <c r="L63" s="6"/>
      <c r="M63" s="6"/>
      <c r="N63" s="6"/>
      <c r="O63" s="6"/>
      <c r="P63" s="8"/>
      <c r="Q63" s="6"/>
      <c r="R63" s="6"/>
      <c r="S63" s="6"/>
      <c r="T63" s="6"/>
      <c r="U63" s="6"/>
      <c r="W63" s="14">
        <v>261</v>
      </c>
      <c r="X63" s="21" t="s">
        <v>206</v>
      </c>
    </row>
    <row r="64" spans="1:24">
      <c r="A64" s="44"/>
      <c r="B64" s="44"/>
      <c r="C64" s="45"/>
      <c r="D64" s="45"/>
      <c r="E64" s="44"/>
      <c r="F64" s="42"/>
      <c r="G64" s="45"/>
      <c r="I64" s="6"/>
      <c r="J64" s="6"/>
      <c r="K64" s="8"/>
      <c r="L64" s="6"/>
      <c r="M64" s="6"/>
      <c r="N64" s="6"/>
      <c r="O64" s="6"/>
      <c r="P64" s="8"/>
      <c r="Q64" s="6"/>
      <c r="R64" s="6"/>
      <c r="S64" s="6"/>
      <c r="T64" s="6"/>
      <c r="U64" s="6"/>
      <c r="W64" s="14">
        <v>262</v>
      </c>
      <c r="X64" s="21" t="s">
        <v>207</v>
      </c>
    </row>
    <row r="65" spans="1:24">
      <c r="A65" s="42"/>
      <c r="B65" s="42"/>
      <c r="C65" s="45"/>
      <c r="D65" s="45"/>
      <c r="E65" s="42"/>
      <c r="F65" s="42"/>
      <c r="G65" s="45"/>
      <c r="I65" s="6"/>
      <c r="J65" s="6"/>
      <c r="K65" s="8"/>
      <c r="L65" s="6"/>
      <c r="M65" s="6"/>
      <c r="N65" s="6"/>
      <c r="O65" s="6"/>
      <c r="P65" s="8"/>
      <c r="Q65" s="6"/>
      <c r="R65" s="6"/>
      <c r="S65" s="6"/>
      <c r="T65" s="6"/>
      <c r="U65" s="6"/>
      <c r="W65" s="14">
        <v>263</v>
      </c>
      <c r="X65" s="21" t="s">
        <v>208</v>
      </c>
    </row>
    <row r="66" spans="1:24">
      <c r="A66" s="44"/>
      <c r="B66" s="44"/>
      <c r="C66" s="45"/>
      <c r="D66" s="45"/>
      <c r="E66" s="42"/>
      <c r="F66" s="42"/>
      <c r="G66" s="45"/>
      <c r="I66" s="6"/>
      <c r="J66" s="6"/>
      <c r="K66" s="8"/>
      <c r="L66" s="6"/>
      <c r="M66" s="6"/>
      <c r="N66" s="6"/>
      <c r="O66" s="6"/>
      <c r="P66" s="8"/>
      <c r="Q66" s="6"/>
      <c r="R66" s="6"/>
      <c r="S66" s="6"/>
      <c r="T66" s="6"/>
      <c r="U66" s="6"/>
      <c r="W66" s="14">
        <v>264</v>
      </c>
      <c r="X66" s="21" t="s">
        <v>209</v>
      </c>
    </row>
    <row r="67" spans="1:24">
      <c r="A67" s="109"/>
      <c r="B67" s="109"/>
      <c r="C67" s="45"/>
      <c r="D67" s="45"/>
      <c r="E67" s="44"/>
      <c r="F67" s="42"/>
      <c r="G67" s="45"/>
      <c r="I67" s="6"/>
      <c r="J67" s="6"/>
      <c r="K67" s="8"/>
      <c r="L67" s="6"/>
      <c r="M67" s="6"/>
      <c r="N67" s="6"/>
      <c r="O67" s="6"/>
      <c r="P67" s="8"/>
      <c r="Q67" s="6"/>
      <c r="R67" s="6"/>
      <c r="S67" s="6"/>
      <c r="T67" s="6"/>
      <c r="U67" s="6"/>
      <c r="W67" s="14">
        <v>265</v>
      </c>
      <c r="X67" s="21" t="s">
        <v>210</v>
      </c>
    </row>
    <row r="68" spans="1:24">
      <c r="A68" s="109"/>
      <c r="B68" s="109"/>
      <c r="C68" s="111"/>
      <c r="D68" s="111"/>
      <c r="E68" s="112"/>
      <c r="F68" s="113"/>
      <c r="G68" s="111"/>
      <c r="I68" s="6"/>
      <c r="J68" s="6"/>
      <c r="K68" s="8"/>
      <c r="L68" s="6"/>
      <c r="M68" s="6"/>
      <c r="N68" s="6"/>
      <c r="O68" s="6"/>
      <c r="P68" s="8"/>
      <c r="Q68" s="6"/>
      <c r="R68" s="6"/>
      <c r="S68" s="6"/>
      <c r="T68" s="6"/>
      <c r="U68" s="6"/>
      <c r="W68" s="14">
        <v>266</v>
      </c>
      <c r="X68" s="21" t="s">
        <v>211</v>
      </c>
    </row>
    <row r="69" spans="1:24">
      <c r="A69" s="109"/>
      <c r="B69" s="109"/>
      <c r="C69" s="43"/>
      <c r="D69" s="43"/>
      <c r="E69" s="109"/>
      <c r="F69" s="110"/>
      <c r="G69" s="43"/>
      <c r="I69" s="6"/>
      <c r="J69" s="6"/>
      <c r="K69" s="8"/>
      <c r="L69" s="6"/>
      <c r="M69" s="6"/>
      <c r="N69" s="6"/>
      <c r="O69" s="6"/>
      <c r="P69" s="8"/>
      <c r="Q69" s="6"/>
      <c r="R69" s="6"/>
      <c r="S69" s="6"/>
      <c r="T69" s="6"/>
      <c r="U69" s="6"/>
      <c r="W69" s="14">
        <v>267</v>
      </c>
      <c r="X69" s="21" t="s">
        <v>212</v>
      </c>
    </row>
    <row r="70" spans="1:24">
      <c r="A70" s="44"/>
      <c r="B70" s="44"/>
      <c r="C70" s="45"/>
      <c r="D70" s="45"/>
      <c r="E70" s="42"/>
      <c r="F70" s="110"/>
      <c r="G70" s="43"/>
      <c r="I70" s="6"/>
      <c r="J70" s="6"/>
      <c r="K70" s="8"/>
      <c r="L70" s="6"/>
      <c r="M70" s="6"/>
      <c r="N70" s="6"/>
      <c r="O70" s="6"/>
      <c r="P70" s="8"/>
      <c r="Q70" s="6"/>
      <c r="R70" s="6"/>
      <c r="S70" s="6"/>
      <c r="T70" s="6"/>
      <c r="U70" s="6"/>
      <c r="W70" s="14">
        <v>301</v>
      </c>
      <c r="X70" s="15" t="s">
        <v>493</v>
      </c>
    </row>
    <row r="71" spans="1:24">
      <c r="A71" s="42"/>
      <c r="B71" s="44"/>
      <c r="C71" s="45"/>
      <c r="D71" s="45"/>
      <c r="E71" s="42"/>
      <c r="F71" s="110"/>
      <c r="G71" s="43"/>
      <c r="I71" s="6"/>
      <c r="J71" s="6"/>
      <c r="K71" s="8"/>
      <c r="L71" s="6"/>
      <c r="M71" s="6"/>
      <c r="N71" s="6"/>
      <c r="O71" s="6"/>
      <c r="P71" s="8"/>
      <c r="Q71" s="6"/>
      <c r="R71" s="6"/>
      <c r="S71" s="6"/>
      <c r="T71" s="6"/>
      <c r="U71" s="6"/>
      <c r="W71" s="14">
        <v>302</v>
      </c>
      <c r="X71" s="15" t="s">
        <v>213</v>
      </c>
    </row>
    <row r="72" spans="1:24">
      <c r="A72" s="109"/>
      <c r="B72" s="109"/>
      <c r="C72" s="43"/>
      <c r="D72" s="43"/>
      <c r="E72" s="110"/>
      <c r="F72" s="110"/>
      <c r="G72" s="43"/>
      <c r="I72" s="6"/>
      <c r="J72" s="6"/>
      <c r="K72" s="8"/>
      <c r="L72" s="6"/>
      <c r="M72" s="6"/>
      <c r="N72" s="6"/>
      <c r="O72" s="6"/>
      <c r="P72" s="8"/>
      <c r="Q72" s="6"/>
      <c r="R72" s="6"/>
      <c r="S72" s="6"/>
      <c r="T72" s="6"/>
      <c r="U72" s="6"/>
      <c r="W72" s="14">
        <v>303</v>
      </c>
      <c r="X72" s="15" t="s">
        <v>214</v>
      </c>
    </row>
    <row r="73" spans="1:24">
      <c r="A73" s="109"/>
      <c r="B73" s="109"/>
      <c r="C73" s="43"/>
      <c r="D73" s="43"/>
      <c r="E73" s="110"/>
      <c r="F73" s="110"/>
      <c r="G73" s="43"/>
      <c r="I73" s="6"/>
      <c r="J73" s="6"/>
      <c r="K73" s="8"/>
      <c r="L73" s="6"/>
      <c r="M73" s="6"/>
      <c r="N73" s="6"/>
      <c r="O73" s="6"/>
      <c r="P73" s="8"/>
      <c r="Q73" s="6"/>
      <c r="R73" s="6"/>
      <c r="S73" s="6"/>
      <c r="T73" s="6"/>
      <c r="U73" s="6"/>
      <c r="W73" s="14">
        <v>304</v>
      </c>
      <c r="X73" s="15" t="s">
        <v>215</v>
      </c>
    </row>
    <row r="74" spans="1:24">
      <c r="A74" s="109"/>
      <c r="B74" s="109"/>
      <c r="C74" s="43"/>
      <c r="D74" s="43"/>
      <c r="E74" s="110"/>
      <c r="F74" s="110"/>
      <c r="G74" s="43"/>
      <c r="I74" s="6"/>
      <c r="J74" s="6"/>
      <c r="K74" s="8"/>
      <c r="L74" s="6"/>
      <c r="M74" s="6"/>
      <c r="N74" s="6"/>
      <c r="O74" s="6"/>
      <c r="P74" s="8"/>
      <c r="Q74" s="6"/>
      <c r="R74" s="6"/>
      <c r="S74" s="6"/>
      <c r="T74" s="6"/>
      <c r="U74" s="6"/>
      <c r="W74" s="14">
        <v>305</v>
      </c>
      <c r="X74" s="15" t="s">
        <v>216</v>
      </c>
    </row>
    <row r="75" spans="1:24">
      <c r="A75" s="109"/>
      <c r="B75" s="109"/>
      <c r="C75" s="43"/>
      <c r="D75" s="43"/>
      <c r="E75" s="110"/>
      <c r="F75" s="110"/>
      <c r="G75" s="43"/>
      <c r="I75" s="6"/>
      <c r="J75" s="6"/>
      <c r="K75" s="8"/>
      <c r="L75" s="6"/>
      <c r="M75" s="6"/>
      <c r="N75" s="6"/>
      <c r="O75" s="6"/>
      <c r="P75" s="8"/>
      <c r="Q75" s="6"/>
      <c r="R75" s="6"/>
      <c r="S75" s="6"/>
      <c r="T75" s="6"/>
      <c r="U75" s="6"/>
      <c r="W75" s="14">
        <v>306</v>
      </c>
      <c r="X75" s="15" t="s">
        <v>217</v>
      </c>
    </row>
    <row r="76" spans="1:24">
      <c r="A76" s="109"/>
      <c r="B76" s="109"/>
      <c r="C76" s="43"/>
      <c r="D76" s="43"/>
      <c r="E76" s="110"/>
      <c r="F76" s="110"/>
      <c r="G76" s="43"/>
      <c r="I76" s="6"/>
      <c r="J76" s="6"/>
      <c r="K76" s="8"/>
      <c r="L76" s="6"/>
      <c r="M76" s="6"/>
      <c r="N76" s="6"/>
      <c r="O76" s="6"/>
      <c r="P76" s="8"/>
      <c r="Q76" s="6"/>
      <c r="R76" s="6"/>
      <c r="S76" s="6"/>
      <c r="T76" s="6"/>
      <c r="U76" s="6"/>
      <c r="W76" s="14">
        <v>307</v>
      </c>
      <c r="X76" s="15" t="s">
        <v>218</v>
      </c>
    </row>
    <row r="77" spans="1:24">
      <c r="A77" s="110"/>
      <c r="B77" s="110"/>
      <c r="C77" s="43"/>
      <c r="D77" s="43"/>
      <c r="E77" s="110"/>
      <c r="F77" s="110"/>
      <c r="G77" s="43"/>
      <c r="I77" s="6"/>
      <c r="J77" s="6"/>
      <c r="K77" s="8"/>
      <c r="L77" s="6"/>
      <c r="M77" s="6"/>
      <c r="N77" s="6"/>
      <c r="O77" s="6"/>
      <c r="P77" s="8"/>
      <c r="Q77" s="6"/>
      <c r="R77" s="6"/>
      <c r="S77" s="6"/>
      <c r="T77" s="6"/>
      <c r="U77" s="6"/>
      <c r="W77" s="14">
        <v>308</v>
      </c>
      <c r="X77" s="15" t="s">
        <v>219</v>
      </c>
    </row>
    <row r="78" spans="1:24">
      <c r="A78" s="39"/>
      <c r="B78" s="39"/>
      <c r="C78" s="40"/>
      <c r="D78" s="40"/>
      <c r="E78" s="39"/>
      <c r="F78" s="39"/>
      <c r="G78" s="40"/>
      <c r="I78" s="6"/>
      <c r="J78" s="6"/>
      <c r="K78" s="8"/>
      <c r="L78" s="6"/>
      <c r="M78" s="6"/>
      <c r="N78" s="6"/>
      <c r="O78" s="6"/>
      <c r="P78" s="8"/>
      <c r="Q78" s="6"/>
      <c r="R78" s="6"/>
      <c r="S78" s="6"/>
      <c r="T78" s="6"/>
      <c r="U78" s="6"/>
      <c r="W78" s="14">
        <v>309</v>
      </c>
      <c r="X78" s="15" t="s">
        <v>220</v>
      </c>
    </row>
    <row r="79" spans="1:24">
      <c r="A79" s="39"/>
      <c r="B79" s="39"/>
      <c r="C79" s="40"/>
      <c r="D79" s="40"/>
      <c r="E79" s="39"/>
      <c r="F79" s="39"/>
      <c r="G79" s="40"/>
      <c r="I79" s="6"/>
      <c r="J79" s="6"/>
      <c r="K79" s="8"/>
      <c r="L79" s="6"/>
      <c r="M79" s="6"/>
      <c r="N79" s="6"/>
      <c r="O79" s="6"/>
      <c r="P79" s="8"/>
      <c r="Q79" s="6"/>
      <c r="R79" s="6"/>
      <c r="S79" s="6"/>
      <c r="T79" s="6"/>
      <c r="U79" s="6"/>
      <c r="W79" s="14">
        <v>310</v>
      </c>
      <c r="X79" s="15" t="s">
        <v>221</v>
      </c>
    </row>
    <row r="80" spans="1:24">
      <c r="A80" s="39"/>
      <c r="B80" s="39"/>
      <c r="C80" s="40"/>
      <c r="D80" s="40"/>
      <c r="E80" s="39"/>
      <c r="F80" s="39"/>
      <c r="G80" s="40"/>
      <c r="I80" s="6"/>
      <c r="J80" s="6"/>
      <c r="K80" s="8"/>
      <c r="L80" s="6"/>
      <c r="M80" s="6"/>
      <c r="N80" s="6"/>
      <c r="O80" s="6"/>
      <c r="P80" s="8"/>
      <c r="Q80" s="6"/>
      <c r="R80" s="6"/>
      <c r="S80" s="6"/>
      <c r="T80" s="6"/>
      <c r="U80" s="6"/>
      <c r="W80" s="14">
        <v>311</v>
      </c>
      <c r="X80" s="15" t="s">
        <v>222</v>
      </c>
    </row>
    <row r="81" spans="1:24">
      <c r="A81" s="39"/>
      <c r="B81" s="39"/>
      <c r="C81" s="40"/>
      <c r="D81" s="40"/>
      <c r="E81" s="39"/>
      <c r="F81" s="39"/>
      <c r="G81" s="40"/>
      <c r="I81" s="6"/>
      <c r="J81" s="6"/>
      <c r="K81" s="8"/>
      <c r="L81" s="6"/>
      <c r="M81" s="6"/>
      <c r="N81" s="6"/>
      <c r="O81" s="6"/>
      <c r="P81" s="8"/>
      <c r="Q81" s="6"/>
      <c r="R81" s="6"/>
      <c r="S81" s="6"/>
      <c r="T81" s="6"/>
      <c r="U81" s="6"/>
      <c r="W81" s="14">
        <v>312</v>
      </c>
      <c r="X81" s="15" t="s">
        <v>223</v>
      </c>
    </row>
    <row r="82" spans="1:24">
      <c r="A82" s="6"/>
      <c r="B82" s="6"/>
      <c r="E82" s="6"/>
      <c r="F82" s="6"/>
      <c r="I82" s="6"/>
      <c r="J82" s="6"/>
      <c r="K82" s="8"/>
      <c r="L82" s="6"/>
      <c r="M82" s="6"/>
      <c r="N82" s="6"/>
      <c r="O82" s="6"/>
      <c r="P82" s="8"/>
      <c r="Q82" s="6"/>
      <c r="R82" s="6"/>
      <c r="S82" s="6"/>
      <c r="T82" s="6"/>
      <c r="U82" s="6"/>
      <c r="W82" s="14">
        <v>313</v>
      </c>
      <c r="X82" s="15" t="s">
        <v>224</v>
      </c>
    </row>
    <row r="83" spans="1:24">
      <c r="A83" s="6"/>
      <c r="B83" s="6"/>
      <c r="E83" s="6"/>
      <c r="F83" s="6"/>
      <c r="I83" s="6"/>
      <c r="J83" s="6"/>
      <c r="K83" s="8"/>
      <c r="L83" s="6"/>
      <c r="M83" s="6"/>
      <c r="N83" s="6"/>
      <c r="O83" s="6"/>
      <c r="P83" s="8"/>
      <c r="Q83" s="6"/>
      <c r="R83" s="6"/>
      <c r="S83" s="6"/>
      <c r="T83" s="6"/>
      <c r="U83" s="6"/>
      <c r="W83" s="14">
        <v>314</v>
      </c>
      <c r="X83" s="15" t="s">
        <v>225</v>
      </c>
    </row>
    <row r="84" spans="1:24">
      <c r="A84" s="6"/>
      <c r="B84" s="6"/>
      <c r="E84" s="6"/>
      <c r="F84" s="6"/>
      <c r="I84" s="6"/>
      <c r="J84" s="6"/>
      <c r="K84" s="8"/>
      <c r="L84" s="6"/>
      <c r="M84" s="6"/>
      <c r="N84" s="6"/>
      <c r="O84" s="6"/>
      <c r="P84" s="8"/>
      <c r="Q84" s="6"/>
      <c r="R84" s="6"/>
      <c r="S84" s="6"/>
      <c r="T84" s="6"/>
      <c r="U84" s="6"/>
      <c r="W84" s="14">
        <v>315</v>
      </c>
      <c r="X84" s="15" t="s">
        <v>226</v>
      </c>
    </row>
    <row r="85" spans="1:24">
      <c r="A85" s="6"/>
      <c r="B85" s="6"/>
      <c r="E85" s="6"/>
      <c r="F85" s="6"/>
      <c r="I85" s="6"/>
      <c r="J85" s="6"/>
      <c r="K85" s="8"/>
      <c r="L85" s="6"/>
      <c r="M85" s="6"/>
      <c r="N85" s="6"/>
      <c r="O85" s="6"/>
      <c r="P85" s="8"/>
      <c r="Q85" s="6"/>
      <c r="R85" s="6"/>
      <c r="S85" s="6"/>
      <c r="T85" s="6"/>
      <c r="U85" s="6"/>
      <c r="W85" s="14">
        <v>316</v>
      </c>
      <c r="X85" s="15" t="s">
        <v>227</v>
      </c>
    </row>
    <row r="86" spans="1:24">
      <c r="A86" s="6"/>
      <c r="B86" s="6"/>
      <c r="E86" s="6"/>
      <c r="F86" s="6"/>
      <c r="I86" s="6"/>
      <c r="J86" s="6"/>
      <c r="K86" s="8"/>
      <c r="L86" s="6"/>
      <c r="M86" s="6"/>
      <c r="N86" s="6"/>
      <c r="O86" s="6"/>
      <c r="P86" s="8"/>
      <c r="Q86" s="6"/>
      <c r="R86" s="6"/>
      <c r="S86" s="6"/>
      <c r="T86" s="6"/>
      <c r="U86" s="6"/>
      <c r="W86" s="14">
        <v>317</v>
      </c>
      <c r="X86" s="15" t="s">
        <v>228</v>
      </c>
    </row>
    <row r="87" spans="1:24">
      <c r="A87" s="6"/>
      <c r="B87" s="6"/>
      <c r="E87" s="6"/>
      <c r="F87" s="6"/>
      <c r="I87" s="6"/>
      <c r="J87" s="6"/>
      <c r="K87" s="8"/>
      <c r="L87" s="6"/>
      <c r="M87" s="6"/>
      <c r="N87" s="6"/>
      <c r="O87" s="6"/>
      <c r="P87" s="8"/>
      <c r="Q87" s="6"/>
      <c r="R87" s="6"/>
      <c r="S87" s="6"/>
      <c r="T87" s="6"/>
      <c r="U87" s="6"/>
      <c r="W87" s="14">
        <v>318</v>
      </c>
      <c r="X87" s="15" t="s">
        <v>229</v>
      </c>
    </row>
    <row r="88" spans="1:24">
      <c r="A88" s="6"/>
      <c r="B88" s="6"/>
      <c r="E88" s="6"/>
      <c r="F88" s="6"/>
      <c r="I88" s="6"/>
      <c r="J88" s="6"/>
      <c r="K88" s="8"/>
      <c r="L88" s="6"/>
      <c r="M88" s="6"/>
      <c r="N88" s="6"/>
      <c r="O88" s="6"/>
      <c r="P88" s="8"/>
      <c r="Q88" s="6"/>
      <c r="R88" s="6"/>
      <c r="S88" s="6"/>
      <c r="T88" s="6"/>
      <c r="U88" s="6"/>
      <c r="W88" s="14">
        <v>319</v>
      </c>
      <c r="X88" s="15" t="s">
        <v>230</v>
      </c>
    </row>
    <row r="89" spans="1:24">
      <c r="A89" s="6"/>
      <c r="B89" s="6"/>
      <c r="E89" s="6"/>
      <c r="F89" s="6"/>
      <c r="I89" s="6"/>
      <c r="J89" s="6"/>
      <c r="K89" s="8"/>
      <c r="L89" s="6"/>
      <c r="M89" s="6"/>
      <c r="N89" s="6"/>
      <c r="O89" s="6"/>
      <c r="P89" s="8"/>
      <c r="Q89" s="6"/>
      <c r="R89" s="6"/>
      <c r="S89" s="6"/>
      <c r="T89" s="6"/>
      <c r="U89" s="6"/>
      <c r="W89" s="14">
        <v>320</v>
      </c>
      <c r="X89" s="15" t="s">
        <v>231</v>
      </c>
    </row>
    <row r="90" spans="1:24">
      <c r="A90" s="6"/>
      <c r="B90" s="6"/>
      <c r="E90" s="6"/>
      <c r="F90" s="6"/>
      <c r="I90" s="6"/>
      <c r="J90" s="6"/>
      <c r="K90" s="8"/>
      <c r="L90" s="6"/>
      <c r="M90" s="6"/>
      <c r="N90" s="6"/>
      <c r="O90" s="6"/>
      <c r="P90" s="8"/>
      <c r="Q90" s="6"/>
      <c r="R90" s="6"/>
      <c r="S90" s="6"/>
      <c r="T90" s="6"/>
      <c r="U90" s="6"/>
      <c r="W90" s="14">
        <v>321</v>
      </c>
      <c r="X90" s="15" t="s">
        <v>494</v>
      </c>
    </row>
    <row r="91" spans="1:24">
      <c r="A91" s="6"/>
      <c r="B91" s="6"/>
      <c r="E91" s="6"/>
      <c r="F91" s="6"/>
      <c r="I91" s="6"/>
      <c r="J91" s="6"/>
      <c r="K91" s="8"/>
      <c r="L91" s="6"/>
      <c r="M91" s="6"/>
      <c r="N91" s="6"/>
      <c r="O91" s="6"/>
      <c r="P91" s="8"/>
      <c r="Q91" s="6"/>
      <c r="R91" s="6"/>
      <c r="S91" s="6"/>
      <c r="T91" s="6"/>
      <c r="U91" s="6"/>
      <c r="W91" s="14">
        <v>322</v>
      </c>
      <c r="X91" s="15" t="s">
        <v>232</v>
      </c>
    </row>
    <row r="92" spans="1:24">
      <c r="A92" s="6"/>
      <c r="B92" s="6"/>
      <c r="E92" s="6"/>
      <c r="F92" s="6"/>
      <c r="I92" s="6"/>
      <c r="J92" s="6"/>
      <c r="K92" s="8"/>
      <c r="L92" s="6"/>
      <c r="M92" s="6"/>
      <c r="N92" s="6"/>
      <c r="O92" s="6"/>
      <c r="P92" s="8"/>
      <c r="Q92" s="6"/>
      <c r="R92" s="6"/>
      <c r="S92" s="6"/>
      <c r="T92" s="6"/>
      <c r="U92" s="6"/>
      <c r="W92" s="14">
        <v>323</v>
      </c>
      <c r="X92" s="15" t="s">
        <v>233</v>
      </c>
    </row>
    <row r="93" spans="1:24">
      <c r="A93" s="6"/>
      <c r="B93" s="6"/>
      <c r="E93" s="6"/>
      <c r="F93" s="6"/>
      <c r="I93" s="6"/>
      <c r="J93" s="6"/>
      <c r="K93" s="8"/>
      <c r="L93" s="6"/>
      <c r="M93" s="6"/>
      <c r="N93" s="6"/>
      <c r="O93" s="6"/>
      <c r="P93" s="8"/>
      <c r="Q93" s="6"/>
      <c r="R93" s="6"/>
      <c r="S93" s="6"/>
      <c r="T93" s="6"/>
      <c r="U93" s="6"/>
      <c r="W93" s="14">
        <v>324</v>
      </c>
      <c r="X93" s="15" t="s">
        <v>234</v>
      </c>
    </row>
    <row r="94" spans="1:24">
      <c r="A94" s="6"/>
      <c r="B94" s="6"/>
      <c r="E94" s="6"/>
      <c r="F94" s="6"/>
      <c r="I94" s="6"/>
      <c r="J94" s="6"/>
      <c r="K94" s="8"/>
      <c r="L94" s="6"/>
      <c r="M94" s="6"/>
      <c r="N94" s="6"/>
      <c r="O94" s="6"/>
      <c r="P94" s="8"/>
      <c r="Q94" s="6"/>
      <c r="R94" s="6"/>
      <c r="S94" s="6"/>
      <c r="T94" s="6"/>
      <c r="U94" s="6"/>
      <c r="W94" s="14">
        <v>325</v>
      </c>
      <c r="X94" s="15" t="s">
        <v>235</v>
      </c>
    </row>
    <row r="95" spans="1:24">
      <c r="A95" s="6"/>
      <c r="B95" s="6"/>
      <c r="E95" s="6"/>
      <c r="F95" s="6"/>
      <c r="I95" s="6"/>
      <c r="J95" s="6"/>
      <c r="K95" s="8"/>
      <c r="L95" s="6"/>
      <c r="M95" s="6"/>
      <c r="N95" s="6"/>
      <c r="O95" s="6"/>
      <c r="P95" s="8"/>
      <c r="Q95" s="6"/>
      <c r="R95" s="6"/>
      <c r="S95" s="6"/>
      <c r="T95" s="6"/>
      <c r="U95" s="6"/>
      <c r="W95" s="14">
        <v>326</v>
      </c>
      <c r="X95" s="15" t="s">
        <v>236</v>
      </c>
    </row>
    <row r="96" spans="1:24">
      <c r="A96" s="6"/>
      <c r="B96" s="6"/>
      <c r="E96" s="6"/>
      <c r="F96" s="6"/>
      <c r="I96" s="6"/>
      <c r="J96" s="6"/>
      <c r="K96" s="8"/>
      <c r="L96" s="6"/>
      <c r="M96" s="6"/>
      <c r="N96" s="6"/>
      <c r="O96" s="6"/>
      <c r="P96" s="8"/>
      <c r="Q96" s="6"/>
      <c r="R96" s="6"/>
      <c r="S96" s="6"/>
      <c r="T96" s="6"/>
      <c r="U96" s="6"/>
      <c r="W96" s="14">
        <v>327</v>
      </c>
      <c r="X96" s="15" t="s">
        <v>237</v>
      </c>
    </row>
    <row r="97" spans="1:24">
      <c r="A97" s="6"/>
      <c r="B97" s="6"/>
      <c r="E97" s="6"/>
      <c r="F97" s="6"/>
      <c r="I97" s="6"/>
      <c r="J97" s="6"/>
      <c r="K97" s="8"/>
      <c r="L97" s="6"/>
      <c r="M97" s="6"/>
      <c r="N97" s="6"/>
      <c r="O97" s="6"/>
      <c r="P97" s="8"/>
      <c r="Q97" s="6"/>
      <c r="R97" s="6"/>
      <c r="S97" s="6"/>
      <c r="T97" s="6"/>
      <c r="U97" s="6"/>
      <c r="W97" s="14">
        <v>328</v>
      </c>
      <c r="X97" s="15" t="s">
        <v>238</v>
      </c>
    </row>
    <row r="98" spans="1:24">
      <c r="A98" s="6"/>
      <c r="B98" s="6"/>
      <c r="E98" s="6"/>
      <c r="F98" s="6"/>
      <c r="I98" s="6"/>
      <c r="J98" s="6"/>
      <c r="K98" s="8"/>
      <c r="L98" s="6"/>
      <c r="M98" s="6"/>
      <c r="N98" s="6"/>
      <c r="O98" s="6"/>
      <c r="P98" s="8"/>
      <c r="Q98" s="6"/>
      <c r="R98" s="6"/>
      <c r="S98" s="6"/>
      <c r="T98" s="6"/>
      <c r="U98" s="6"/>
      <c r="W98" s="14">
        <v>329</v>
      </c>
      <c r="X98" s="15" t="s">
        <v>239</v>
      </c>
    </row>
    <row r="99" spans="1:24">
      <c r="A99" s="6"/>
      <c r="B99" s="6"/>
      <c r="E99" s="6"/>
      <c r="F99" s="6"/>
      <c r="I99" s="6"/>
      <c r="J99" s="6"/>
      <c r="K99" s="8"/>
      <c r="L99" s="6"/>
      <c r="M99" s="6"/>
      <c r="N99" s="6"/>
      <c r="O99" s="6"/>
      <c r="P99" s="8"/>
      <c r="Q99" s="6"/>
      <c r="R99" s="6"/>
      <c r="S99" s="6"/>
      <c r="T99" s="6"/>
      <c r="U99" s="6"/>
      <c r="W99" s="14">
        <v>330</v>
      </c>
      <c r="X99" s="15" t="s">
        <v>240</v>
      </c>
    </row>
    <row r="100" spans="1:24">
      <c r="A100" s="6"/>
      <c r="B100" s="6"/>
      <c r="E100" s="6"/>
      <c r="F100" s="6"/>
      <c r="I100" s="6"/>
      <c r="J100" s="6"/>
      <c r="K100" s="8"/>
      <c r="L100" s="6"/>
      <c r="M100" s="6"/>
      <c r="N100" s="6"/>
      <c r="O100" s="6"/>
      <c r="P100" s="8"/>
      <c r="Q100" s="6"/>
      <c r="R100" s="6"/>
      <c r="S100" s="6"/>
      <c r="T100" s="6"/>
      <c r="U100" s="6"/>
      <c r="W100" s="14">
        <v>331</v>
      </c>
      <c r="X100" s="15" t="s">
        <v>495</v>
      </c>
    </row>
    <row r="101" spans="1:24">
      <c r="A101" s="6"/>
      <c r="B101" s="6"/>
      <c r="E101" s="6"/>
      <c r="F101" s="6"/>
      <c r="I101" s="6"/>
      <c r="J101" s="6"/>
      <c r="K101" s="8"/>
      <c r="L101" s="6"/>
      <c r="M101" s="6"/>
      <c r="N101" s="6"/>
      <c r="O101" s="6"/>
      <c r="P101" s="8"/>
      <c r="Q101" s="6"/>
      <c r="R101" s="6"/>
      <c r="S101" s="6"/>
      <c r="T101" s="6"/>
      <c r="U101" s="6"/>
      <c r="W101" s="14">
        <v>332</v>
      </c>
      <c r="X101" s="15" t="s">
        <v>241</v>
      </c>
    </row>
    <row r="102" spans="1:24">
      <c r="A102" s="6"/>
      <c r="B102" s="6"/>
      <c r="E102" s="6"/>
      <c r="F102" s="6"/>
      <c r="I102" s="6"/>
      <c r="J102" s="6"/>
      <c r="K102" s="8"/>
      <c r="L102" s="6"/>
      <c r="M102" s="6"/>
      <c r="N102" s="6"/>
      <c r="O102" s="6"/>
      <c r="P102" s="8"/>
      <c r="Q102" s="6"/>
      <c r="R102" s="6"/>
      <c r="S102" s="6"/>
      <c r="T102" s="6"/>
      <c r="U102" s="6"/>
      <c r="W102" s="14">
        <v>333</v>
      </c>
      <c r="X102" s="15" t="s">
        <v>242</v>
      </c>
    </row>
    <row r="103" spans="1:24">
      <c r="A103" s="6"/>
      <c r="B103" s="6"/>
      <c r="E103" s="6"/>
      <c r="F103" s="6"/>
      <c r="I103" s="6"/>
      <c r="J103" s="6"/>
      <c r="K103" s="8"/>
      <c r="L103" s="6"/>
      <c r="M103" s="6"/>
      <c r="N103" s="6"/>
      <c r="O103" s="6"/>
      <c r="P103" s="8"/>
      <c r="Q103" s="6"/>
      <c r="R103" s="6"/>
      <c r="S103" s="6"/>
      <c r="T103" s="6"/>
      <c r="U103" s="6"/>
      <c r="W103" s="14">
        <v>334</v>
      </c>
      <c r="X103" s="15" t="s">
        <v>243</v>
      </c>
    </row>
    <row r="104" spans="1:24">
      <c r="A104" s="6"/>
      <c r="B104" s="6"/>
      <c r="E104" s="6"/>
      <c r="F104" s="6"/>
      <c r="I104" s="6"/>
      <c r="J104" s="6"/>
      <c r="K104" s="8"/>
      <c r="L104" s="6"/>
      <c r="M104" s="6"/>
      <c r="N104" s="6"/>
      <c r="O104" s="6"/>
      <c r="P104" s="8"/>
      <c r="Q104" s="6"/>
      <c r="R104" s="6"/>
      <c r="S104" s="6"/>
      <c r="T104" s="6"/>
      <c r="U104" s="6"/>
      <c r="W104" s="14">
        <v>335</v>
      </c>
      <c r="X104" s="15" t="s">
        <v>244</v>
      </c>
    </row>
    <row r="105" spans="1:24">
      <c r="A105" s="6"/>
      <c r="B105" s="6"/>
      <c r="E105" s="6"/>
      <c r="F105" s="6"/>
      <c r="I105" s="6"/>
      <c r="J105" s="6"/>
      <c r="K105" s="8"/>
      <c r="L105" s="6"/>
      <c r="M105" s="6"/>
      <c r="N105" s="6"/>
      <c r="O105" s="6"/>
      <c r="P105" s="8"/>
      <c r="Q105" s="6"/>
      <c r="R105" s="6"/>
      <c r="S105" s="6"/>
      <c r="T105" s="6"/>
      <c r="U105" s="6"/>
      <c r="W105" s="14">
        <v>336</v>
      </c>
      <c r="X105" s="15" t="s">
        <v>245</v>
      </c>
    </row>
    <row r="106" spans="1:24">
      <c r="A106" s="6"/>
      <c r="B106" s="6"/>
      <c r="E106" s="6"/>
      <c r="F106" s="6"/>
      <c r="I106" s="6"/>
      <c r="J106" s="6"/>
      <c r="K106" s="8"/>
      <c r="L106" s="6"/>
      <c r="M106" s="6"/>
      <c r="N106" s="6"/>
      <c r="O106" s="6"/>
      <c r="P106" s="8"/>
      <c r="Q106" s="6"/>
      <c r="R106" s="6"/>
      <c r="S106" s="6"/>
      <c r="T106" s="6"/>
      <c r="U106" s="6"/>
      <c r="W106" s="14">
        <v>337</v>
      </c>
      <c r="X106" s="15" t="s">
        <v>246</v>
      </c>
    </row>
    <row r="107" spans="1:24">
      <c r="A107" s="6"/>
      <c r="B107" s="6"/>
      <c r="E107" s="6"/>
      <c r="F107" s="6"/>
      <c r="I107" s="6"/>
      <c r="J107" s="6"/>
      <c r="K107" s="8"/>
      <c r="L107" s="6"/>
      <c r="M107" s="6"/>
      <c r="N107" s="6"/>
      <c r="O107" s="6"/>
      <c r="P107" s="8"/>
      <c r="Q107" s="6"/>
      <c r="R107" s="6"/>
      <c r="S107" s="6"/>
      <c r="T107" s="6"/>
      <c r="U107" s="6"/>
      <c r="W107" s="14">
        <v>338</v>
      </c>
      <c r="X107" s="15" t="s">
        <v>247</v>
      </c>
    </row>
    <row r="108" spans="1:24">
      <c r="A108" s="6"/>
      <c r="B108" s="6"/>
      <c r="E108" s="6"/>
      <c r="F108" s="6"/>
      <c r="I108" s="6"/>
      <c r="J108" s="6"/>
      <c r="K108" s="8"/>
      <c r="L108" s="6"/>
      <c r="M108" s="6"/>
      <c r="N108" s="6"/>
      <c r="O108" s="6"/>
      <c r="P108" s="8"/>
      <c r="Q108" s="6"/>
      <c r="R108" s="6"/>
      <c r="S108" s="6"/>
      <c r="T108" s="6"/>
      <c r="U108" s="6"/>
      <c r="W108" s="14">
        <v>339</v>
      </c>
      <c r="X108" s="15" t="s">
        <v>248</v>
      </c>
    </row>
    <row r="109" spans="1:24">
      <c r="A109" s="6"/>
      <c r="B109" s="6"/>
      <c r="E109" s="6"/>
      <c r="F109" s="6"/>
      <c r="I109" s="6"/>
      <c r="J109" s="6"/>
      <c r="K109" s="8"/>
      <c r="L109" s="6"/>
      <c r="M109" s="6"/>
      <c r="N109" s="6"/>
      <c r="O109" s="6"/>
      <c r="P109" s="8"/>
      <c r="Q109" s="6"/>
      <c r="R109" s="6"/>
      <c r="S109" s="6"/>
      <c r="T109" s="6"/>
      <c r="U109" s="6"/>
      <c r="W109" s="14">
        <v>340</v>
      </c>
      <c r="X109" s="15" t="s">
        <v>249</v>
      </c>
    </row>
    <row r="110" spans="1:24">
      <c r="A110" s="6"/>
      <c r="B110" s="6"/>
      <c r="E110" s="6"/>
      <c r="F110" s="6"/>
      <c r="I110" s="6"/>
      <c r="J110" s="6"/>
      <c r="K110" s="8"/>
      <c r="L110" s="6"/>
      <c r="M110" s="6"/>
      <c r="N110" s="6"/>
      <c r="O110" s="6"/>
      <c r="P110" s="8"/>
      <c r="Q110" s="6"/>
      <c r="R110" s="6"/>
      <c r="S110" s="6"/>
      <c r="T110" s="6"/>
      <c r="U110" s="6"/>
      <c r="W110" s="14">
        <v>341</v>
      </c>
      <c r="X110" s="15" t="s">
        <v>250</v>
      </c>
    </row>
    <row r="111" spans="1:24">
      <c r="A111" s="6"/>
      <c r="B111" s="6"/>
      <c r="E111" s="6"/>
      <c r="F111" s="6"/>
      <c r="I111" s="6"/>
      <c r="J111" s="6"/>
      <c r="K111" s="8"/>
      <c r="L111" s="6"/>
      <c r="M111" s="6"/>
      <c r="N111" s="6"/>
      <c r="O111" s="6"/>
      <c r="P111" s="8"/>
      <c r="Q111" s="6"/>
      <c r="R111" s="6"/>
      <c r="S111" s="6"/>
      <c r="T111" s="6"/>
      <c r="U111" s="6"/>
      <c r="W111" s="14">
        <v>342</v>
      </c>
      <c r="X111" s="15" t="s">
        <v>251</v>
      </c>
    </row>
    <row r="112" spans="1:24">
      <c r="A112" s="6"/>
      <c r="B112" s="6"/>
      <c r="E112" s="6"/>
      <c r="F112" s="6"/>
      <c r="I112" s="6"/>
      <c r="J112" s="6"/>
      <c r="K112" s="8"/>
      <c r="L112" s="6"/>
      <c r="M112" s="6"/>
      <c r="N112" s="6"/>
      <c r="O112" s="6"/>
      <c r="P112" s="8"/>
      <c r="Q112" s="6"/>
      <c r="R112" s="6"/>
      <c r="S112" s="6"/>
      <c r="T112" s="6"/>
      <c r="U112" s="6"/>
      <c r="W112" s="14">
        <v>343</v>
      </c>
      <c r="X112" s="15" t="s">
        <v>496</v>
      </c>
    </row>
    <row r="113" spans="1:24">
      <c r="A113" s="6"/>
      <c r="B113" s="6"/>
      <c r="E113" s="6"/>
      <c r="F113" s="6"/>
      <c r="I113" s="6"/>
      <c r="J113" s="6"/>
      <c r="K113" s="8"/>
      <c r="L113" s="6"/>
      <c r="M113" s="6"/>
      <c r="N113" s="6"/>
      <c r="O113" s="6"/>
      <c r="P113" s="8"/>
      <c r="Q113" s="6"/>
      <c r="R113" s="6"/>
      <c r="S113" s="6"/>
      <c r="T113" s="6"/>
      <c r="U113" s="6"/>
      <c r="W113" s="14">
        <v>344</v>
      </c>
      <c r="X113" s="15" t="s">
        <v>497</v>
      </c>
    </row>
    <row r="114" spans="1:24">
      <c r="A114" s="6"/>
      <c r="B114" s="6"/>
      <c r="E114" s="6"/>
      <c r="F114" s="6"/>
      <c r="I114" s="6"/>
      <c r="J114" s="6"/>
      <c r="K114" s="8"/>
      <c r="L114" s="6"/>
      <c r="M114" s="6"/>
      <c r="N114" s="6"/>
      <c r="O114" s="6"/>
      <c r="P114" s="8"/>
      <c r="Q114" s="6"/>
      <c r="R114" s="6"/>
      <c r="S114" s="6"/>
      <c r="T114" s="6"/>
      <c r="U114" s="6"/>
      <c r="W114" s="14">
        <v>345</v>
      </c>
      <c r="X114" s="15" t="s">
        <v>252</v>
      </c>
    </row>
    <row r="115" spans="1:24">
      <c r="A115" s="6"/>
      <c r="B115" s="6"/>
      <c r="E115" s="6"/>
      <c r="F115" s="6"/>
      <c r="I115" s="6"/>
      <c r="J115" s="6"/>
      <c r="K115" s="8"/>
      <c r="L115" s="6"/>
      <c r="M115" s="6"/>
      <c r="N115" s="6"/>
      <c r="O115" s="6"/>
      <c r="P115" s="8"/>
      <c r="Q115" s="6"/>
      <c r="R115" s="6"/>
      <c r="S115" s="6"/>
      <c r="T115" s="6"/>
      <c r="U115" s="6"/>
      <c r="W115" s="14">
        <v>346</v>
      </c>
      <c r="X115" s="15" t="s">
        <v>253</v>
      </c>
    </row>
    <row r="116" spans="1:24">
      <c r="A116" s="6"/>
      <c r="B116" s="6"/>
      <c r="E116" s="6"/>
      <c r="F116" s="6"/>
      <c r="I116" s="6"/>
      <c r="J116" s="6"/>
      <c r="K116" s="8"/>
      <c r="L116" s="6"/>
      <c r="M116" s="6"/>
      <c r="N116" s="6"/>
      <c r="O116" s="6"/>
      <c r="P116" s="8"/>
      <c r="Q116" s="6"/>
      <c r="R116" s="6"/>
      <c r="S116" s="6"/>
      <c r="T116" s="6"/>
      <c r="U116" s="6"/>
      <c r="W116" s="14">
        <v>347</v>
      </c>
      <c r="X116" s="15" t="s">
        <v>254</v>
      </c>
    </row>
    <row r="117" spans="1:24">
      <c r="A117" s="6"/>
      <c r="B117" s="6"/>
      <c r="E117" s="6"/>
      <c r="F117" s="6"/>
      <c r="I117" s="6"/>
      <c r="J117" s="6"/>
      <c r="K117" s="8"/>
      <c r="L117" s="6"/>
      <c r="M117" s="6"/>
      <c r="N117" s="6"/>
      <c r="O117" s="6"/>
      <c r="P117" s="8"/>
      <c r="Q117" s="6"/>
      <c r="R117" s="6"/>
      <c r="S117" s="6"/>
      <c r="T117" s="6"/>
      <c r="U117" s="6"/>
      <c r="W117" s="14">
        <v>348</v>
      </c>
      <c r="X117" s="15" t="s">
        <v>498</v>
      </c>
    </row>
    <row r="118" spans="1:24">
      <c r="A118" s="6"/>
      <c r="B118" s="6"/>
      <c r="E118" s="6"/>
      <c r="F118" s="6"/>
      <c r="I118" s="6"/>
      <c r="J118" s="6"/>
      <c r="K118" s="8"/>
      <c r="L118" s="6"/>
      <c r="M118" s="6"/>
      <c r="N118" s="6"/>
      <c r="O118" s="6"/>
      <c r="P118" s="8"/>
      <c r="Q118" s="6"/>
      <c r="R118" s="6"/>
      <c r="S118" s="6"/>
      <c r="T118" s="6"/>
      <c r="U118" s="6"/>
      <c r="W118" s="14">
        <v>349</v>
      </c>
      <c r="X118" s="15" t="s">
        <v>499</v>
      </c>
    </row>
    <row r="119" spans="1:24">
      <c r="A119" s="6"/>
      <c r="B119" s="6"/>
      <c r="E119" s="6"/>
      <c r="F119" s="6"/>
      <c r="I119" s="6"/>
      <c r="J119" s="6"/>
      <c r="K119" s="8"/>
      <c r="L119" s="6"/>
      <c r="M119" s="6"/>
      <c r="N119" s="6"/>
      <c r="O119" s="6"/>
      <c r="P119" s="8"/>
      <c r="Q119" s="6"/>
      <c r="R119" s="6"/>
      <c r="S119" s="6"/>
      <c r="T119" s="6"/>
      <c r="U119" s="6"/>
      <c r="W119" s="14">
        <v>350</v>
      </c>
      <c r="X119" s="15" t="s">
        <v>500</v>
      </c>
    </row>
    <row r="120" spans="1:24">
      <c r="A120" s="6"/>
      <c r="B120" s="6"/>
      <c r="E120" s="6"/>
      <c r="F120" s="6"/>
      <c r="I120" s="6"/>
      <c r="J120" s="6"/>
      <c r="K120" s="8"/>
      <c r="L120" s="6"/>
      <c r="M120" s="6"/>
      <c r="N120" s="6"/>
      <c r="O120" s="6"/>
      <c r="P120" s="8"/>
      <c r="Q120" s="6"/>
      <c r="R120" s="6"/>
      <c r="S120" s="6"/>
      <c r="T120" s="6"/>
      <c r="U120" s="6"/>
      <c r="W120" s="14">
        <v>351</v>
      </c>
      <c r="X120" s="15" t="s">
        <v>501</v>
      </c>
    </row>
    <row r="121" spans="1:24">
      <c r="A121" s="6"/>
      <c r="B121" s="6"/>
      <c r="E121" s="6"/>
      <c r="F121" s="6"/>
      <c r="I121" s="6"/>
      <c r="J121" s="6"/>
      <c r="K121" s="8"/>
      <c r="L121" s="6"/>
      <c r="M121" s="6"/>
      <c r="N121" s="6"/>
      <c r="O121" s="6"/>
      <c r="P121" s="8"/>
      <c r="Q121" s="6"/>
      <c r="R121" s="6"/>
      <c r="S121" s="6"/>
      <c r="T121" s="6"/>
      <c r="U121" s="6"/>
      <c r="W121" s="14">
        <v>352</v>
      </c>
      <c r="X121" s="15" t="s">
        <v>502</v>
      </c>
    </row>
    <row r="122" spans="1:24">
      <c r="A122" s="6"/>
      <c r="B122" s="6"/>
      <c r="E122" s="6"/>
      <c r="F122" s="6"/>
      <c r="I122" s="6"/>
      <c r="J122" s="6"/>
      <c r="K122" s="8"/>
      <c r="L122" s="6"/>
      <c r="M122" s="6"/>
      <c r="N122" s="6"/>
      <c r="O122" s="6"/>
      <c r="P122" s="8"/>
      <c r="Q122" s="6"/>
      <c r="R122" s="6"/>
      <c r="S122" s="6"/>
      <c r="T122" s="6"/>
      <c r="U122" s="6"/>
      <c r="W122" s="14">
        <v>353</v>
      </c>
      <c r="X122" s="15" t="s">
        <v>255</v>
      </c>
    </row>
    <row r="123" spans="1:24">
      <c r="A123" s="6"/>
      <c r="B123" s="6"/>
      <c r="E123" s="6"/>
      <c r="F123" s="6"/>
      <c r="I123" s="6"/>
      <c r="J123" s="6"/>
      <c r="K123" s="8"/>
      <c r="L123" s="6"/>
      <c r="M123" s="6"/>
      <c r="N123" s="6"/>
      <c r="O123" s="6"/>
      <c r="P123" s="8"/>
      <c r="Q123" s="6"/>
      <c r="R123" s="6"/>
      <c r="S123" s="6"/>
      <c r="T123" s="6"/>
      <c r="U123" s="6"/>
      <c r="W123" s="14">
        <v>354</v>
      </c>
      <c r="X123" s="15" t="s">
        <v>256</v>
      </c>
    </row>
    <row r="124" spans="1:24">
      <c r="A124" s="6"/>
      <c r="B124" s="6"/>
      <c r="E124" s="6"/>
      <c r="F124" s="6"/>
      <c r="I124" s="6"/>
      <c r="J124" s="6"/>
      <c r="K124" s="8"/>
      <c r="L124" s="6"/>
      <c r="M124" s="6"/>
      <c r="N124" s="6"/>
      <c r="O124" s="6"/>
      <c r="P124" s="8"/>
      <c r="Q124" s="6"/>
      <c r="R124" s="6"/>
      <c r="S124" s="6"/>
      <c r="T124" s="6"/>
      <c r="U124" s="6"/>
      <c r="W124" s="14">
        <v>355</v>
      </c>
      <c r="X124" s="15" t="s">
        <v>257</v>
      </c>
    </row>
    <row r="125" spans="1:24">
      <c r="A125" s="6"/>
      <c r="B125" s="6"/>
      <c r="E125" s="6"/>
      <c r="F125" s="6"/>
      <c r="I125" s="6"/>
      <c r="J125" s="6"/>
      <c r="K125" s="8"/>
      <c r="L125" s="6"/>
      <c r="M125" s="6"/>
      <c r="N125" s="6"/>
      <c r="O125" s="6"/>
      <c r="P125" s="8"/>
      <c r="Q125" s="6"/>
      <c r="R125" s="6"/>
      <c r="S125" s="6"/>
      <c r="T125" s="6"/>
      <c r="U125" s="6"/>
      <c r="W125" s="14">
        <v>356</v>
      </c>
      <c r="X125" s="15" t="s">
        <v>258</v>
      </c>
    </row>
    <row r="126" spans="1:24">
      <c r="A126" s="6"/>
      <c r="B126" s="6"/>
      <c r="E126" s="6"/>
      <c r="F126" s="6"/>
      <c r="I126" s="6"/>
      <c r="J126" s="6"/>
      <c r="K126" s="8"/>
      <c r="L126" s="6"/>
      <c r="M126" s="6"/>
      <c r="N126" s="6"/>
      <c r="O126" s="6"/>
      <c r="P126" s="8"/>
      <c r="Q126" s="6"/>
      <c r="R126" s="6"/>
      <c r="S126" s="6"/>
      <c r="T126" s="6"/>
      <c r="U126" s="6"/>
      <c r="W126" s="14">
        <v>357</v>
      </c>
      <c r="X126" s="15" t="s">
        <v>259</v>
      </c>
    </row>
    <row r="127" spans="1:24">
      <c r="A127" s="6"/>
      <c r="B127" s="6"/>
      <c r="E127" s="6"/>
      <c r="F127" s="6"/>
      <c r="I127" s="6"/>
      <c r="J127" s="6"/>
      <c r="K127" s="8"/>
      <c r="L127" s="6"/>
      <c r="M127" s="6"/>
      <c r="N127" s="6"/>
      <c r="O127" s="6"/>
      <c r="P127" s="8"/>
      <c r="Q127" s="6"/>
      <c r="R127" s="6"/>
      <c r="S127" s="6"/>
      <c r="T127" s="6"/>
      <c r="U127" s="6"/>
      <c r="W127" s="14">
        <v>358</v>
      </c>
      <c r="X127" s="15" t="s">
        <v>260</v>
      </c>
    </row>
    <row r="128" spans="1:24">
      <c r="A128" s="6"/>
      <c r="B128" s="6"/>
      <c r="E128" s="6"/>
      <c r="F128" s="6"/>
      <c r="I128" s="6"/>
      <c r="J128" s="6"/>
      <c r="K128" s="8"/>
      <c r="L128" s="6"/>
      <c r="M128" s="6"/>
      <c r="N128" s="6"/>
      <c r="O128" s="6"/>
      <c r="P128" s="8"/>
      <c r="Q128" s="6"/>
      <c r="R128" s="6"/>
      <c r="S128" s="6"/>
      <c r="T128" s="6"/>
      <c r="U128" s="6"/>
      <c r="W128" s="14">
        <v>359</v>
      </c>
      <c r="X128" s="15" t="s">
        <v>261</v>
      </c>
    </row>
    <row r="129" spans="1:24">
      <c r="A129" s="6"/>
      <c r="B129" s="6"/>
      <c r="E129" s="6"/>
      <c r="F129" s="6"/>
      <c r="I129" s="6"/>
      <c r="J129" s="6"/>
      <c r="K129" s="8"/>
      <c r="L129" s="6"/>
      <c r="M129" s="6"/>
      <c r="N129" s="6"/>
      <c r="O129" s="6"/>
      <c r="P129" s="8"/>
      <c r="Q129" s="6"/>
      <c r="R129" s="6"/>
      <c r="S129" s="6"/>
      <c r="T129" s="6"/>
      <c r="U129" s="6"/>
      <c r="W129" s="14">
        <v>360</v>
      </c>
      <c r="X129" s="15" t="s">
        <v>503</v>
      </c>
    </row>
    <row r="130" spans="1:24">
      <c r="A130" s="6"/>
      <c r="B130" s="6"/>
      <c r="E130" s="6"/>
      <c r="F130" s="6"/>
      <c r="I130" s="6"/>
      <c r="J130" s="6"/>
      <c r="K130" s="8"/>
      <c r="L130" s="6"/>
      <c r="M130" s="6"/>
      <c r="N130" s="6"/>
      <c r="O130" s="6"/>
      <c r="P130" s="8"/>
      <c r="Q130" s="6"/>
      <c r="R130" s="6"/>
      <c r="S130" s="6"/>
      <c r="T130" s="6"/>
      <c r="U130" s="6"/>
      <c r="W130" s="14">
        <v>361</v>
      </c>
      <c r="X130" s="15" t="s">
        <v>262</v>
      </c>
    </row>
    <row r="131" spans="1:24">
      <c r="A131" s="6"/>
      <c r="B131" s="6"/>
      <c r="E131" s="6"/>
      <c r="F131" s="6"/>
      <c r="I131" s="6"/>
      <c r="J131" s="6"/>
      <c r="K131" s="8"/>
      <c r="L131" s="6"/>
      <c r="M131" s="6"/>
      <c r="N131" s="6"/>
      <c r="O131" s="6"/>
      <c r="P131" s="8"/>
      <c r="Q131" s="6"/>
      <c r="R131" s="6"/>
      <c r="S131" s="6"/>
      <c r="T131" s="6"/>
      <c r="U131" s="6"/>
      <c r="W131" s="14">
        <v>362</v>
      </c>
      <c r="X131" s="15" t="s">
        <v>504</v>
      </c>
    </row>
    <row r="132" spans="1:24">
      <c r="A132" s="6"/>
      <c r="B132" s="6"/>
      <c r="E132" s="6"/>
      <c r="F132" s="6"/>
      <c r="I132" s="6"/>
      <c r="J132" s="6"/>
      <c r="K132" s="8"/>
      <c r="L132" s="6"/>
      <c r="M132" s="6"/>
      <c r="N132" s="6"/>
      <c r="O132" s="6"/>
      <c r="P132" s="8"/>
      <c r="Q132" s="6"/>
      <c r="R132" s="6"/>
      <c r="S132" s="6"/>
      <c r="T132" s="6"/>
      <c r="U132" s="6"/>
      <c r="W132" s="14">
        <v>363</v>
      </c>
      <c r="X132" s="15" t="s">
        <v>505</v>
      </c>
    </row>
    <row r="133" spans="1:24">
      <c r="A133" s="6"/>
      <c r="B133" s="6"/>
      <c r="E133" s="6"/>
      <c r="F133" s="6"/>
      <c r="I133" s="6"/>
      <c r="J133" s="6"/>
      <c r="K133" s="8"/>
      <c r="L133" s="6"/>
      <c r="M133" s="6"/>
      <c r="N133" s="6"/>
      <c r="O133" s="6"/>
      <c r="P133" s="8"/>
      <c r="Q133" s="6"/>
      <c r="R133" s="6"/>
      <c r="S133" s="6"/>
      <c r="T133" s="6"/>
      <c r="U133" s="6"/>
      <c r="W133" s="14">
        <v>364</v>
      </c>
      <c r="X133" s="15" t="s">
        <v>263</v>
      </c>
    </row>
    <row r="134" spans="1:24">
      <c r="A134" s="6"/>
      <c r="B134" s="6"/>
      <c r="E134" s="6"/>
      <c r="F134" s="6"/>
      <c r="I134" s="6"/>
      <c r="J134" s="6"/>
      <c r="K134" s="8"/>
      <c r="L134" s="6"/>
      <c r="M134" s="6"/>
      <c r="N134" s="6"/>
      <c r="O134" s="6"/>
      <c r="P134" s="8"/>
      <c r="Q134" s="6"/>
      <c r="R134" s="6"/>
      <c r="S134" s="6"/>
      <c r="T134" s="6"/>
      <c r="U134" s="6"/>
      <c r="W134" s="14">
        <v>365</v>
      </c>
      <c r="X134" s="15" t="s">
        <v>264</v>
      </c>
    </row>
    <row r="135" spans="1:24">
      <c r="A135" s="6"/>
      <c r="B135" s="6"/>
      <c r="E135" s="6"/>
      <c r="F135" s="6"/>
      <c r="I135" s="6"/>
      <c r="J135" s="6"/>
      <c r="K135" s="8"/>
      <c r="L135" s="6"/>
      <c r="M135" s="6"/>
      <c r="N135" s="6"/>
      <c r="O135" s="6"/>
      <c r="P135" s="8"/>
      <c r="Q135" s="6"/>
      <c r="R135" s="6"/>
      <c r="S135" s="6"/>
      <c r="T135" s="6"/>
      <c r="U135" s="6"/>
      <c r="W135" s="14">
        <v>366</v>
      </c>
      <c r="X135" s="15" t="s">
        <v>265</v>
      </c>
    </row>
    <row r="136" spans="1:24">
      <c r="A136" s="6"/>
      <c r="B136" s="6"/>
      <c r="E136" s="6"/>
      <c r="F136" s="6"/>
      <c r="I136" s="6"/>
      <c r="J136" s="6"/>
      <c r="K136" s="8"/>
      <c r="L136" s="6"/>
      <c r="M136" s="6"/>
      <c r="N136" s="6"/>
      <c r="O136" s="6"/>
      <c r="P136" s="8"/>
      <c r="Q136" s="6"/>
      <c r="R136" s="6"/>
      <c r="S136" s="6"/>
      <c r="T136" s="6"/>
      <c r="U136" s="6"/>
      <c r="W136" s="14">
        <v>367</v>
      </c>
      <c r="X136" s="15" t="s">
        <v>266</v>
      </c>
    </row>
    <row r="137" spans="1:24">
      <c r="A137" s="6"/>
      <c r="B137" s="6"/>
      <c r="E137" s="6"/>
      <c r="F137" s="6"/>
      <c r="I137" s="6"/>
      <c r="J137" s="6"/>
      <c r="K137" s="8"/>
      <c r="L137" s="6"/>
      <c r="M137" s="6"/>
      <c r="N137" s="6"/>
      <c r="O137" s="6"/>
      <c r="P137" s="8"/>
      <c r="Q137" s="6"/>
      <c r="R137" s="6"/>
      <c r="S137" s="6"/>
      <c r="T137" s="6"/>
      <c r="U137" s="6"/>
      <c r="W137" s="14">
        <v>368</v>
      </c>
      <c r="X137" s="15" t="s">
        <v>506</v>
      </c>
    </row>
    <row r="138" spans="1:24">
      <c r="A138" s="6"/>
      <c r="B138" s="6"/>
      <c r="E138" s="6"/>
      <c r="F138" s="6"/>
      <c r="I138" s="6"/>
      <c r="J138" s="6"/>
      <c r="K138" s="8"/>
      <c r="L138" s="6"/>
      <c r="M138" s="6"/>
      <c r="N138" s="6"/>
      <c r="O138" s="6"/>
      <c r="P138" s="8"/>
      <c r="Q138" s="6"/>
      <c r="R138" s="6"/>
      <c r="S138" s="6"/>
      <c r="T138" s="6"/>
      <c r="U138" s="6"/>
      <c r="W138" s="14">
        <v>369</v>
      </c>
      <c r="X138" s="15" t="s">
        <v>507</v>
      </c>
    </row>
    <row r="139" spans="1:24">
      <c r="A139" s="6"/>
      <c r="B139" s="6"/>
      <c r="E139" s="6"/>
      <c r="F139" s="6"/>
      <c r="I139" s="6"/>
      <c r="J139" s="6"/>
      <c r="K139" s="8"/>
      <c r="L139" s="6"/>
      <c r="M139" s="6"/>
      <c r="N139" s="6"/>
      <c r="O139" s="6"/>
      <c r="P139" s="8"/>
      <c r="Q139" s="6"/>
      <c r="R139" s="6"/>
      <c r="S139" s="6"/>
      <c r="T139" s="6"/>
      <c r="U139" s="6"/>
      <c r="W139" s="14">
        <v>370</v>
      </c>
      <c r="X139" s="15" t="s">
        <v>267</v>
      </c>
    </row>
    <row r="140" spans="1:24">
      <c r="A140" s="6"/>
      <c r="B140" s="6"/>
      <c r="E140" s="6"/>
      <c r="F140" s="6"/>
      <c r="I140" s="6"/>
      <c r="J140" s="6"/>
      <c r="K140" s="8"/>
      <c r="L140" s="6"/>
      <c r="M140" s="6"/>
      <c r="N140" s="6"/>
      <c r="O140" s="6"/>
      <c r="P140" s="8"/>
      <c r="Q140" s="6"/>
      <c r="R140" s="6"/>
      <c r="S140" s="6"/>
      <c r="T140" s="6"/>
      <c r="U140" s="6"/>
      <c r="W140" s="14">
        <v>371</v>
      </c>
      <c r="X140" s="15" t="s">
        <v>268</v>
      </c>
    </row>
    <row r="141" spans="1:24">
      <c r="A141" s="6"/>
      <c r="B141" s="6"/>
      <c r="E141" s="6"/>
      <c r="F141" s="6"/>
      <c r="I141" s="6"/>
      <c r="J141" s="6"/>
      <c r="K141" s="8"/>
      <c r="L141" s="6"/>
      <c r="M141" s="6"/>
      <c r="N141" s="6"/>
      <c r="O141" s="6"/>
      <c r="P141" s="8"/>
      <c r="Q141" s="6"/>
      <c r="R141" s="6"/>
      <c r="S141" s="6"/>
      <c r="T141" s="6"/>
      <c r="U141" s="6"/>
      <c r="W141" s="14">
        <v>372</v>
      </c>
      <c r="X141" s="15" t="s">
        <v>269</v>
      </c>
    </row>
    <row r="142" spans="1:24">
      <c r="A142" s="6"/>
      <c r="B142" s="6"/>
      <c r="E142" s="6"/>
      <c r="F142" s="6"/>
      <c r="I142" s="6"/>
      <c r="J142" s="6"/>
      <c r="K142" s="8"/>
      <c r="L142" s="6"/>
      <c r="M142" s="6"/>
      <c r="N142" s="6"/>
      <c r="O142" s="6"/>
      <c r="P142" s="8"/>
      <c r="Q142" s="6"/>
      <c r="R142" s="6"/>
      <c r="S142" s="6"/>
      <c r="T142" s="6"/>
      <c r="U142" s="6"/>
      <c r="W142" s="14">
        <v>373</v>
      </c>
      <c r="X142" s="15" t="s">
        <v>270</v>
      </c>
    </row>
    <row r="143" spans="1:24">
      <c r="A143" s="6"/>
      <c r="B143" s="6"/>
      <c r="E143" s="6"/>
      <c r="F143" s="6"/>
      <c r="I143" s="6"/>
      <c r="J143" s="6"/>
      <c r="K143" s="8"/>
      <c r="L143" s="6"/>
      <c r="M143" s="6"/>
      <c r="N143" s="6"/>
      <c r="O143" s="6"/>
      <c r="P143" s="8"/>
      <c r="Q143" s="6"/>
      <c r="R143" s="6"/>
      <c r="S143" s="6"/>
      <c r="T143" s="6"/>
      <c r="U143" s="6"/>
      <c r="W143" s="14">
        <v>374</v>
      </c>
      <c r="X143" s="15" t="s">
        <v>271</v>
      </c>
    </row>
    <row r="144" spans="1:24">
      <c r="A144" s="6"/>
      <c r="B144" s="6"/>
      <c r="E144" s="6"/>
      <c r="F144" s="6"/>
      <c r="I144" s="6"/>
      <c r="J144" s="6"/>
      <c r="K144" s="8"/>
      <c r="L144" s="6"/>
      <c r="M144" s="6"/>
      <c r="N144" s="6"/>
      <c r="O144" s="6"/>
      <c r="P144" s="8"/>
      <c r="Q144" s="6"/>
      <c r="R144" s="6"/>
      <c r="S144" s="6"/>
      <c r="T144" s="6"/>
      <c r="U144" s="6"/>
      <c r="W144" s="14">
        <v>375</v>
      </c>
      <c r="X144" s="15" t="s">
        <v>272</v>
      </c>
    </row>
    <row r="145" spans="1:24">
      <c r="A145" s="6"/>
      <c r="B145" s="6"/>
      <c r="E145" s="6"/>
      <c r="F145" s="6"/>
      <c r="I145" s="6"/>
      <c r="J145" s="6"/>
      <c r="K145" s="8"/>
      <c r="L145" s="6"/>
      <c r="M145" s="6"/>
      <c r="N145" s="6"/>
      <c r="O145" s="6"/>
      <c r="P145" s="8"/>
      <c r="Q145" s="6"/>
      <c r="R145" s="6"/>
      <c r="S145" s="6"/>
      <c r="T145" s="6"/>
      <c r="U145" s="6"/>
      <c r="W145" s="14">
        <v>376</v>
      </c>
      <c r="X145" s="15" t="s">
        <v>508</v>
      </c>
    </row>
    <row r="146" spans="1:24">
      <c r="A146" s="6"/>
      <c r="B146" s="6"/>
      <c r="E146" s="6"/>
      <c r="F146" s="6"/>
      <c r="I146" s="6"/>
      <c r="J146" s="6"/>
      <c r="K146" s="8"/>
      <c r="L146" s="6"/>
      <c r="M146" s="6"/>
      <c r="N146" s="6"/>
      <c r="O146" s="6"/>
      <c r="P146" s="8"/>
      <c r="Q146" s="6"/>
      <c r="R146" s="6"/>
      <c r="S146" s="6"/>
      <c r="T146" s="6"/>
      <c r="U146" s="6"/>
      <c r="W146" s="14">
        <v>377</v>
      </c>
      <c r="X146" s="15" t="s">
        <v>509</v>
      </c>
    </row>
    <row r="147" spans="1:24">
      <c r="A147" s="6"/>
      <c r="B147" s="6"/>
      <c r="E147" s="6"/>
      <c r="F147" s="6"/>
      <c r="I147" s="6"/>
      <c r="J147" s="6"/>
      <c r="K147" s="8"/>
      <c r="L147" s="6"/>
      <c r="M147" s="6"/>
      <c r="N147" s="6"/>
      <c r="O147" s="6"/>
      <c r="P147" s="8"/>
      <c r="Q147" s="6"/>
      <c r="R147" s="6"/>
      <c r="S147" s="6"/>
      <c r="T147" s="6"/>
      <c r="U147" s="6"/>
      <c r="W147" s="14">
        <v>378</v>
      </c>
      <c r="X147" s="15" t="s">
        <v>510</v>
      </c>
    </row>
    <row r="148" spans="1:24">
      <c r="A148" s="6"/>
      <c r="B148" s="6"/>
      <c r="E148" s="6"/>
      <c r="F148" s="6"/>
      <c r="I148" s="6"/>
      <c r="J148" s="6"/>
      <c r="K148" s="8"/>
      <c r="L148" s="6"/>
      <c r="M148" s="6"/>
      <c r="N148" s="6"/>
      <c r="O148" s="6"/>
      <c r="P148" s="8"/>
      <c r="Q148" s="6"/>
      <c r="R148" s="6"/>
      <c r="S148" s="6"/>
      <c r="T148" s="6"/>
      <c r="U148" s="6"/>
      <c r="W148" s="14">
        <v>379</v>
      </c>
      <c r="X148" s="15" t="s">
        <v>511</v>
      </c>
    </row>
    <row r="149" spans="1:24">
      <c r="A149" s="6"/>
      <c r="B149" s="6"/>
      <c r="E149" s="6"/>
      <c r="F149" s="6"/>
      <c r="I149" s="6"/>
      <c r="J149" s="6"/>
      <c r="K149" s="8"/>
      <c r="L149" s="6"/>
      <c r="M149" s="6"/>
      <c r="N149" s="6"/>
      <c r="O149" s="6"/>
      <c r="P149" s="8"/>
      <c r="Q149" s="6"/>
      <c r="R149" s="6"/>
      <c r="S149" s="6"/>
      <c r="T149" s="6"/>
      <c r="U149" s="6"/>
      <c r="W149" s="14">
        <v>380</v>
      </c>
      <c r="X149" s="15" t="s">
        <v>512</v>
      </c>
    </row>
    <row r="150" spans="1:24">
      <c r="A150" s="6"/>
      <c r="B150" s="6"/>
      <c r="E150" s="6"/>
      <c r="F150" s="6"/>
      <c r="I150" s="6"/>
      <c r="J150" s="6"/>
      <c r="K150" s="8"/>
      <c r="L150" s="6"/>
      <c r="M150" s="6"/>
      <c r="N150" s="6"/>
      <c r="O150" s="6"/>
      <c r="P150" s="8"/>
      <c r="Q150" s="6"/>
      <c r="R150" s="6"/>
      <c r="S150" s="6"/>
      <c r="T150" s="6"/>
      <c r="U150" s="6"/>
      <c r="W150" s="14"/>
      <c r="X150" s="21"/>
    </row>
    <row r="151" spans="1:24">
      <c r="A151" s="6"/>
      <c r="B151" s="6"/>
      <c r="E151" s="6"/>
      <c r="F151" s="6"/>
      <c r="I151" s="6"/>
      <c r="J151" s="6"/>
      <c r="K151" s="8"/>
      <c r="L151" s="6"/>
      <c r="M151" s="6"/>
      <c r="N151" s="6"/>
      <c r="O151" s="6"/>
      <c r="P151" s="8"/>
      <c r="Q151" s="6"/>
      <c r="R151" s="6"/>
      <c r="S151" s="6"/>
      <c r="T151" s="6"/>
      <c r="U151" s="6"/>
      <c r="W151" s="14"/>
      <c r="X151" s="21"/>
    </row>
    <row r="152" spans="1:24">
      <c r="A152" s="6"/>
      <c r="B152" s="6"/>
      <c r="E152" s="6"/>
      <c r="F152" s="6"/>
      <c r="I152" s="6"/>
      <c r="J152" s="6"/>
      <c r="K152" s="8"/>
      <c r="L152" s="6"/>
      <c r="M152" s="6"/>
      <c r="N152" s="6"/>
      <c r="O152" s="6"/>
      <c r="P152" s="8"/>
      <c r="Q152" s="6"/>
      <c r="R152" s="6"/>
      <c r="S152" s="6"/>
      <c r="T152" s="6"/>
      <c r="U152" s="6"/>
      <c r="W152" s="14"/>
      <c r="X152" s="21"/>
    </row>
    <row r="153" spans="1:24">
      <c r="A153" s="6"/>
      <c r="B153" s="6"/>
      <c r="E153" s="6"/>
      <c r="F153" s="6"/>
      <c r="I153" s="6"/>
      <c r="J153" s="6"/>
      <c r="K153" s="8"/>
      <c r="L153" s="6"/>
      <c r="M153" s="6"/>
      <c r="N153" s="6"/>
      <c r="O153" s="6"/>
      <c r="P153" s="8"/>
      <c r="Q153" s="6"/>
      <c r="R153" s="6"/>
      <c r="S153" s="6"/>
      <c r="T153" s="6"/>
      <c r="U153" s="6"/>
      <c r="W153" s="14"/>
      <c r="X153" s="21"/>
    </row>
    <row r="154" spans="1:24">
      <c r="A154" s="6"/>
      <c r="B154" s="6"/>
      <c r="E154" s="6"/>
      <c r="F154" s="6"/>
      <c r="I154" s="6"/>
      <c r="J154" s="6"/>
      <c r="K154" s="8"/>
      <c r="L154" s="6"/>
      <c r="M154" s="6"/>
      <c r="N154" s="6"/>
      <c r="O154" s="6"/>
      <c r="P154" s="8"/>
      <c r="Q154" s="6"/>
      <c r="R154" s="6"/>
      <c r="S154" s="6"/>
      <c r="T154" s="6"/>
      <c r="U154" s="6"/>
      <c r="W154" s="14"/>
      <c r="X154" s="21"/>
    </row>
    <row r="155" spans="1:24">
      <c r="A155" s="6"/>
      <c r="B155" s="6"/>
      <c r="E155" s="6"/>
      <c r="F155" s="6"/>
      <c r="I155" s="6"/>
      <c r="J155" s="6"/>
      <c r="K155" s="8"/>
      <c r="L155" s="6"/>
      <c r="M155" s="6"/>
      <c r="N155" s="6"/>
      <c r="O155" s="6"/>
      <c r="P155" s="8"/>
      <c r="Q155" s="6"/>
      <c r="R155" s="6"/>
      <c r="S155" s="6"/>
      <c r="T155" s="6"/>
      <c r="U155" s="6"/>
      <c r="W155" s="14"/>
      <c r="X155" s="21"/>
    </row>
    <row r="156" spans="1:24">
      <c r="A156" s="6"/>
      <c r="B156" s="6"/>
      <c r="E156" s="6"/>
      <c r="F156" s="6"/>
      <c r="I156" s="6"/>
      <c r="J156" s="6"/>
      <c r="K156" s="8"/>
      <c r="L156" s="6"/>
      <c r="M156" s="6"/>
      <c r="N156" s="6"/>
      <c r="O156" s="6"/>
      <c r="P156" s="8"/>
      <c r="Q156" s="6"/>
      <c r="R156" s="6"/>
      <c r="S156" s="6"/>
      <c r="T156" s="6"/>
      <c r="U156" s="6"/>
      <c r="W156" s="14"/>
      <c r="X156" s="21"/>
    </row>
    <row r="157" spans="1:24">
      <c r="A157" s="6"/>
      <c r="B157" s="6"/>
      <c r="E157" s="6"/>
      <c r="F157" s="6"/>
      <c r="I157" s="6"/>
      <c r="J157" s="6"/>
      <c r="K157" s="8"/>
      <c r="L157" s="6"/>
      <c r="M157" s="6"/>
      <c r="N157" s="6"/>
      <c r="O157" s="6"/>
      <c r="P157" s="8"/>
      <c r="Q157" s="6"/>
      <c r="R157" s="6"/>
      <c r="S157" s="6"/>
      <c r="T157" s="6"/>
      <c r="U157" s="6"/>
      <c r="W157" s="14"/>
      <c r="X157" s="21"/>
    </row>
    <row r="158" spans="1:24">
      <c r="A158" s="6"/>
      <c r="B158" s="6"/>
      <c r="E158" s="6"/>
      <c r="F158" s="6"/>
      <c r="I158" s="6"/>
      <c r="J158" s="6"/>
      <c r="K158" s="8"/>
      <c r="L158" s="6"/>
      <c r="M158" s="6"/>
      <c r="N158" s="6"/>
      <c r="O158" s="6"/>
      <c r="P158" s="8"/>
      <c r="Q158" s="6"/>
      <c r="R158" s="6"/>
      <c r="S158" s="6"/>
      <c r="T158" s="6"/>
      <c r="U158" s="6"/>
      <c r="W158" s="14"/>
      <c r="X158" s="21"/>
    </row>
    <row r="159" spans="1:24">
      <c r="A159" s="6"/>
      <c r="B159" s="6"/>
      <c r="E159" s="6"/>
      <c r="F159" s="6"/>
      <c r="I159" s="6"/>
      <c r="J159" s="6"/>
      <c r="K159" s="8"/>
      <c r="L159" s="6"/>
      <c r="M159" s="6"/>
      <c r="N159" s="6"/>
      <c r="O159" s="6"/>
      <c r="P159" s="8"/>
      <c r="Q159" s="6"/>
      <c r="R159" s="6"/>
      <c r="S159" s="6"/>
      <c r="T159" s="6"/>
      <c r="U159" s="6"/>
      <c r="W159" s="14"/>
      <c r="X159" s="21"/>
    </row>
    <row r="160" spans="1:24">
      <c r="A160" s="6"/>
      <c r="B160" s="6"/>
      <c r="E160" s="6"/>
      <c r="F160" s="6"/>
      <c r="I160" s="6"/>
      <c r="J160" s="6"/>
      <c r="K160" s="8"/>
      <c r="L160" s="6"/>
      <c r="M160" s="6"/>
      <c r="N160" s="6"/>
      <c r="O160" s="6"/>
      <c r="P160" s="8"/>
      <c r="Q160" s="6"/>
      <c r="R160" s="6"/>
      <c r="S160" s="6"/>
      <c r="T160" s="6"/>
      <c r="U160" s="6"/>
      <c r="W160" s="14"/>
      <c r="X160" s="21"/>
    </row>
    <row r="161" spans="1:24">
      <c r="A161" s="6"/>
      <c r="B161" s="6"/>
      <c r="E161" s="6"/>
      <c r="F161" s="6"/>
      <c r="I161" s="6"/>
      <c r="J161" s="6"/>
      <c r="K161" s="8"/>
      <c r="L161" s="6"/>
      <c r="M161" s="6"/>
      <c r="N161" s="6"/>
      <c r="O161" s="6"/>
      <c r="P161" s="8"/>
      <c r="Q161" s="6"/>
      <c r="R161" s="6"/>
      <c r="S161" s="6"/>
      <c r="T161" s="6"/>
      <c r="U161" s="6"/>
      <c r="W161" s="14"/>
      <c r="X161" s="21"/>
    </row>
    <row r="162" spans="1:24">
      <c r="A162" s="6"/>
      <c r="B162" s="6"/>
      <c r="E162" s="6"/>
      <c r="F162" s="6"/>
      <c r="I162" s="6"/>
      <c r="J162" s="6"/>
      <c r="K162" s="8"/>
      <c r="L162" s="6"/>
      <c r="M162" s="6"/>
      <c r="N162" s="6"/>
      <c r="O162" s="6"/>
      <c r="P162" s="8"/>
      <c r="Q162" s="6"/>
      <c r="R162" s="6"/>
      <c r="S162" s="6"/>
      <c r="T162" s="6"/>
      <c r="U162" s="6"/>
      <c r="W162" s="14"/>
      <c r="X162" s="21"/>
    </row>
    <row r="163" spans="1:24">
      <c r="A163" s="6"/>
      <c r="B163" s="6"/>
      <c r="E163" s="6"/>
      <c r="F163" s="6"/>
      <c r="I163" s="6"/>
      <c r="J163" s="6"/>
      <c r="K163" s="8"/>
      <c r="L163" s="6"/>
      <c r="M163" s="6"/>
      <c r="N163" s="6"/>
      <c r="O163" s="6"/>
      <c r="P163" s="8"/>
      <c r="Q163" s="6"/>
      <c r="R163" s="6"/>
      <c r="S163" s="6"/>
      <c r="T163" s="6"/>
      <c r="U163" s="6"/>
      <c r="W163" s="14"/>
      <c r="X163" s="21"/>
    </row>
    <row r="164" spans="1:24">
      <c r="A164" s="6"/>
      <c r="B164" s="6"/>
      <c r="E164" s="6"/>
      <c r="F164" s="6"/>
      <c r="I164" s="6"/>
      <c r="J164" s="6"/>
      <c r="K164" s="8"/>
      <c r="L164" s="6"/>
      <c r="M164" s="6"/>
      <c r="N164" s="6"/>
      <c r="O164" s="6"/>
      <c r="P164" s="8"/>
      <c r="Q164" s="6"/>
      <c r="R164" s="6"/>
      <c r="S164" s="6"/>
      <c r="T164" s="6"/>
      <c r="U164" s="6"/>
      <c r="W164" s="14"/>
      <c r="X164" s="21"/>
    </row>
    <row r="165" spans="1:24">
      <c r="A165" s="6"/>
      <c r="B165" s="6"/>
      <c r="E165" s="6"/>
      <c r="F165" s="6"/>
      <c r="I165" s="6"/>
      <c r="J165" s="6"/>
      <c r="K165" s="8"/>
      <c r="L165" s="6"/>
      <c r="M165" s="6"/>
      <c r="N165" s="6"/>
      <c r="O165" s="6"/>
      <c r="P165" s="8"/>
      <c r="Q165" s="6"/>
      <c r="R165" s="6"/>
      <c r="S165" s="6"/>
      <c r="T165" s="6"/>
      <c r="U165" s="6"/>
      <c r="W165" s="14"/>
      <c r="X165" s="21"/>
    </row>
    <row r="166" spans="1:24">
      <c r="A166" s="6"/>
      <c r="B166" s="6"/>
      <c r="E166" s="6"/>
      <c r="F166" s="6"/>
      <c r="I166" s="6"/>
      <c r="J166" s="6"/>
      <c r="K166" s="8"/>
      <c r="L166" s="6"/>
      <c r="M166" s="6"/>
      <c r="N166" s="6"/>
      <c r="O166" s="6"/>
      <c r="P166" s="8"/>
      <c r="Q166" s="6"/>
      <c r="R166" s="6"/>
      <c r="S166" s="6"/>
      <c r="T166" s="6"/>
      <c r="U166" s="6"/>
      <c r="W166" s="14"/>
      <c r="X166" s="21"/>
    </row>
    <row r="167" spans="1:24">
      <c r="A167" s="6"/>
      <c r="B167" s="6"/>
      <c r="E167" s="6"/>
      <c r="F167" s="6"/>
      <c r="I167" s="6"/>
      <c r="J167" s="6"/>
      <c r="K167" s="8"/>
      <c r="L167" s="6"/>
      <c r="M167" s="6"/>
      <c r="N167" s="6"/>
      <c r="O167" s="6"/>
      <c r="P167" s="8"/>
      <c r="Q167" s="6"/>
      <c r="R167" s="6"/>
      <c r="S167" s="6"/>
      <c r="T167" s="6"/>
      <c r="U167" s="6"/>
      <c r="W167" s="14"/>
      <c r="X167" s="21"/>
    </row>
    <row r="168" spans="1:24">
      <c r="A168" s="6"/>
      <c r="B168" s="6"/>
      <c r="E168" s="6"/>
      <c r="F168" s="6"/>
      <c r="I168" s="6"/>
      <c r="J168" s="6"/>
      <c r="K168" s="8"/>
      <c r="L168" s="6"/>
      <c r="M168" s="6"/>
      <c r="N168" s="6"/>
      <c r="O168" s="6"/>
      <c r="P168" s="8"/>
      <c r="Q168" s="6"/>
      <c r="R168" s="6"/>
      <c r="S168" s="6"/>
      <c r="T168" s="6"/>
      <c r="U168" s="6"/>
      <c r="W168" s="14"/>
      <c r="X168" s="21"/>
    </row>
    <row r="169" spans="1:24">
      <c r="A169" s="6"/>
      <c r="B169" s="6"/>
      <c r="E169" s="6"/>
      <c r="F169" s="6"/>
      <c r="I169" s="6"/>
      <c r="J169" s="6"/>
      <c r="K169" s="8"/>
      <c r="L169" s="6"/>
      <c r="M169" s="6"/>
      <c r="N169" s="6"/>
      <c r="O169" s="6"/>
      <c r="P169" s="8"/>
      <c r="Q169" s="6"/>
      <c r="R169" s="6"/>
      <c r="S169" s="6"/>
      <c r="T169" s="6"/>
      <c r="U169" s="6"/>
      <c r="W169" s="14"/>
      <c r="X169" s="21"/>
    </row>
    <row r="170" spans="1:24">
      <c r="A170" s="6"/>
      <c r="B170" s="6"/>
      <c r="E170" s="6"/>
      <c r="F170" s="6"/>
      <c r="I170" s="6"/>
      <c r="J170" s="6"/>
      <c r="K170" s="8"/>
      <c r="L170" s="6"/>
      <c r="M170" s="6"/>
      <c r="N170" s="6"/>
      <c r="O170" s="6"/>
      <c r="P170" s="8"/>
      <c r="Q170" s="6"/>
      <c r="R170" s="6"/>
      <c r="S170" s="6"/>
      <c r="T170" s="6"/>
      <c r="U170" s="6"/>
      <c r="W170" s="14"/>
      <c r="X170" s="21"/>
    </row>
    <row r="171" spans="1:24">
      <c r="A171" s="6"/>
      <c r="B171" s="6"/>
      <c r="E171" s="6"/>
      <c r="F171" s="6"/>
      <c r="I171" s="6"/>
      <c r="J171" s="6"/>
      <c r="K171" s="8"/>
      <c r="L171" s="6"/>
      <c r="M171" s="6"/>
      <c r="N171" s="6"/>
      <c r="O171" s="6"/>
      <c r="P171" s="8"/>
      <c r="Q171" s="6"/>
      <c r="R171" s="6"/>
      <c r="S171" s="6"/>
      <c r="T171" s="6"/>
      <c r="U171" s="6"/>
      <c r="W171" s="14"/>
      <c r="X171" s="21"/>
    </row>
    <row r="172" spans="1:24">
      <c r="A172" s="6"/>
      <c r="B172" s="6"/>
      <c r="E172" s="6"/>
      <c r="F172" s="6"/>
      <c r="I172" s="6"/>
      <c r="J172" s="6"/>
      <c r="K172" s="8"/>
      <c r="L172" s="6"/>
      <c r="M172" s="6"/>
      <c r="N172" s="6"/>
      <c r="O172" s="6"/>
      <c r="P172" s="8"/>
      <c r="Q172" s="6"/>
      <c r="R172" s="6"/>
      <c r="S172" s="6"/>
      <c r="T172" s="6"/>
      <c r="U172" s="6"/>
      <c r="W172" s="14"/>
      <c r="X172" s="21"/>
    </row>
    <row r="173" spans="1:24">
      <c r="W173" s="14"/>
      <c r="X173" s="21"/>
    </row>
    <row r="174" spans="1:24">
      <c r="W174" s="14"/>
      <c r="X174" s="21"/>
    </row>
    <row r="175" spans="1:24">
      <c r="W175" s="14"/>
      <c r="X175" s="21"/>
    </row>
    <row r="176" spans="1:24">
      <c r="W176" s="14"/>
      <c r="X176" s="21"/>
    </row>
    <row r="177" spans="23:24">
      <c r="W177" s="14"/>
      <c r="X177" s="21"/>
    </row>
    <row r="178" spans="23:24">
      <c r="W178" s="14"/>
      <c r="X178" s="21"/>
    </row>
    <row r="179" spans="23:24">
      <c r="W179" s="14"/>
      <c r="X179" s="21"/>
    </row>
    <row r="180" spans="23:24">
      <c r="W180" s="14"/>
      <c r="X180" s="21"/>
    </row>
    <row r="181" spans="23:24">
      <c r="W181" s="14"/>
      <c r="X181" s="21"/>
    </row>
    <row r="182" spans="23:24">
      <c r="W182" s="14"/>
      <c r="X182" s="21"/>
    </row>
    <row r="183" spans="23:24">
      <c r="W183" s="14"/>
      <c r="X183" s="21"/>
    </row>
    <row r="184" spans="23:24">
      <c r="W184" s="14"/>
      <c r="X184" s="21"/>
    </row>
    <row r="185" spans="23:24">
      <c r="W185" s="14"/>
      <c r="X185" s="21"/>
    </row>
    <row r="186" spans="23:24">
      <c r="W186" s="14"/>
      <c r="X186" s="21"/>
    </row>
    <row r="187" spans="23:24">
      <c r="W187" s="14"/>
      <c r="X187" s="21"/>
    </row>
    <row r="188" spans="23:24">
      <c r="W188" s="14"/>
      <c r="X188" s="21"/>
    </row>
    <row r="189" spans="23:24">
      <c r="W189" s="14"/>
      <c r="X189" s="21"/>
    </row>
    <row r="190" spans="23:24">
      <c r="W190" s="14"/>
      <c r="X190" s="21"/>
    </row>
    <row r="191" spans="23:24">
      <c r="W191" s="16"/>
      <c r="X191" s="22"/>
    </row>
    <row r="192" spans="23:24">
      <c r="W192" s="14"/>
      <c r="X192" s="21"/>
    </row>
    <row r="193" spans="23:24">
      <c r="W193" s="14"/>
      <c r="X193" s="21"/>
    </row>
    <row r="194" spans="23:24">
      <c r="W194" s="14"/>
      <c r="X194" s="21"/>
    </row>
    <row r="195" spans="23:24">
      <c r="W195" s="14"/>
      <c r="X195" s="21"/>
    </row>
    <row r="196" spans="23:24">
      <c r="W196" s="14"/>
      <c r="X196" s="21"/>
    </row>
    <row r="197" spans="23:24">
      <c r="W197" s="14"/>
      <c r="X197" s="21"/>
    </row>
    <row r="198" spans="23:24">
      <c r="W198" s="14"/>
      <c r="X198" s="21"/>
    </row>
    <row r="199" spans="23:24">
      <c r="W199" s="14"/>
      <c r="X199" s="21"/>
    </row>
    <row r="200" spans="23:24">
      <c r="W200" s="14"/>
      <c r="X200" s="21"/>
    </row>
    <row r="201" spans="23:24">
      <c r="W201" s="14"/>
      <c r="X201" s="21"/>
    </row>
    <row r="202" spans="23:24">
      <c r="W202" s="14"/>
      <c r="X202" s="21"/>
    </row>
    <row r="203" spans="23:24">
      <c r="W203" s="14"/>
      <c r="X203" s="21"/>
    </row>
    <row r="204" spans="23:24">
      <c r="W204" s="14"/>
      <c r="X204" s="21"/>
    </row>
    <row r="205" spans="23:24">
      <c r="W205" s="14"/>
      <c r="X205" s="21"/>
    </row>
    <row r="206" spans="23:24">
      <c r="W206" s="14"/>
      <c r="X206" s="21"/>
    </row>
    <row r="207" spans="23:24">
      <c r="W207" s="14"/>
      <c r="X207" s="21"/>
    </row>
    <row r="208" spans="23:24">
      <c r="W208" s="14"/>
      <c r="X208" s="21"/>
    </row>
    <row r="209" spans="23:24">
      <c r="W209" s="14"/>
      <c r="X209" s="21"/>
    </row>
    <row r="210" spans="23:24">
      <c r="W210" s="14"/>
      <c r="X210" s="21"/>
    </row>
    <row r="211" spans="23:24">
      <c r="W211" s="14"/>
      <c r="X211" s="21"/>
    </row>
    <row r="212" spans="23:24">
      <c r="W212" s="14"/>
      <c r="X212" s="21"/>
    </row>
    <row r="213" spans="23:24">
      <c r="W213" s="14"/>
      <c r="X213" s="21"/>
    </row>
    <row r="214" spans="23:24">
      <c r="W214" s="14"/>
      <c r="X214" s="21"/>
    </row>
    <row r="215" spans="23:24">
      <c r="W215" s="14"/>
      <c r="X215" s="21"/>
    </row>
    <row r="216" spans="23:24">
      <c r="W216" s="14"/>
      <c r="X216" s="21"/>
    </row>
    <row r="217" spans="23:24">
      <c r="W217" s="14"/>
      <c r="X217" s="21"/>
    </row>
    <row r="218" spans="23:24">
      <c r="W218" s="14"/>
      <c r="X218" s="21"/>
    </row>
    <row r="219" spans="23:24">
      <c r="W219" s="14"/>
      <c r="X219" s="21"/>
    </row>
    <row r="220" spans="23:24">
      <c r="W220" s="14"/>
      <c r="X220" s="21"/>
    </row>
    <row r="221" spans="23:24">
      <c r="W221" s="14"/>
      <c r="X221" s="21"/>
    </row>
    <row r="222" spans="23:24">
      <c r="W222" s="14"/>
      <c r="X222" s="21"/>
    </row>
    <row r="223" spans="23:24">
      <c r="W223" s="14"/>
      <c r="X223" s="21"/>
    </row>
    <row r="224" spans="23:24">
      <c r="W224" s="14"/>
      <c r="X224" s="21"/>
    </row>
    <row r="225" spans="23:24">
      <c r="W225" s="14"/>
      <c r="X225" s="21"/>
    </row>
    <row r="226" spans="23:24">
      <c r="W226" s="14"/>
      <c r="X226" s="21"/>
    </row>
    <row r="227" spans="23:24">
      <c r="W227" s="14"/>
      <c r="X227" s="21"/>
    </row>
    <row r="228" spans="23:24">
      <c r="W228" s="14"/>
      <c r="X228" s="21"/>
    </row>
    <row r="229" spans="23:24">
      <c r="W229" s="14"/>
      <c r="X229" s="21"/>
    </row>
    <row r="230" spans="23:24">
      <c r="W230" s="14"/>
      <c r="X230" s="21"/>
    </row>
    <row r="231" spans="23:24">
      <c r="W231" s="14"/>
      <c r="X231" s="21"/>
    </row>
    <row r="232" spans="23:24">
      <c r="W232" s="14"/>
      <c r="X232" s="21"/>
    </row>
    <row r="233" spans="23:24">
      <c r="W233" s="14"/>
      <c r="X233" s="21"/>
    </row>
    <row r="234" spans="23:24">
      <c r="W234" s="14"/>
      <c r="X234" s="21"/>
    </row>
    <row r="235" spans="23:24">
      <c r="W235" s="14"/>
      <c r="X235" s="21"/>
    </row>
    <row r="236" spans="23:24">
      <c r="W236" s="14"/>
      <c r="X236" s="21"/>
    </row>
    <row r="237" spans="23:24">
      <c r="W237" s="14"/>
      <c r="X237" s="21"/>
    </row>
    <row r="238" spans="23:24">
      <c r="W238" s="14"/>
      <c r="X238" s="21"/>
    </row>
    <row r="239" spans="23:24">
      <c r="W239" s="14"/>
      <c r="X239" s="21"/>
    </row>
    <row r="240" spans="23:24">
      <c r="W240" s="14"/>
      <c r="X240" s="21"/>
    </row>
    <row r="241" spans="23:24">
      <c r="W241" s="14"/>
      <c r="X241" s="21"/>
    </row>
    <row r="242" spans="23:24">
      <c r="W242" s="14"/>
      <c r="X242" s="21"/>
    </row>
    <row r="243" spans="23:24">
      <c r="W243" s="14"/>
      <c r="X243" s="21"/>
    </row>
    <row r="244" spans="23:24">
      <c r="W244" s="14"/>
      <c r="X244" s="21"/>
    </row>
    <row r="245" spans="23:24">
      <c r="W245" s="14"/>
      <c r="X245" s="21"/>
    </row>
    <row r="246" spans="23:24">
      <c r="W246" s="14"/>
      <c r="X246" s="21"/>
    </row>
    <row r="247" spans="23:24">
      <c r="W247" s="14"/>
      <c r="X247" s="21"/>
    </row>
    <row r="248" spans="23:24">
      <c r="W248" s="14"/>
      <c r="X248" s="21"/>
    </row>
    <row r="249" spans="23:24">
      <c r="W249" s="14"/>
      <c r="X249" s="21"/>
    </row>
    <row r="250" spans="23:24">
      <c r="W250" s="14"/>
      <c r="X250" s="21"/>
    </row>
    <row r="251" spans="23:24">
      <c r="W251" s="14"/>
      <c r="X251" s="21"/>
    </row>
    <row r="252" spans="23:24">
      <c r="W252" s="14"/>
      <c r="X252" s="21"/>
    </row>
    <row r="253" spans="23:24">
      <c r="W253" s="14"/>
      <c r="X253" s="21"/>
    </row>
    <row r="254" spans="23:24">
      <c r="W254" s="14"/>
      <c r="X254" s="21"/>
    </row>
    <row r="255" spans="23:24">
      <c r="W255" s="14"/>
      <c r="X255" s="21"/>
    </row>
    <row r="256" spans="23:24">
      <c r="W256" s="14"/>
      <c r="X256" s="21"/>
    </row>
    <row r="257" spans="23:24">
      <c r="W257" s="14"/>
      <c r="X257" s="21"/>
    </row>
    <row r="258" spans="23:24">
      <c r="W258" s="14"/>
      <c r="X258" s="21"/>
    </row>
    <row r="259" spans="23:24">
      <c r="W259" s="14"/>
      <c r="X259" s="21"/>
    </row>
    <row r="260" spans="23:24">
      <c r="W260" s="14"/>
      <c r="X260" s="21"/>
    </row>
    <row r="261" spans="23:24">
      <c r="W261" s="14"/>
      <c r="X261" s="21"/>
    </row>
    <row r="262" spans="23:24">
      <c r="W262" s="14"/>
      <c r="X262" s="21"/>
    </row>
    <row r="263" spans="23:24">
      <c r="W263" s="14"/>
      <c r="X263" s="21"/>
    </row>
    <row r="264" spans="23:24">
      <c r="W264" s="14"/>
      <c r="X264" s="21"/>
    </row>
    <row r="265" spans="23:24">
      <c r="W265" s="14"/>
      <c r="X265" s="21"/>
    </row>
    <row r="266" spans="23:24">
      <c r="W266" s="14"/>
      <c r="X266" s="21"/>
    </row>
    <row r="267" spans="23:24">
      <c r="W267" s="14"/>
      <c r="X267" s="21"/>
    </row>
    <row r="268" spans="23:24">
      <c r="W268" s="14"/>
      <c r="X268" s="21"/>
    </row>
    <row r="269" spans="23:24">
      <c r="W269" s="14"/>
      <c r="X269" s="21"/>
    </row>
    <row r="270" spans="23:24">
      <c r="W270" s="14"/>
      <c r="X270" s="21"/>
    </row>
    <row r="271" spans="23:24">
      <c r="W271" s="14"/>
      <c r="X271" s="21"/>
    </row>
    <row r="272" spans="23:24">
      <c r="W272" s="14"/>
      <c r="X272" s="21"/>
    </row>
    <row r="273" spans="23:24">
      <c r="W273" s="14"/>
      <c r="X273" s="21"/>
    </row>
    <row r="274" spans="23:24">
      <c r="W274" s="14"/>
      <c r="X274" s="21"/>
    </row>
    <row r="275" spans="23:24">
      <c r="W275" s="14"/>
      <c r="X275" s="21"/>
    </row>
    <row r="276" spans="23:24">
      <c r="W276" s="14"/>
      <c r="X276" s="21"/>
    </row>
    <row r="277" spans="23:24">
      <c r="W277" s="14"/>
      <c r="X277" s="21"/>
    </row>
    <row r="278" spans="23:24">
      <c r="W278" s="14"/>
      <c r="X278" s="21"/>
    </row>
    <row r="279" spans="23:24">
      <c r="W279" s="14"/>
      <c r="X279" s="21"/>
    </row>
    <row r="280" spans="23:24">
      <c r="W280" s="14"/>
      <c r="X280" s="21"/>
    </row>
    <row r="281" spans="23:24">
      <c r="W281" s="14"/>
      <c r="X281" s="21"/>
    </row>
    <row r="282" spans="23:24">
      <c r="W282" s="14"/>
      <c r="X282" s="21"/>
    </row>
    <row r="283" spans="23:24">
      <c r="W283" s="14"/>
      <c r="X283" s="21"/>
    </row>
    <row r="284" spans="23:24">
      <c r="W284" s="14"/>
      <c r="X284" s="21"/>
    </row>
    <row r="285" spans="23:24">
      <c r="W285" s="14"/>
      <c r="X285" s="21"/>
    </row>
    <row r="286" spans="23:24">
      <c r="W286" s="14"/>
      <c r="X286" s="21"/>
    </row>
    <row r="287" spans="23:24">
      <c r="W287" s="14"/>
      <c r="X287" s="21"/>
    </row>
    <row r="288" spans="23:24">
      <c r="W288" s="14"/>
      <c r="X288" s="21"/>
    </row>
    <row r="289" spans="23:24">
      <c r="W289" s="14"/>
      <c r="X289" s="21"/>
    </row>
    <row r="290" spans="23:24">
      <c r="W290" s="14"/>
      <c r="X290" s="21"/>
    </row>
    <row r="291" spans="23:24">
      <c r="W291" s="14"/>
      <c r="X291" s="21"/>
    </row>
    <row r="292" spans="23:24">
      <c r="W292" s="14"/>
      <c r="X292" s="21"/>
    </row>
    <row r="293" spans="23:24">
      <c r="W293" s="14"/>
      <c r="X293" s="21"/>
    </row>
    <row r="294" spans="23:24">
      <c r="W294" s="14"/>
      <c r="X294" s="21"/>
    </row>
    <row r="295" spans="23:24">
      <c r="W295" s="14"/>
      <c r="X295" s="21"/>
    </row>
    <row r="296" spans="23:24">
      <c r="W296" s="14"/>
      <c r="X296" s="21"/>
    </row>
    <row r="297" spans="23:24">
      <c r="W297" s="14"/>
      <c r="X297" s="21"/>
    </row>
    <row r="298" spans="23:24">
      <c r="W298" s="14"/>
      <c r="X298" s="21"/>
    </row>
    <row r="299" spans="23:24">
      <c r="W299" s="14"/>
      <c r="X299" s="21"/>
    </row>
    <row r="300" spans="23:24">
      <c r="W300" s="14"/>
      <c r="X300" s="21"/>
    </row>
    <row r="301" spans="23:24">
      <c r="W301" s="14"/>
      <c r="X301" s="21"/>
    </row>
    <row r="302" spans="23:24">
      <c r="W302" s="14"/>
      <c r="X302" s="21"/>
    </row>
    <row r="303" spans="23:24">
      <c r="W303" s="14"/>
      <c r="X303" s="21"/>
    </row>
    <row r="304" spans="23:24">
      <c r="W304" s="14"/>
      <c r="X304" s="21"/>
    </row>
    <row r="305" spans="23:24">
      <c r="W305" s="14"/>
      <c r="X305" s="21"/>
    </row>
    <row r="306" spans="23:24">
      <c r="W306" s="14"/>
      <c r="X306" s="21"/>
    </row>
    <row r="307" spans="23:24">
      <c r="W307" s="14"/>
      <c r="X307" s="21"/>
    </row>
    <row r="308" spans="23:24">
      <c r="W308" s="14"/>
      <c r="X308" s="21"/>
    </row>
    <row r="309" spans="23:24">
      <c r="W309" s="14"/>
      <c r="X309" s="21"/>
    </row>
    <row r="310" spans="23:24">
      <c r="W310" s="14"/>
      <c r="X310" s="21"/>
    </row>
    <row r="311" spans="23:24">
      <c r="W311" s="14"/>
      <c r="X311" s="21"/>
    </row>
    <row r="312" spans="23:24">
      <c r="W312" s="14"/>
      <c r="X312" s="21"/>
    </row>
    <row r="313" spans="23:24">
      <c r="W313" s="14"/>
      <c r="X313" s="21"/>
    </row>
    <row r="314" spans="23:24">
      <c r="W314" s="14"/>
      <c r="X314" s="21"/>
    </row>
    <row r="315" spans="23:24">
      <c r="W315" s="14"/>
      <c r="X315" s="21"/>
    </row>
    <row r="316" spans="23:24">
      <c r="W316" s="14"/>
      <c r="X316" s="21"/>
    </row>
    <row r="317" spans="23:24">
      <c r="W317" s="14"/>
      <c r="X317" s="21"/>
    </row>
    <row r="318" spans="23:24">
      <c r="W318" s="14"/>
      <c r="X318" s="21"/>
    </row>
    <row r="319" spans="23:24">
      <c r="W319" s="14"/>
      <c r="X319" s="21"/>
    </row>
    <row r="320" spans="23:24">
      <c r="W320" s="14"/>
      <c r="X320" s="21"/>
    </row>
    <row r="321" spans="23:24">
      <c r="W321" s="14"/>
      <c r="X321" s="21"/>
    </row>
    <row r="322" spans="23:24">
      <c r="W322" s="14"/>
      <c r="X322" s="21"/>
    </row>
    <row r="323" spans="23:24">
      <c r="W323" s="14"/>
      <c r="X323" s="21"/>
    </row>
    <row r="324" spans="23:24">
      <c r="W324" s="14"/>
      <c r="X324" s="21"/>
    </row>
    <row r="325" spans="23:24">
      <c r="W325" s="14"/>
      <c r="X325" s="21"/>
    </row>
    <row r="326" spans="23:24">
      <c r="W326" s="14"/>
      <c r="X326" s="21"/>
    </row>
    <row r="327" spans="23:24">
      <c r="W327" s="14"/>
      <c r="X327" s="21"/>
    </row>
    <row r="328" spans="23:24">
      <c r="W328" s="14"/>
      <c r="X328" s="21"/>
    </row>
    <row r="329" spans="23:24">
      <c r="W329" s="14"/>
      <c r="X329" s="21"/>
    </row>
    <row r="330" spans="23:24">
      <c r="W330" s="14"/>
      <c r="X330" s="21"/>
    </row>
    <row r="331" spans="23:24">
      <c r="W331" s="14"/>
      <c r="X331" s="21"/>
    </row>
    <row r="332" spans="23:24">
      <c r="W332" s="14"/>
      <c r="X332" s="21"/>
    </row>
    <row r="333" spans="23:24">
      <c r="W333" s="14"/>
      <c r="X333" s="21"/>
    </row>
    <row r="334" spans="23:24">
      <c r="W334" s="14"/>
      <c r="X334" s="21"/>
    </row>
    <row r="335" spans="23:24">
      <c r="W335" s="14"/>
      <c r="X335" s="21"/>
    </row>
    <row r="336" spans="23:24">
      <c r="W336" s="14"/>
      <c r="X336" s="21"/>
    </row>
    <row r="337" spans="23:24">
      <c r="W337" s="14"/>
      <c r="X337" s="21"/>
    </row>
    <row r="338" spans="23:24">
      <c r="W338" s="14"/>
      <c r="X338" s="21"/>
    </row>
    <row r="339" spans="23:24">
      <c r="W339" s="14"/>
      <c r="X339" s="21"/>
    </row>
    <row r="340" spans="23:24">
      <c r="W340" s="14"/>
      <c r="X340" s="21"/>
    </row>
    <row r="341" spans="23:24">
      <c r="W341" s="14"/>
      <c r="X341" s="21"/>
    </row>
    <row r="342" spans="23:24">
      <c r="W342" s="14"/>
      <c r="X342" s="21"/>
    </row>
    <row r="343" spans="23:24">
      <c r="W343" s="14"/>
      <c r="X343" s="21"/>
    </row>
    <row r="344" spans="23:24">
      <c r="W344" s="14"/>
      <c r="X344" s="21"/>
    </row>
    <row r="345" spans="23:24">
      <c r="W345" s="14"/>
      <c r="X345" s="21"/>
    </row>
    <row r="346" spans="23:24">
      <c r="W346" s="14"/>
      <c r="X346" s="21"/>
    </row>
    <row r="347" spans="23:24">
      <c r="W347" s="14"/>
      <c r="X347" s="21"/>
    </row>
    <row r="348" spans="23:24">
      <c r="W348" s="14"/>
      <c r="X348" s="21"/>
    </row>
    <row r="349" spans="23:24">
      <c r="W349" s="14"/>
      <c r="X349" s="21"/>
    </row>
    <row r="350" spans="23:24">
      <c r="W350" s="14"/>
      <c r="X350" s="21"/>
    </row>
    <row r="351" spans="23:24">
      <c r="W351" s="14"/>
      <c r="X351" s="21"/>
    </row>
    <row r="352" spans="23:24">
      <c r="W352" s="14"/>
      <c r="X352" s="21"/>
    </row>
    <row r="353" spans="23:24">
      <c r="W353" s="14"/>
      <c r="X353" s="21"/>
    </row>
    <row r="354" spans="23:24">
      <c r="W354" s="14"/>
      <c r="X354" s="21"/>
    </row>
    <row r="355" spans="23:24">
      <c r="W355" s="14"/>
      <c r="X355" s="21"/>
    </row>
    <row r="356" spans="23:24">
      <c r="W356" s="14"/>
      <c r="X356" s="21"/>
    </row>
    <row r="357" spans="23:24">
      <c r="W357" s="14"/>
      <c r="X357" s="21"/>
    </row>
    <row r="358" spans="23:24">
      <c r="W358" s="14"/>
      <c r="X358" s="21"/>
    </row>
    <row r="359" spans="23:24">
      <c r="W359" s="14"/>
      <c r="X359" s="21"/>
    </row>
    <row r="360" spans="23:24">
      <c r="W360" s="14"/>
      <c r="X360" s="21"/>
    </row>
    <row r="361" spans="23:24">
      <c r="W361" s="14"/>
      <c r="X361" s="21"/>
    </row>
    <row r="362" spans="23:24">
      <c r="W362" s="14"/>
      <c r="X362" s="21"/>
    </row>
    <row r="363" spans="23:24">
      <c r="W363" s="14"/>
      <c r="X363" s="21"/>
    </row>
    <row r="364" spans="23:24">
      <c r="W364" s="14"/>
      <c r="X364" s="21"/>
    </row>
    <row r="365" spans="23:24">
      <c r="W365" s="14"/>
      <c r="X365" s="21"/>
    </row>
    <row r="366" spans="23:24">
      <c r="W366" s="14"/>
      <c r="X366" s="21"/>
    </row>
    <row r="367" spans="23:24">
      <c r="W367" s="14"/>
      <c r="X367" s="21"/>
    </row>
    <row r="368" spans="23:24">
      <c r="W368" s="14"/>
      <c r="X368" s="21"/>
    </row>
    <row r="369" spans="23:24">
      <c r="W369" s="14"/>
      <c r="X369" s="21"/>
    </row>
    <row r="370" spans="23:24">
      <c r="W370" s="14"/>
      <c r="X370" s="21"/>
    </row>
    <row r="371" spans="23:24">
      <c r="W371" s="14"/>
      <c r="X371" s="21"/>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入力注意事項</vt:lpstr>
      <vt:lpstr>競技者データ入力シート</vt:lpstr>
      <vt:lpstr>大会申込一覧表(印刷して提出)</vt:lpstr>
      <vt:lpstr>NANS Data</vt:lpstr>
      <vt:lpstr>データ</vt:lpstr>
      <vt:lpstr>_1</vt:lpstr>
      <vt:lpstr>_2</vt:lpstr>
      <vt:lpstr>競技者データ入力シート!Print_Area</vt:lpstr>
      <vt:lpstr>'大会申込一覧表(印刷して提出)'!Print_Area</vt:lpstr>
      <vt:lpstr>入力注意事項!Print_Area</vt:lpstr>
      <vt:lpstr>競技者データ入力シート!Print_Titles</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2022-04-06T04:36:56Z</cp:lastPrinted>
  <dcterms:created xsi:type="dcterms:W3CDTF">2020-07-31T13:59:35Z</dcterms:created>
  <dcterms:modified xsi:type="dcterms:W3CDTF">2022-04-06T04:37:10Z</dcterms:modified>
</cp:coreProperties>
</file>