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7\Desktop\２１５回ＭＬＤ５\"/>
    </mc:Choice>
  </mc:AlternateContent>
  <xr:revisionPtr revIDLastSave="0" documentId="13_ncr:1_{930A008A-0769-4172-8A63-7B5B3F91179C}" xr6:coauthVersionLast="47" xr6:coauthVersionMax="47" xr10:uidLastSave="{00000000-0000-0000-0000-000000000000}"/>
  <workbookProtection workbookAlgorithmName="SHA-512" workbookHashValue="We3o53cpG45MQAl6MAnLif5TRdu0vgmuVj1nRDwk7QAyhSgjjKkWiDLV8qVAnBOe7JMyjXcSgQgHdTLBqbPSKw==" workbookSaltValue="MFl79ip+YhZfD3uVMDMwAQ==" workbookSpinCount="100000" lockStructure="1"/>
  <bookViews>
    <workbookView xWindow="4140" yWindow="540" windowWidth="25800" windowHeight="16783" tabRatio="745" xr2:uid="{00000000-000D-0000-FFFF-FFFF00000000}"/>
  </bookViews>
  <sheets>
    <sheet name="入力注意事項" sheetId="3" r:id="rId1"/>
    <sheet name="競技者データ入力シート" sheetId="1" r:id="rId2"/>
    <sheet name="申込資格確認" sheetId="7" r:id="rId3"/>
    <sheet name="大会申込一覧表(印刷して提出)" sheetId="2" r:id="rId4"/>
    <sheet name="NANS Data" sheetId="4" state="hidden" r:id="rId5"/>
    <sheet name="データ" sheetId="6" state="hidden" r:id="rId6"/>
  </sheets>
  <definedNames>
    <definedName name="f" localSheetId="1">データ!$E$15:$E$17</definedName>
    <definedName name="m" localSheetId="1">データ!$B$15:$B$17</definedName>
    <definedName name="_xlnm.Print_Area" localSheetId="1">競技者データ入力シート!$B$2:$AP$57</definedName>
    <definedName name="_xlnm.Print_Area" localSheetId="3">'大会申込一覧表(印刷して提出)'!$B$2:$S$66</definedName>
    <definedName name="_xlnm.Print_Area" localSheetId="0">入力注意事項!$W$6:$AF$27</definedName>
    <definedName name="_xlnm.Print_Titles" localSheetId="1">競技者データ入力シート!$4:$7</definedName>
    <definedName name="_xlnm.Print_Titles" localSheetId="3">'大会申込一覧表(印刷して提出)'!$2:$16</definedName>
    <definedName name="RN" localSheetId="1">データ!$Y$2:$Y$9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V2" i="4" l="1"/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AQ3" i="4" l="1"/>
  <c r="AR3" i="4"/>
  <c r="AS3" i="4"/>
  <c r="AQ4" i="4"/>
  <c r="AR4" i="4"/>
  <c r="AS4" i="4"/>
  <c r="AQ5" i="4"/>
  <c r="AR5" i="4"/>
  <c r="AS5" i="4"/>
  <c r="AQ6" i="4"/>
  <c r="AR6" i="4"/>
  <c r="AS6" i="4"/>
  <c r="AQ7" i="4"/>
  <c r="AR7" i="4"/>
  <c r="AS7" i="4"/>
  <c r="AQ8" i="4"/>
  <c r="AR8" i="4"/>
  <c r="AS8" i="4"/>
  <c r="AQ9" i="4"/>
  <c r="AR9" i="4"/>
  <c r="AS9" i="4"/>
  <c r="AQ10" i="4"/>
  <c r="AR10" i="4"/>
  <c r="AS10" i="4"/>
  <c r="AQ11" i="4"/>
  <c r="AR11" i="4"/>
  <c r="AS11" i="4"/>
  <c r="AQ12" i="4"/>
  <c r="AR12" i="4"/>
  <c r="AS12" i="4"/>
  <c r="AQ13" i="4"/>
  <c r="AR13" i="4"/>
  <c r="AS13" i="4"/>
  <c r="AQ14" i="4"/>
  <c r="AR14" i="4"/>
  <c r="AS14" i="4"/>
  <c r="AQ15" i="4"/>
  <c r="AR15" i="4"/>
  <c r="AS15" i="4"/>
  <c r="AQ16" i="4"/>
  <c r="AR16" i="4"/>
  <c r="AS16" i="4"/>
  <c r="AQ17" i="4"/>
  <c r="AR17" i="4"/>
  <c r="AS17" i="4"/>
  <c r="AQ18" i="4"/>
  <c r="AR18" i="4"/>
  <c r="AS18" i="4"/>
  <c r="AQ19" i="4"/>
  <c r="AR19" i="4"/>
  <c r="AS19" i="4"/>
  <c r="AQ20" i="4"/>
  <c r="AR20" i="4"/>
  <c r="AS20" i="4"/>
  <c r="AQ21" i="4"/>
  <c r="AR21" i="4"/>
  <c r="AS21" i="4"/>
  <c r="AQ22" i="4"/>
  <c r="AR22" i="4"/>
  <c r="AS22" i="4"/>
  <c r="AQ23" i="4"/>
  <c r="AR23" i="4"/>
  <c r="AS23" i="4"/>
  <c r="AQ24" i="4"/>
  <c r="AR24" i="4"/>
  <c r="AS24" i="4"/>
  <c r="AQ25" i="4"/>
  <c r="AR25" i="4"/>
  <c r="AS25" i="4"/>
  <c r="AQ26" i="4"/>
  <c r="AR26" i="4"/>
  <c r="AS26" i="4"/>
  <c r="AQ27" i="4"/>
  <c r="AR27" i="4"/>
  <c r="AS27" i="4"/>
  <c r="AQ28" i="4"/>
  <c r="AR28" i="4"/>
  <c r="AS28" i="4"/>
  <c r="AQ29" i="4"/>
  <c r="AR29" i="4"/>
  <c r="AS29" i="4"/>
  <c r="AQ30" i="4"/>
  <c r="AR30" i="4"/>
  <c r="AS30" i="4"/>
  <c r="AQ31" i="4"/>
  <c r="AR31" i="4"/>
  <c r="AS31" i="4"/>
  <c r="AQ32" i="4"/>
  <c r="AR32" i="4"/>
  <c r="AS32" i="4"/>
  <c r="AQ33" i="4"/>
  <c r="AR33" i="4"/>
  <c r="AS33" i="4"/>
  <c r="AQ34" i="4"/>
  <c r="AR34" i="4"/>
  <c r="AS34" i="4"/>
  <c r="AQ35" i="4"/>
  <c r="AR35" i="4"/>
  <c r="AS35" i="4"/>
  <c r="AQ36" i="4"/>
  <c r="AR36" i="4"/>
  <c r="AS36" i="4"/>
  <c r="AQ37" i="4"/>
  <c r="AR37" i="4"/>
  <c r="AS37" i="4"/>
  <c r="AQ38" i="4"/>
  <c r="AR38" i="4"/>
  <c r="AS38" i="4"/>
  <c r="AQ39" i="4"/>
  <c r="AR39" i="4"/>
  <c r="AS39" i="4"/>
  <c r="AQ40" i="4"/>
  <c r="AR40" i="4"/>
  <c r="AS40" i="4"/>
  <c r="AQ41" i="4"/>
  <c r="AR41" i="4"/>
  <c r="AS41" i="4"/>
  <c r="AQ42" i="4"/>
  <c r="AR42" i="4"/>
  <c r="AS42" i="4"/>
  <c r="AQ43" i="4"/>
  <c r="AR43" i="4"/>
  <c r="AS43" i="4"/>
  <c r="AQ44" i="4"/>
  <c r="AR44" i="4"/>
  <c r="AS44" i="4"/>
  <c r="AQ45" i="4"/>
  <c r="AR45" i="4"/>
  <c r="AS45" i="4"/>
  <c r="AQ46" i="4"/>
  <c r="AR46" i="4"/>
  <c r="AS46" i="4"/>
  <c r="AQ47" i="4"/>
  <c r="AR47" i="4"/>
  <c r="AS47" i="4"/>
  <c r="AQ48" i="4"/>
  <c r="AR48" i="4"/>
  <c r="AS48" i="4"/>
  <c r="AQ49" i="4"/>
  <c r="AR49" i="4"/>
  <c r="AS49" i="4"/>
  <c r="AQ50" i="4"/>
  <c r="AR50" i="4"/>
  <c r="AS50" i="4"/>
  <c r="AQ51" i="4"/>
  <c r="AR51" i="4"/>
  <c r="AS51" i="4"/>
  <c r="AS2" i="4"/>
  <c r="AR2" i="4"/>
  <c r="AQ2" i="4"/>
  <c r="AB23" i="3"/>
  <c r="Y25" i="3"/>
  <c r="Y26" i="3" s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8" i="1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8" i="1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B11" i="7" s="1"/>
  <c r="E60" i="7"/>
  <c r="F60" i="7" s="1"/>
  <c r="AP51" i="4" s="1"/>
  <c r="C60" i="7"/>
  <c r="E59" i="7"/>
  <c r="F59" i="7" s="1"/>
  <c r="AP50" i="4" s="1"/>
  <c r="C59" i="7"/>
  <c r="E58" i="7"/>
  <c r="F58" i="7" s="1"/>
  <c r="AP49" i="4" s="1"/>
  <c r="C58" i="7"/>
  <c r="E57" i="7"/>
  <c r="F57" i="7" s="1"/>
  <c r="AP48" i="4" s="1"/>
  <c r="C57" i="7"/>
  <c r="E56" i="7"/>
  <c r="F56" i="7" s="1"/>
  <c r="AP47" i="4" s="1"/>
  <c r="C56" i="7"/>
  <c r="E55" i="7"/>
  <c r="F55" i="7" s="1"/>
  <c r="AP46" i="4" s="1"/>
  <c r="C55" i="7"/>
  <c r="E54" i="7"/>
  <c r="F54" i="7" s="1"/>
  <c r="AP45" i="4" s="1"/>
  <c r="C54" i="7"/>
  <c r="E53" i="7"/>
  <c r="F53" i="7" s="1"/>
  <c r="AP44" i="4" s="1"/>
  <c r="C53" i="7"/>
  <c r="E52" i="7"/>
  <c r="F52" i="7" s="1"/>
  <c r="AP43" i="4" s="1"/>
  <c r="C52" i="7"/>
  <c r="E51" i="7"/>
  <c r="F51" i="7" s="1"/>
  <c r="AP42" i="4" s="1"/>
  <c r="C51" i="7"/>
  <c r="E50" i="7"/>
  <c r="F50" i="7" s="1"/>
  <c r="AP41" i="4" s="1"/>
  <c r="C50" i="7"/>
  <c r="E49" i="7"/>
  <c r="F49" i="7" s="1"/>
  <c r="AP40" i="4" s="1"/>
  <c r="C49" i="7"/>
  <c r="E48" i="7"/>
  <c r="F48" i="7" s="1"/>
  <c r="AP39" i="4" s="1"/>
  <c r="C48" i="7"/>
  <c r="E47" i="7"/>
  <c r="F47" i="7" s="1"/>
  <c r="AP38" i="4" s="1"/>
  <c r="C47" i="7"/>
  <c r="E46" i="7"/>
  <c r="F46" i="7" s="1"/>
  <c r="AP37" i="4" s="1"/>
  <c r="C46" i="7"/>
  <c r="E45" i="7"/>
  <c r="F45" i="7" s="1"/>
  <c r="AP36" i="4" s="1"/>
  <c r="C45" i="7"/>
  <c r="E44" i="7"/>
  <c r="F44" i="7" s="1"/>
  <c r="AP35" i="4" s="1"/>
  <c r="C44" i="7"/>
  <c r="E43" i="7"/>
  <c r="F43" i="7" s="1"/>
  <c r="AP34" i="4" s="1"/>
  <c r="C43" i="7"/>
  <c r="E42" i="7"/>
  <c r="F42" i="7" s="1"/>
  <c r="AP33" i="4" s="1"/>
  <c r="C42" i="7"/>
  <c r="E41" i="7"/>
  <c r="F41" i="7" s="1"/>
  <c r="AP32" i="4" s="1"/>
  <c r="C41" i="7"/>
  <c r="E40" i="7"/>
  <c r="F40" i="7" s="1"/>
  <c r="AP31" i="4" s="1"/>
  <c r="C40" i="7"/>
  <c r="E39" i="7"/>
  <c r="F39" i="7" s="1"/>
  <c r="AP30" i="4" s="1"/>
  <c r="C39" i="7"/>
  <c r="E38" i="7"/>
  <c r="F38" i="7" s="1"/>
  <c r="AP29" i="4" s="1"/>
  <c r="C38" i="7"/>
  <c r="E37" i="7"/>
  <c r="F37" i="7" s="1"/>
  <c r="AP28" i="4" s="1"/>
  <c r="C37" i="7"/>
  <c r="E36" i="7"/>
  <c r="F36" i="7" s="1"/>
  <c r="AP27" i="4" s="1"/>
  <c r="C36" i="7"/>
  <c r="E35" i="7"/>
  <c r="F35" i="7" s="1"/>
  <c r="AP26" i="4" s="1"/>
  <c r="C35" i="7"/>
  <c r="E34" i="7"/>
  <c r="F34" i="7" s="1"/>
  <c r="AP25" i="4" s="1"/>
  <c r="C34" i="7"/>
  <c r="E33" i="7"/>
  <c r="F33" i="7" s="1"/>
  <c r="AP24" i="4" s="1"/>
  <c r="C33" i="7"/>
  <c r="E32" i="7"/>
  <c r="F32" i="7" s="1"/>
  <c r="AP23" i="4" s="1"/>
  <c r="C32" i="7"/>
  <c r="E31" i="7"/>
  <c r="F31" i="7" s="1"/>
  <c r="AP22" i="4" s="1"/>
  <c r="C31" i="7"/>
  <c r="E30" i="7"/>
  <c r="F30" i="7" s="1"/>
  <c r="AP21" i="4" s="1"/>
  <c r="C30" i="7"/>
  <c r="E29" i="7"/>
  <c r="F29" i="7" s="1"/>
  <c r="AP20" i="4" s="1"/>
  <c r="C29" i="7"/>
  <c r="E28" i="7"/>
  <c r="F28" i="7" s="1"/>
  <c r="AP19" i="4" s="1"/>
  <c r="C28" i="7"/>
  <c r="E27" i="7"/>
  <c r="F27" i="7" s="1"/>
  <c r="AP18" i="4" s="1"/>
  <c r="C27" i="7"/>
  <c r="E26" i="7"/>
  <c r="F26" i="7" s="1"/>
  <c r="AP17" i="4" s="1"/>
  <c r="C26" i="7"/>
  <c r="E25" i="7"/>
  <c r="F25" i="7" s="1"/>
  <c r="AP16" i="4" s="1"/>
  <c r="C25" i="7"/>
  <c r="E24" i="7"/>
  <c r="F24" i="7" s="1"/>
  <c r="AP15" i="4" s="1"/>
  <c r="C24" i="7"/>
  <c r="E23" i="7"/>
  <c r="F23" i="7" s="1"/>
  <c r="AP14" i="4" s="1"/>
  <c r="C23" i="7"/>
  <c r="E22" i="7"/>
  <c r="F22" i="7" s="1"/>
  <c r="AP13" i="4" s="1"/>
  <c r="C22" i="7"/>
  <c r="E21" i="7"/>
  <c r="F21" i="7" s="1"/>
  <c r="AP12" i="4" s="1"/>
  <c r="C21" i="7"/>
  <c r="E20" i="7"/>
  <c r="F20" i="7" s="1"/>
  <c r="AP11" i="4" s="1"/>
  <c r="C20" i="7"/>
  <c r="E19" i="7"/>
  <c r="F19" i="7" s="1"/>
  <c r="AP10" i="4" s="1"/>
  <c r="C19" i="7"/>
  <c r="E18" i="7"/>
  <c r="F18" i="7" s="1"/>
  <c r="AP9" i="4" s="1"/>
  <c r="C18" i="7"/>
  <c r="E17" i="7"/>
  <c r="F17" i="7" s="1"/>
  <c r="AP8" i="4" s="1"/>
  <c r="C17" i="7"/>
  <c r="E16" i="7"/>
  <c r="F16" i="7" s="1"/>
  <c r="AP7" i="4" s="1"/>
  <c r="C16" i="7"/>
  <c r="E15" i="7"/>
  <c r="F15" i="7" s="1"/>
  <c r="AP6" i="4" s="1"/>
  <c r="C15" i="7"/>
  <c r="E14" i="7"/>
  <c r="F14" i="7" s="1"/>
  <c r="AP5" i="4" s="1"/>
  <c r="C14" i="7"/>
  <c r="E13" i="7"/>
  <c r="F13" i="7" s="1"/>
  <c r="AP4" i="4" s="1"/>
  <c r="C13" i="7"/>
  <c r="E12" i="7"/>
  <c r="F12" i="7" s="1"/>
  <c r="AP3" i="4" s="1"/>
  <c r="C12" i="7"/>
  <c r="E11" i="7"/>
  <c r="F11" i="7" s="1"/>
  <c r="AP2" i="4" s="1"/>
  <c r="CX2" i="4" s="1"/>
  <c r="C11" i="7"/>
  <c r="C2" i="1"/>
  <c r="X6" i="3"/>
  <c r="B12" i="7" l="1"/>
  <c r="B13" i="7" s="1"/>
  <c r="B14" i="7" s="1"/>
  <c r="BO9" i="1"/>
  <c r="BP9" i="1"/>
  <c r="BO10" i="1"/>
  <c r="BP10" i="1"/>
  <c r="BO11" i="1"/>
  <c r="BP11" i="1"/>
  <c r="BO12" i="1"/>
  <c r="BP12" i="1"/>
  <c r="BO13" i="1"/>
  <c r="BP13" i="1"/>
  <c r="BO14" i="1"/>
  <c r="BP14" i="1"/>
  <c r="BO15" i="1"/>
  <c r="BP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22" i="1"/>
  <c r="BP22" i="1"/>
  <c r="BO23" i="1"/>
  <c r="BP23" i="1"/>
  <c r="BO24" i="1"/>
  <c r="BP24" i="1"/>
  <c r="BO25" i="1"/>
  <c r="BP25" i="1"/>
  <c r="BO26" i="1"/>
  <c r="BP26" i="1"/>
  <c r="BO27" i="1"/>
  <c r="BP27" i="1"/>
  <c r="BO28" i="1"/>
  <c r="BP28" i="1"/>
  <c r="BO29" i="1"/>
  <c r="BP29" i="1"/>
  <c r="BO30" i="1"/>
  <c r="BP30" i="1"/>
  <c r="BO31" i="1"/>
  <c r="BP31" i="1"/>
  <c r="BO32" i="1"/>
  <c r="BP32" i="1"/>
  <c r="BO33" i="1"/>
  <c r="BP33" i="1"/>
  <c r="BO34" i="1"/>
  <c r="BP34" i="1"/>
  <c r="BO35" i="1"/>
  <c r="BP35" i="1"/>
  <c r="BO36" i="1"/>
  <c r="BP36" i="1"/>
  <c r="BO37" i="1"/>
  <c r="BP37" i="1"/>
  <c r="BO38" i="1"/>
  <c r="BP38" i="1"/>
  <c r="BO39" i="1"/>
  <c r="BP39" i="1"/>
  <c r="BO40" i="1"/>
  <c r="BP40" i="1"/>
  <c r="BO41" i="1"/>
  <c r="BP41" i="1"/>
  <c r="BO42" i="1"/>
  <c r="BP42" i="1"/>
  <c r="BO43" i="1"/>
  <c r="BP43" i="1"/>
  <c r="BO44" i="1"/>
  <c r="BP44" i="1"/>
  <c r="BO45" i="1"/>
  <c r="BP45" i="1"/>
  <c r="BO46" i="1"/>
  <c r="BP46" i="1"/>
  <c r="BO47" i="1"/>
  <c r="BP47" i="1"/>
  <c r="BO48" i="1"/>
  <c r="BP48" i="1"/>
  <c r="BO49" i="1"/>
  <c r="BP49" i="1"/>
  <c r="BO50" i="1"/>
  <c r="BP50" i="1"/>
  <c r="BO51" i="1"/>
  <c r="BP51" i="1"/>
  <c r="BO52" i="1"/>
  <c r="BP52" i="1"/>
  <c r="BO53" i="1"/>
  <c r="BP53" i="1"/>
  <c r="BO54" i="1"/>
  <c r="BP54" i="1"/>
  <c r="BO55" i="1"/>
  <c r="BP55" i="1"/>
  <c r="BO56" i="1"/>
  <c r="BP56" i="1"/>
  <c r="BO57" i="1"/>
  <c r="BP57" i="1"/>
  <c r="BP8" i="1"/>
  <c r="BO8" i="1"/>
  <c r="BN9" i="1"/>
  <c r="BN10" i="1"/>
  <c r="BN11" i="1"/>
  <c r="BN16" i="1"/>
  <c r="BN17" i="1"/>
  <c r="BN19" i="1"/>
  <c r="BN20" i="1"/>
  <c r="BN21" i="1"/>
  <c r="BN23" i="1"/>
  <c r="BN25" i="1"/>
  <c r="BN26" i="1"/>
  <c r="BN27" i="1"/>
  <c r="BN29" i="1"/>
  <c r="BN30" i="1"/>
  <c r="BN31" i="1"/>
  <c r="BN32" i="1"/>
  <c r="BN33" i="1"/>
  <c r="BN35" i="1"/>
  <c r="BN36" i="1"/>
  <c r="BN37" i="1"/>
  <c r="BN39" i="1"/>
  <c r="BN40" i="1"/>
  <c r="BN41" i="1"/>
  <c r="BN42" i="1"/>
  <c r="BN43" i="1"/>
  <c r="BN45" i="1"/>
  <c r="BN46" i="1"/>
  <c r="BN47" i="1"/>
  <c r="BN49" i="1"/>
  <c r="BN50" i="1"/>
  <c r="BN51" i="1"/>
  <c r="BN52" i="1"/>
  <c r="BN53" i="1"/>
  <c r="BN55" i="1"/>
  <c r="BN56" i="1"/>
  <c r="BN57" i="1"/>
  <c r="AB11" i="3" l="1"/>
  <c r="AB10" i="3"/>
  <c r="Y11" i="3"/>
  <c r="Y10" i="3"/>
  <c r="B15" i="7"/>
  <c r="B16" i="7" s="1"/>
  <c r="BN54" i="1"/>
  <c r="BN44" i="1"/>
  <c r="BN34" i="1"/>
  <c r="BN24" i="1"/>
  <c r="BN48" i="1"/>
  <c r="BN38" i="1"/>
  <c r="BN28" i="1"/>
  <c r="BN18" i="1"/>
  <c r="BN22" i="1"/>
  <c r="BN8" i="1"/>
  <c r="BN14" i="1"/>
  <c r="BN15" i="1"/>
  <c r="BN13" i="1"/>
  <c r="BN12" i="1"/>
  <c r="B3" i="4"/>
  <c r="F3" i="4"/>
  <c r="I3" i="4"/>
  <c r="J3" i="4"/>
  <c r="L3" i="4" s="1"/>
  <c r="K3" i="4"/>
  <c r="M3" i="4"/>
  <c r="O3" i="4"/>
  <c r="U3" i="4" s="1"/>
  <c r="P3" i="4"/>
  <c r="Q3" i="4"/>
  <c r="R3" i="4"/>
  <c r="S3" i="4"/>
  <c r="T3" i="4"/>
  <c r="V3" i="4"/>
  <c r="Z3" i="4"/>
  <c r="B4" i="4"/>
  <c r="F4" i="4"/>
  <c r="I4" i="4"/>
  <c r="J4" i="4"/>
  <c r="L4" i="4" s="1"/>
  <c r="K4" i="4"/>
  <c r="M4" i="4"/>
  <c r="O4" i="4"/>
  <c r="U4" i="4" s="1"/>
  <c r="P4" i="4"/>
  <c r="Q4" i="4"/>
  <c r="R4" i="4"/>
  <c r="S4" i="4"/>
  <c r="T4" i="4"/>
  <c r="V4" i="4"/>
  <c r="Z4" i="4"/>
  <c r="B5" i="4"/>
  <c r="F5" i="4"/>
  <c r="I5" i="4"/>
  <c r="J5" i="4"/>
  <c r="L5" i="4" s="1"/>
  <c r="K5" i="4"/>
  <c r="M5" i="4"/>
  <c r="O5" i="4"/>
  <c r="U5" i="4" s="1"/>
  <c r="P5" i="4"/>
  <c r="Q5" i="4"/>
  <c r="R5" i="4"/>
  <c r="S5" i="4"/>
  <c r="T5" i="4"/>
  <c r="V5" i="4"/>
  <c r="Z5" i="4"/>
  <c r="B6" i="4"/>
  <c r="F6" i="4"/>
  <c r="I6" i="4"/>
  <c r="J6" i="4"/>
  <c r="L6" i="4" s="1"/>
  <c r="K6" i="4"/>
  <c r="M6" i="4"/>
  <c r="O6" i="4"/>
  <c r="U6" i="4" s="1"/>
  <c r="P6" i="4"/>
  <c r="Q6" i="4"/>
  <c r="R6" i="4"/>
  <c r="S6" i="4"/>
  <c r="T6" i="4"/>
  <c r="V6" i="4"/>
  <c r="Z6" i="4"/>
  <c r="B7" i="4"/>
  <c r="F7" i="4"/>
  <c r="I7" i="4"/>
  <c r="J7" i="4"/>
  <c r="L7" i="4" s="1"/>
  <c r="K7" i="4"/>
  <c r="M7" i="4"/>
  <c r="O7" i="4"/>
  <c r="U7" i="4" s="1"/>
  <c r="P7" i="4"/>
  <c r="Q7" i="4"/>
  <c r="R7" i="4"/>
  <c r="S7" i="4"/>
  <c r="T7" i="4"/>
  <c r="V7" i="4"/>
  <c r="Z7" i="4"/>
  <c r="B8" i="4"/>
  <c r="F8" i="4"/>
  <c r="I8" i="4"/>
  <c r="J8" i="4"/>
  <c r="L8" i="4" s="1"/>
  <c r="K8" i="4"/>
  <c r="M8" i="4"/>
  <c r="O8" i="4"/>
  <c r="U8" i="4" s="1"/>
  <c r="P8" i="4"/>
  <c r="Q8" i="4"/>
  <c r="R8" i="4"/>
  <c r="S8" i="4"/>
  <c r="T8" i="4"/>
  <c r="V8" i="4"/>
  <c r="Z8" i="4"/>
  <c r="B9" i="4"/>
  <c r="F9" i="4"/>
  <c r="I9" i="4"/>
  <c r="J9" i="4"/>
  <c r="L9" i="4" s="1"/>
  <c r="K9" i="4"/>
  <c r="M9" i="4"/>
  <c r="O9" i="4"/>
  <c r="U9" i="4" s="1"/>
  <c r="P9" i="4"/>
  <c r="Q9" i="4"/>
  <c r="R9" i="4"/>
  <c r="S9" i="4"/>
  <c r="T9" i="4"/>
  <c r="V9" i="4"/>
  <c r="Z9" i="4"/>
  <c r="B10" i="4"/>
  <c r="F10" i="4"/>
  <c r="I10" i="4"/>
  <c r="J10" i="4"/>
  <c r="L10" i="4" s="1"/>
  <c r="K10" i="4"/>
  <c r="M10" i="4"/>
  <c r="O10" i="4"/>
  <c r="U10" i="4" s="1"/>
  <c r="P10" i="4"/>
  <c r="Q10" i="4"/>
  <c r="R10" i="4"/>
  <c r="S10" i="4"/>
  <c r="T10" i="4"/>
  <c r="V10" i="4"/>
  <c r="Z10" i="4"/>
  <c r="B11" i="4"/>
  <c r="F11" i="4"/>
  <c r="I11" i="4"/>
  <c r="J11" i="4"/>
  <c r="L11" i="4" s="1"/>
  <c r="K11" i="4"/>
  <c r="M11" i="4"/>
  <c r="O11" i="4"/>
  <c r="U11" i="4" s="1"/>
  <c r="P11" i="4"/>
  <c r="Q11" i="4"/>
  <c r="R11" i="4"/>
  <c r="S11" i="4"/>
  <c r="T11" i="4"/>
  <c r="V11" i="4"/>
  <c r="Z11" i="4"/>
  <c r="B12" i="4"/>
  <c r="F12" i="4"/>
  <c r="I12" i="4"/>
  <c r="J12" i="4"/>
  <c r="L12" i="4" s="1"/>
  <c r="K12" i="4"/>
  <c r="M12" i="4"/>
  <c r="O12" i="4"/>
  <c r="U12" i="4" s="1"/>
  <c r="P12" i="4"/>
  <c r="Q12" i="4"/>
  <c r="R12" i="4"/>
  <c r="S12" i="4"/>
  <c r="T12" i="4"/>
  <c r="V12" i="4"/>
  <c r="Z12" i="4"/>
  <c r="B13" i="4"/>
  <c r="F13" i="4"/>
  <c r="I13" i="4"/>
  <c r="J13" i="4"/>
  <c r="L13" i="4" s="1"/>
  <c r="K13" i="4"/>
  <c r="M13" i="4"/>
  <c r="O13" i="4"/>
  <c r="U13" i="4" s="1"/>
  <c r="P13" i="4"/>
  <c r="Q13" i="4"/>
  <c r="R13" i="4"/>
  <c r="S13" i="4"/>
  <c r="T13" i="4"/>
  <c r="V13" i="4"/>
  <c r="Z13" i="4"/>
  <c r="B14" i="4"/>
  <c r="F14" i="4"/>
  <c r="I14" i="4"/>
  <c r="J14" i="4"/>
  <c r="L14" i="4" s="1"/>
  <c r="K14" i="4"/>
  <c r="M14" i="4"/>
  <c r="O14" i="4"/>
  <c r="U14" i="4" s="1"/>
  <c r="P14" i="4"/>
  <c r="Q14" i="4"/>
  <c r="R14" i="4"/>
  <c r="S14" i="4"/>
  <c r="T14" i="4"/>
  <c r="V14" i="4"/>
  <c r="Z14" i="4"/>
  <c r="B15" i="4"/>
  <c r="F15" i="4"/>
  <c r="I15" i="4"/>
  <c r="J15" i="4"/>
  <c r="L15" i="4" s="1"/>
  <c r="K15" i="4"/>
  <c r="M15" i="4"/>
  <c r="O15" i="4"/>
  <c r="U15" i="4" s="1"/>
  <c r="P15" i="4"/>
  <c r="Q15" i="4"/>
  <c r="R15" i="4"/>
  <c r="S15" i="4"/>
  <c r="T15" i="4"/>
  <c r="V15" i="4"/>
  <c r="Z15" i="4"/>
  <c r="B16" i="4"/>
  <c r="F16" i="4"/>
  <c r="I16" i="4"/>
  <c r="J16" i="4"/>
  <c r="L16" i="4" s="1"/>
  <c r="K16" i="4"/>
  <c r="M16" i="4"/>
  <c r="O16" i="4"/>
  <c r="U16" i="4" s="1"/>
  <c r="P16" i="4"/>
  <c r="Q16" i="4"/>
  <c r="R16" i="4"/>
  <c r="S16" i="4"/>
  <c r="T16" i="4"/>
  <c r="V16" i="4"/>
  <c r="Z16" i="4"/>
  <c r="B17" i="4"/>
  <c r="F17" i="4"/>
  <c r="I17" i="4"/>
  <c r="J17" i="4"/>
  <c r="L17" i="4" s="1"/>
  <c r="K17" i="4"/>
  <c r="M17" i="4"/>
  <c r="O17" i="4"/>
  <c r="U17" i="4" s="1"/>
  <c r="P17" i="4"/>
  <c r="Q17" i="4"/>
  <c r="R17" i="4"/>
  <c r="S17" i="4"/>
  <c r="T17" i="4"/>
  <c r="V17" i="4"/>
  <c r="Z17" i="4"/>
  <c r="B18" i="4"/>
  <c r="F18" i="4"/>
  <c r="I18" i="4"/>
  <c r="J18" i="4"/>
  <c r="L18" i="4" s="1"/>
  <c r="K18" i="4"/>
  <c r="M18" i="4"/>
  <c r="O18" i="4"/>
  <c r="U18" i="4" s="1"/>
  <c r="P18" i="4"/>
  <c r="Q18" i="4"/>
  <c r="R18" i="4"/>
  <c r="S18" i="4"/>
  <c r="T18" i="4"/>
  <c r="V18" i="4"/>
  <c r="Z18" i="4"/>
  <c r="B19" i="4"/>
  <c r="F19" i="4"/>
  <c r="I19" i="4"/>
  <c r="J19" i="4"/>
  <c r="L19" i="4" s="1"/>
  <c r="K19" i="4"/>
  <c r="M19" i="4"/>
  <c r="O19" i="4"/>
  <c r="U19" i="4" s="1"/>
  <c r="P19" i="4"/>
  <c r="Q19" i="4"/>
  <c r="R19" i="4"/>
  <c r="S19" i="4"/>
  <c r="T19" i="4"/>
  <c r="V19" i="4"/>
  <c r="Z19" i="4"/>
  <c r="B20" i="4"/>
  <c r="F20" i="4"/>
  <c r="I20" i="4"/>
  <c r="J20" i="4"/>
  <c r="L20" i="4" s="1"/>
  <c r="K20" i="4"/>
  <c r="M20" i="4"/>
  <c r="O20" i="4"/>
  <c r="U20" i="4" s="1"/>
  <c r="P20" i="4"/>
  <c r="Q20" i="4"/>
  <c r="R20" i="4"/>
  <c r="S20" i="4"/>
  <c r="T20" i="4"/>
  <c r="V20" i="4"/>
  <c r="Z20" i="4"/>
  <c r="B21" i="4"/>
  <c r="F21" i="4"/>
  <c r="I21" i="4"/>
  <c r="J21" i="4"/>
  <c r="L21" i="4" s="1"/>
  <c r="K21" i="4"/>
  <c r="M21" i="4"/>
  <c r="O21" i="4"/>
  <c r="U21" i="4" s="1"/>
  <c r="P21" i="4"/>
  <c r="Q21" i="4"/>
  <c r="R21" i="4"/>
  <c r="S21" i="4"/>
  <c r="T21" i="4"/>
  <c r="V21" i="4"/>
  <c r="Z21" i="4"/>
  <c r="B22" i="4"/>
  <c r="F22" i="4"/>
  <c r="I22" i="4"/>
  <c r="J22" i="4"/>
  <c r="L22" i="4" s="1"/>
  <c r="K22" i="4"/>
  <c r="M22" i="4"/>
  <c r="O22" i="4"/>
  <c r="U22" i="4" s="1"/>
  <c r="P22" i="4"/>
  <c r="Q22" i="4"/>
  <c r="R22" i="4"/>
  <c r="S22" i="4"/>
  <c r="T22" i="4"/>
  <c r="V22" i="4"/>
  <c r="Z22" i="4"/>
  <c r="B23" i="4"/>
  <c r="F23" i="4"/>
  <c r="I23" i="4"/>
  <c r="J23" i="4"/>
  <c r="L23" i="4" s="1"/>
  <c r="K23" i="4"/>
  <c r="M23" i="4"/>
  <c r="O23" i="4"/>
  <c r="U23" i="4" s="1"/>
  <c r="P23" i="4"/>
  <c r="Q23" i="4"/>
  <c r="R23" i="4"/>
  <c r="S23" i="4"/>
  <c r="T23" i="4"/>
  <c r="V23" i="4"/>
  <c r="Z23" i="4"/>
  <c r="B24" i="4"/>
  <c r="F24" i="4"/>
  <c r="I24" i="4"/>
  <c r="J24" i="4"/>
  <c r="L24" i="4" s="1"/>
  <c r="K24" i="4"/>
  <c r="M24" i="4"/>
  <c r="O24" i="4"/>
  <c r="U24" i="4" s="1"/>
  <c r="P24" i="4"/>
  <c r="Q24" i="4"/>
  <c r="R24" i="4"/>
  <c r="S24" i="4"/>
  <c r="T24" i="4"/>
  <c r="V24" i="4"/>
  <c r="Z24" i="4"/>
  <c r="B25" i="4"/>
  <c r="F25" i="4"/>
  <c r="I25" i="4"/>
  <c r="J25" i="4"/>
  <c r="L25" i="4" s="1"/>
  <c r="K25" i="4"/>
  <c r="M25" i="4"/>
  <c r="O25" i="4"/>
  <c r="U25" i="4" s="1"/>
  <c r="P25" i="4"/>
  <c r="Q25" i="4"/>
  <c r="R25" i="4"/>
  <c r="S25" i="4"/>
  <c r="T25" i="4"/>
  <c r="V25" i="4"/>
  <c r="Z25" i="4"/>
  <c r="B26" i="4"/>
  <c r="F26" i="4"/>
  <c r="I26" i="4"/>
  <c r="J26" i="4"/>
  <c r="L26" i="4" s="1"/>
  <c r="K26" i="4"/>
  <c r="M26" i="4"/>
  <c r="O26" i="4"/>
  <c r="U26" i="4" s="1"/>
  <c r="P26" i="4"/>
  <c r="Q26" i="4"/>
  <c r="R26" i="4"/>
  <c r="S26" i="4"/>
  <c r="T26" i="4"/>
  <c r="V26" i="4"/>
  <c r="Z26" i="4"/>
  <c r="B27" i="4"/>
  <c r="F27" i="4"/>
  <c r="I27" i="4"/>
  <c r="J27" i="4"/>
  <c r="L27" i="4" s="1"/>
  <c r="K27" i="4"/>
  <c r="M27" i="4"/>
  <c r="O27" i="4"/>
  <c r="U27" i="4" s="1"/>
  <c r="P27" i="4"/>
  <c r="Q27" i="4"/>
  <c r="R27" i="4"/>
  <c r="S27" i="4"/>
  <c r="T27" i="4"/>
  <c r="V27" i="4"/>
  <c r="Z27" i="4"/>
  <c r="B28" i="4"/>
  <c r="F28" i="4"/>
  <c r="I28" i="4"/>
  <c r="J28" i="4"/>
  <c r="L28" i="4" s="1"/>
  <c r="K28" i="4"/>
  <c r="M28" i="4"/>
  <c r="O28" i="4"/>
  <c r="U28" i="4" s="1"/>
  <c r="P28" i="4"/>
  <c r="Q28" i="4"/>
  <c r="R28" i="4"/>
  <c r="S28" i="4"/>
  <c r="T28" i="4"/>
  <c r="V28" i="4"/>
  <c r="Z28" i="4"/>
  <c r="B29" i="4"/>
  <c r="F29" i="4"/>
  <c r="I29" i="4"/>
  <c r="J29" i="4"/>
  <c r="L29" i="4" s="1"/>
  <c r="K29" i="4"/>
  <c r="M29" i="4"/>
  <c r="O29" i="4"/>
  <c r="U29" i="4" s="1"/>
  <c r="P29" i="4"/>
  <c r="Q29" i="4"/>
  <c r="R29" i="4"/>
  <c r="S29" i="4"/>
  <c r="T29" i="4"/>
  <c r="V29" i="4"/>
  <c r="Z29" i="4"/>
  <c r="B30" i="4"/>
  <c r="F30" i="4"/>
  <c r="I30" i="4"/>
  <c r="J30" i="4"/>
  <c r="L30" i="4" s="1"/>
  <c r="K30" i="4"/>
  <c r="M30" i="4"/>
  <c r="O30" i="4"/>
  <c r="U30" i="4" s="1"/>
  <c r="P30" i="4"/>
  <c r="Q30" i="4"/>
  <c r="R30" i="4"/>
  <c r="S30" i="4"/>
  <c r="T30" i="4"/>
  <c r="V30" i="4"/>
  <c r="Z30" i="4"/>
  <c r="B31" i="4"/>
  <c r="F31" i="4"/>
  <c r="I31" i="4"/>
  <c r="J31" i="4"/>
  <c r="L31" i="4" s="1"/>
  <c r="K31" i="4"/>
  <c r="M31" i="4"/>
  <c r="O31" i="4"/>
  <c r="U31" i="4" s="1"/>
  <c r="P31" i="4"/>
  <c r="Q31" i="4"/>
  <c r="R31" i="4"/>
  <c r="S31" i="4"/>
  <c r="T31" i="4"/>
  <c r="V31" i="4"/>
  <c r="Z31" i="4"/>
  <c r="B32" i="4"/>
  <c r="F32" i="4"/>
  <c r="I32" i="4"/>
  <c r="J32" i="4"/>
  <c r="L32" i="4" s="1"/>
  <c r="K32" i="4"/>
  <c r="M32" i="4"/>
  <c r="O32" i="4"/>
  <c r="U32" i="4" s="1"/>
  <c r="P32" i="4"/>
  <c r="Q32" i="4"/>
  <c r="R32" i="4"/>
  <c r="S32" i="4"/>
  <c r="T32" i="4"/>
  <c r="V32" i="4"/>
  <c r="Z32" i="4"/>
  <c r="B33" i="4"/>
  <c r="F33" i="4"/>
  <c r="I33" i="4"/>
  <c r="J33" i="4"/>
  <c r="L33" i="4" s="1"/>
  <c r="K33" i="4"/>
  <c r="M33" i="4"/>
  <c r="O33" i="4"/>
  <c r="U33" i="4" s="1"/>
  <c r="P33" i="4"/>
  <c r="Q33" i="4"/>
  <c r="R33" i="4"/>
  <c r="S33" i="4"/>
  <c r="T33" i="4"/>
  <c r="V33" i="4"/>
  <c r="Z33" i="4"/>
  <c r="B34" i="4"/>
  <c r="F34" i="4"/>
  <c r="I34" i="4"/>
  <c r="J34" i="4"/>
  <c r="L34" i="4" s="1"/>
  <c r="K34" i="4"/>
  <c r="M34" i="4"/>
  <c r="O34" i="4"/>
  <c r="U34" i="4" s="1"/>
  <c r="P34" i="4"/>
  <c r="Q34" i="4"/>
  <c r="R34" i="4"/>
  <c r="S34" i="4"/>
  <c r="T34" i="4"/>
  <c r="V34" i="4"/>
  <c r="Z34" i="4"/>
  <c r="B35" i="4"/>
  <c r="F35" i="4"/>
  <c r="I35" i="4"/>
  <c r="J35" i="4"/>
  <c r="L35" i="4" s="1"/>
  <c r="K35" i="4"/>
  <c r="M35" i="4"/>
  <c r="O35" i="4"/>
  <c r="U35" i="4" s="1"/>
  <c r="P35" i="4"/>
  <c r="Q35" i="4"/>
  <c r="R35" i="4"/>
  <c r="S35" i="4"/>
  <c r="T35" i="4"/>
  <c r="V35" i="4"/>
  <c r="Z35" i="4"/>
  <c r="B36" i="4"/>
  <c r="F36" i="4"/>
  <c r="I36" i="4"/>
  <c r="J36" i="4"/>
  <c r="L36" i="4" s="1"/>
  <c r="K36" i="4"/>
  <c r="M36" i="4"/>
  <c r="O36" i="4"/>
  <c r="Y36" i="4" s="1"/>
  <c r="P36" i="4"/>
  <c r="Q36" i="4"/>
  <c r="R36" i="4"/>
  <c r="S36" i="4"/>
  <c r="T36" i="4"/>
  <c r="V36" i="4"/>
  <c r="Z36" i="4"/>
  <c r="B37" i="4"/>
  <c r="F37" i="4"/>
  <c r="I37" i="4"/>
  <c r="J37" i="4"/>
  <c r="L37" i="4" s="1"/>
  <c r="K37" i="4"/>
  <c r="M37" i="4"/>
  <c r="O37" i="4"/>
  <c r="U37" i="4" s="1"/>
  <c r="P37" i="4"/>
  <c r="Q37" i="4"/>
  <c r="R37" i="4"/>
  <c r="S37" i="4"/>
  <c r="T37" i="4"/>
  <c r="V37" i="4"/>
  <c r="Z37" i="4"/>
  <c r="B38" i="4"/>
  <c r="F38" i="4"/>
  <c r="I38" i="4"/>
  <c r="J38" i="4"/>
  <c r="L38" i="4" s="1"/>
  <c r="K38" i="4"/>
  <c r="M38" i="4"/>
  <c r="O38" i="4"/>
  <c r="U38" i="4" s="1"/>
  <c r="P38" i="4"/>
  <c r="Q38" i="4"/>
  <c r="R38" i="4"/>
  <c r="S38" i="4"/>
  <c r="T38" i="4"/>
  <c r="V38" i="4"/>
  <c r="Z38" i="4"/>
  <c r="B39" i="4"/>
  <c r="F39" i="4"/>
  <c r="I39" i="4"/>
  <c r="J39" i="4"/>
  <c r="L39" i="4" s="1"/>
  <c r="K39" i="4"/>
  <c r="M39" i="4"/>
  <c r="O39" i="4"/>
  <c r="U39" i="4" s="1"/>
  <c r="P39" i="4"/>
  <c r="Q39" i="4"/>
  <c r="R39" i="4"/>
  <c r="S39" i="4"/>
  <c r="T39" i="4"/>
  <c r="V39" i="4"/>
  <c r="Z39" i="4"/>
  <c r="B40" i="4"/>
  <c r="F40" i="4"/>
  <c r="I40" i="4"/>
  <c r="J40" i="4"/>
  <c r="L40" i="4" s="1"/>
  <c r="K40" i="4"/>
  <c r="M40" i="4"/>
  <c r="O40" i="4"/>
  <c r="U40" i="4" s="1"/>
  <c r="P40" i="4"/>
  <c r="Q40" i="4"/>
  <c r="R40" i="4"/>
  <c r="S40" i="4"/>
  <c r="T40" i="4"/>
  <c r="V40" i="4"/>
  <c r="Z40" i="4"/>
  <c r="B41" i="4"/>
  <c r="F41" i="4"/>
  <c r="I41" i="4"/>
  <c r="J41" i="4"/>
  <c r="L41" i="4" s="1"/>
  <c r="K41" i="4"/>
  <c r="M41" i="4"/>
  <c r="O41" i="4"/>
  <c r="U41" i="4" s="1"/>
  <c r="P41" i="4"/>
  <c r="Q41" i="4"/>
  <c r="R41" i="4"/>
  <c r="S41" i="4"/>
  <c r="T41" i="4"/>
  <c r="V41" i="4"/>
  <c r="Z41" i="4"/>
  <c r="B42" i="4"/>
  <c r="F42" i="4"/>
  <c r="I42" i="4"/>
  <c r="J42" i="4"/>
  <c r="L42" i="4" s="1"/>
  <c r="K42" i="4"/>
  <c r="M42" i="4"/>
  <c r="O42" i="4"/>
  <c r="U42" i="4" s="1"/>
  <c r="P42" i="4"/>
  <c r="Q42" i="4"/>
  <c r="R42" i="4"/>
  <c r="S42" i="4"/>
  <c r="T42" i="4"/>
  <c r="V42" i="4"/>
  <c r="Z42" i="4"/>
  <c r="B43" i="4"/>
  <c r="F43" i="4"/>
  <c r="I43" i="4"/>
  <c r="J43" i="4"/>
  <c r="L43" i="4" s="1"/>
  <c r="K43" i="4"/>
  <c r="M43" i="4"/>
  <c r="O43" i="4"/>
  <c r="U43" i="4" s="1"/>
  <c r="P43" i="4"/>
  <c r="Q43" i="4"/>
  <c r="R43" i="4"/>
  <c r="S43" i="4"/>
  <c r="T43" i="4"/>
  <c r="V43" i="4"/>
  <c r="Z43" i="4"/>
  <c r="B44" i="4"/>
  <c r="F44" i="4"/>
  <c r="I44" i="4"/>
  <c r="J44" i="4"/>
  <c r="L44" i="4" s="1"/>
  <c r="K44" i="4"/>
  <c r="M44" i="4"/>
  <c r="O44" i="4"/>
  <c r="U44" i="4" s="1"/>
  <c r="P44" i="4"/>
  <c r="Q44" i="4"/>
  <c r="R44" i="4"/>
  <c r="S44" i="4"/>
  <c r="T44" i="4"/>
  <c r="V44" i="4"/>
  <c r="Z44" i="4"/>
  <c r="B45" i="4"/>
  <c r="F45" i="4"/>
  <c r="I45" i="4"/>
  <c r="J45" i="4"/>
  <c r="L45" i="4" s="1"/>
  <c r="K45" i="4"/>
  <c r="M45" i="4"/>
  <c r="O45" i="4"/>
  <c r="U45" i="4" s="1"/>
  <c r="P45" i="4"/>
  <c r="Q45" i="4"/>
  <c r="R45" i="4"/>
  <c r="S45" i="4"/>
  <c r="T45" i="4"/>
  <c r="V45" i="4"/>
  <c r="Z45" i="4"/>
  <c r="B46" i="4"/>
  <c r="F46" i="4"/>
  <c r="I46" i="4"/>
  <c r="J46" i="4"/>
  <c r="L46" i="4" s="1"/>
  <c r="K46" i="4"/>
  <c r="M46" i="4"/>
  <c r="O46" i="4"/>
  <c r="U46" i="4" s="1"/>
  <c r="P46" i="4"/>
  <c r="Q46" i="4"/>
  <c r="R46" i="4"/>
  <c r="S46" i="4"/>
  <c r="T46" i="4"/>
  <c r="V46" i="4"/>
  <c r="Z46" i="4"/>
  <c r="B47" i="4"/>
  <c r="F47" i="4"/>
  <c r="I47" i="4"/>
  <c r="J47" i="4"/>
  <c r="L47" i="4" s="1"/>
  <c r="K47" i="4"/>
  <c r="M47" i="4"/>
  <c r="O47" i="4"/>
  <c r="U47" i="4" s="1"/>
  <c r="P47" i="4"/>
  <c r="Q47" i="4"/>
  <c r="R47" i="4"/>
  <c r="S47" i="4"/>
  <c r="T47" i="4"/>
  <c r="V47" i="4"/>
  <c r="Z47" i="4"/>
  <c r="B48" i="4"/>
  <c r="F48" i="4"/>
  <c r="I48" i="4"/>
  <c r="J48" i="4"/>
  <c r="L48" i="4" s="1"/>
  <c r="K48" i="4"/>
  <c r="M48" i="4"/>
  <c r="O48" i="4"/>
  <c r="U48" i="4" s="1"/>
  <c r="P48" i="4"/>
  <c r="Q48" i="4"/>
  <c r="R48" i="4"/>
  <c r="S48" i="4"/>
  <c r="T48" i="4"/>
  <c r="V48" i="4"/>
  <c r="Z48" i="4"/>
  <c r="B49" i="4"/>
  <c r="F49" i="4"/>
  <c r="I49" i="4"/>
  <c r="J49" i="4"/>
  <c r="L49" i="4" s="1"/>
  <c r="K49" i="4"/>
  <c r="M49" i="4"/>
  <c r="O49" i="4"/>
  <c r="U49" i="4" s="1"/>
  <c r="P49" i="4"/>
  <c r="Q49" i="4"/>
  <c r="R49" i="4"/>
  <c r="S49" i="4"/>
  <c r="T49" i="4"/>
  <c r="V49" i="4"/>
  <c r="Z49" i="4"/>
  <c r="B50" i="4"/>
  <c r="F50" i="4"/>
  <c r="I50" i="4"/>
  <c r="J50" i="4"/>
  <c r="L50" i="4" s="1"/>
  <c r="K50" i="4"/>
  <c r="M50" i="4"/>
  <c r="O50" i="4"/>
  <c r="U50" i="4" s="1"/>
  <c r="P50" i="4"/>
  <c r="Q50" i="4"/>
  <c r="R50" i="4"/>
  <c r="S50" i="4"/>
  <c r="T50" i="4"/>
  <c r="V50" i="4"/>
  <c r="Z50" i="4"/>
  <c r="B51" i="4"/>
  <c r="F51" i="4"/>
  <c r="I51" i="4"/>
  <c r="J51" i="4"/>
  <c r="L51" i="4" s="1"/>
  <c r="K51" i="4"/>
  <c r="M51" i="4"/>
  <c r="O51" i="4"/>
  <c r="U51" i="4" s="1"/>
  <c r="P51" i="4"/>
  <c r="Q51" i="4"/>
  <c r="R51" i="4"/>
  <c r="S51" i="4"/>
  <c r="T51" i="4"/>
  <c r="V51" i="4"/>
  <c r="Z51" i="4"/>
  <c r="B52" i="4"/>
  <c r="C52" i="4"/>
  <c r="D52" i="4"/>
  <c r="E52" i="4"/>
  <c r="F52" i="4"/>
  <c r="I52" i="4"/>
  <c r="J52" i="4"/>
  <c r="L52" i="4" s="1"/>
  <c r="K52" i="4"/>
  <c r="M52" i="4"/>
  <c r="N52" i="4"/>
  <c r="O52" i="4"/>
  <c r="U52" i="4" s="1"/>
  <c r="P52" i="4"/>
  <c r="Q52" i="4"/>
  <c r="R52" i="4"/>
  <c r="S52" i="4"/>
  <c r="T52" i="4"/>
  <c r="V52" i="4"/>
  <c r="Z52" i="4"/>
  <c r="Y3" i="4" l="1"/>
  <c r="BO3" i="4" s="1"/>
  <c r="Y21" i="4"/>
  <c r="BO21" i="4" s="1"/>
  <c r="Y23" i="4"/>
  <c r="BO23" i="4" s="1"/>
  <c r="Y22" i="4"/>
  <c r="BO22" i="4" s="1"/>
  <c r="Y25" i="4"/>
  <c r="Y5" i="4"/>
  <c r="BO5" i="4" s="1"/>
  <c r="Y24" i="4"/>
  <c r="Y13" i="4"/>
  <c r="BO13" i="4" s="1"/>
  <c r="Y4" i="4"/>
  <c r="BO4" i="4" s="1"/>
  <c r="U36" i="4"/>
  <c r="BN36" i="4" s="1"/>
  <c r="Y49" i="4"/>
  <c r="BO49" i="4" s="1"/>
  <c r="Y20" i="4"/>
  <c r="BO20" i="4" s="1"/>
  <c r="Y28" i="4"/>
  <c r="BO28" i="4" s="1"/>
  <c r="Y8" i="4"/>
  <c r="BO8" i="4" s="1"/>
  <c r="Y7" i="4"/>
  <c r="BO7" i="4" s="1"/>
  <c r="B17" i="7"/>
  <c r="B18" i="7" s="1"/>
  <c r="B19" i="7" s="1"/>
  <c r="Y44" i="4"/>
  <c r="BO44" i="4" s="1"/>
  <c r="Y47" i="4"/>
  <c r="BO47" i="4" s="1"/>
  <c r="Y45" i="4"/>
  <c r="BO45" i="4" s="1"/>
  <c r="Y52" i="4"/>
  <c r="Y46" i="4"/>
  <c r="BO46" i="4" s="1"/>
  <c r="Y32" i="4"/>
  <c r="BO32" i="4" s="1"/>
  <c r="Y12" i="4"/>
  <c r="BO12" i="4" s="1"/>
  <c r="Y34" i="4"/>
  <c r="BO34" i="4" s="1"/>
  <c r="Y16" i="4"/>
  <c r="BO16" i="4" s="1"/>
  <c r="Y15" i="4"/>
  <c r="BO15" i="4" s="1"/>
  <c r="Y14" i="4"/>
  <c r="BO14" i="4" s="1"/>
  <c r="Y17" i="4"/>
  <c r="BO17" i="4" s="1"/>
  <c r="Y31" i="4"/>
  <c r="BO31" i="4" s="1"/>
  <c r="Y39" i="4"/>
  <c r="BO39" i="4" s="1"/>
  <c r="Y9" i="4"/>
  <c r="BO9" i="4" s="1"/>
  <c r="Y48" i="4"/>
  <c r="BO48" i="4" s="1"/>
  <c r="Y38" i="4"/>
  <c r="BO38" i="4" s="1"/>
  <c r="Y37" i="4"/>
  <c r="BO37" i="4" s="1"/>
  <c r="Y33" i="4"/>
  <c r="BO33" i="4" s="1"/>
  <c r="Y30" i="4"/>
  <c r="BO30" i="4" s="1"/>
  <c r="Y29" i="4"/>
  <c r="BO29" i="4" s="1"/>
  <c r="Y51" i="4"/>
  <c r="BO51" i="4" s="1"/>
  <c r="Y50" i="4"/>
  <c r="BO50" i="4" s="1"/>
  <c r="Y43" i="4"/>
  <c r="BO43" i="4" s="1"/>
  <c r="Y42" i="4"/>
  <c r="BO42" i="4" s="1"/>
  <c r="Y26" i="4"/>
  <c r="BO26" i="4" s="1"/>
  <c r="Y19" i="4"/>
  <c r="BO19" i="4" s="1"/>
  <c r="Y18" i="4"/>
  <c r="BO18" i="4" s="1"/>
  <c r="Y11" i="4"/>
  <c r="BO11" i="4" s="1"/>
  <c r="Y10" i="4"/>
  <c r="BO10" i="4" s="1"/>
  <c r="Y6" i="4"/>
  <c r="BO6" i="4" s="1"/>
  <c r="Y35" i="4"/>
  <c r="BO35" i="4" s="1"/>
  <c r="Y40" i="4"/>
  <c r="BO40" i="4" s="1"/>
  <c r="Y41" i="4"/>
  <c r="BO41" i="4" s="1"/>
  <c r="Y27" i="4"/>
  <c r="BO27" i="4" s="1"/>
  <c r="BN3" i="4"/>
  <c r="BN4" i="4"/>
  <c r="BN5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O24" i="4"/>
  <c r="BN25" i="4"/>
  <c r="BO25" i="4"/>
  <c r="BN26" i="4"/>
  <c r="BN27" i="4"/>
  <c r="BN28" i="4"/>
  <c r="BN29" i="4"/>
  <c r="BN30" i="4"/>
  <c r="BN31" i="4"/>
  <c r="BN32" i="4"/>
  <c r="BN33" i="4"/>
  <c r="BN34" i="4"/>
  <c r="BN35" i="4"/>
  <c r="BO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20" i="7" l="1"/>
  <c r="N12" i="2"/>
  <c r="BU2" i="4" s="1"/>
  <c r="B8" i="1"/>
  <c r="B9" i="1" s="1"/>
  <c r="D3" i="4" s="1"/>
  <c r="N11" i="2" l="1"/>
  <c r="AB24" i="3" s="1"/>
  <c r="AB22" i="3"/>
  <c r="B21" i="7"/>
  <c r="B22" i="7" s="1"/>
  <c r="B10" i="1"/>
  <c r="D4" i="4" s="1"/>
  <c r="B23" i="7" l="1"/>
  <c r="B11" i="1"/>
  <c r="D5" i="4" l="1"/>
  <c r="B12" i="1"/>
  <c r="B24" i="7"/>
  <c r="D6" i="4" l="1"/>
  <c r="B13" i="1"/>
  <c r="B25" i="7"/>
  <c r="B26" i="7" s="1"/>
  <c r="B14" i="1" l="1"/>
  <c r="D7" i="4"/>
  <c r="B27" i="7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D8" i="4" l="1"/>
  <c r="B15" i="1"/>
  <c r="D9" i="4" l="1"/>
  <c r="B16" i="1"/>
  <c r="D10" i="4" s="1"/>
  <c r="B17" i="1" l="1"/>
  <c r="B18" i="1" s="1"/>
  <c r="D12" i="4" s="1"/>
  <c r="D11" i="4" l="1"/>
  <c r="B19" i="1"/>
  <c r="D13" i="4" s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E23" i="1" s="1"/>
  <c r="BD24" i="1"/>
  <c r="BD25" i="1"/>
  <c r="BE25" i="1" s="1"/>
  <c r="BD26" i="1"/>
  <c r="BD27" i="1"/>
  <c r="BD28" i="1"/>
  <c r="BD29" i="1"/>
  <c r="BD30" i="1"/>
  <c r="BE30" i="1" s="1"/>
  <c r="BD31" i="1"/>
  <c r="BE31" i="1" s="1"/>
  <c r="BD32" i="1"/>
  <c r="BD33" i="1"/>
  <c r="BE33" i="1" s="1"/>
  <c r="BD34" i="1"/>
  <c r="BD35" i="1"/>
  <c r="BD36" i="1"/>
  <c r="BD37" i="1"/>
  <c r="BD38" i="1"/>
  <c r="BD39" i="1"/>
  <c r="BE39" i="1" s="1"/>
  <c r="BD40" i="1"/>
  <c r="BD41" i="1"/>
  <c r="BE41" i="1" s="1"/>
  <c r="BD42" i="1"/>
  <c r="BE42" i="1" s="1"/>
  <c r="BD43" i="1"/>
  <c r="BE43" i="1" s="1"/>
  <c r="BD44" i="1"/>
  <c r="BD45" i="1"/>
  <c r="BD46" i="1"/>
  <c r="BD47" i="1"/>
  <c r="BE47" i="1" s="1"/>
  <c r="BD48" i="1"/>
  <c r="BD49" i="1"/>
  <c r="BE49" i="1" s="1"/>
  <c r="BD50" i="1"/>
  <c r="BE50" i="1" s="1"/>
  <c r="BD51" i="1"/>
  <c r="BE51" i="1" s="1"/>
  <c r="BD52" i="1"/>
  <c r="BD53" i="1"/>
  <c r="BD54" i="1"/>
  <c r="BD55" i="1"/>
  <c r="BE55" i="1" s="1"/>
  <c r="BD56" i="1"/>
  <c r="BD57" i="1"/>
  <c r="BE57" i="1" s="1"/>
  <c r="BD8" i="1"/>
  <c r="B20" i="1" l="1"/>
  <c r="D14" i="4" s="1"/>
  <c r="BE38" i="1"/>
  <c r="BE22" i="1"/>
  <c r="BE34" i="1"/>
  <c r="BE26" i="1"/>
  <c r="BE18" i="1"/>
  <c r="BE45" i="1"/>
  <c r="BE37" i="1"/>
  <c r="BE21" i="1"/>
  <c r="BE35" i="1"/>
  <c r="BE27" i="1"/>
  <c r="BE19" i="1"/>
  <c r="BE46" i="1"/>
  <c r="BE29" i="1"/>
  <c r="BE54" i="1"/>
  <c r="BE53" i="1"/>
  <c r="BE56" i="1"/>
  <c r="BE52" i="1"/>
  <c r="BE48" i="1"/>
  <c r="BE44" i="1"/>
  <c r="BE40" i="1"/>
  <c r="BE36" i="1"/>
  <c r="BE32" i="1"/>
  <c r="BE28" i="1"/>
  <c r="BE24" i="1"/>
  <c r="BE20" i="1"/>
  <c r="BE9" i="1"/>
  <c r="BE10" i="1"/>
  <c r="BE11" i="1"/>
  <c r="BE12" i="1"/>
  <c r="BE13" i="1"/>
  <c r="BE14" i="1"/>
  <c r="BE15" i="1"/>
  <c r="BE16" i="1"/>
  <c r="BE17" i="1"/>
  <c r="BE8" i="1"/>
  <c r="B21" i="1" l="1"/>
  <c r="D15" i="4" s="1"/>
  <c r="B22" i="1" l="1"/>
  <c r="N7" i="4"/>
  <c r="CX14" i="4"/>
  <c r="CZ15" i="4"/>
  <c r="B23" i="1" l="1"/>
  <c r="D17" i="4" s="1"/>
  <c r="D16" i="4"/>
  <c r="CZ12" i="4"/>
  <c r="DA12" i="4" s="1"/>
  <c r="CZ16" i="4"/>
  <c r="DA16" i="4" s="1"/>
  <c r="CZ13" i="4"/>
  <c r="DE13" i="4" s="1"/>
  <c r="DF13" i="4" s="1"/>
  <c r="CZ14" i="4"/>
  <c r="DE14" i="4" s="1"/>
  <c r="DF14" i="4" s="1"/>
  <c r="DE15" i="4"/>
  <c r="DF15" i="4" s="1"/>
  <c r="DA15" i="4"/>
  <c r="B24" i="1" l="1"/>
  <c r="B25" i="1"/>
  <c r="DE16" i="4"/>
  <c r="DF16" i="4" s="1"/>
  <c r="DA13" i="4"/>
  <c r="DE12" i="4"/>
  <c r="DF12" i="4" s="1"/>
  <c r="DA14" i="4"/>
  <c r="D18" i="4" l="1"/>
  <c r="B26" i="1"/>
  <c r="D19" i="4"/>
  <c r="CZ9" i="4"/>
  <c r="CZ7" i="4"/>
  <c r="CX7" i="4"/>
  <c r="CX11" i="4"/>
  <c r="CZ3" i="4"/>
  <c r="CZ50" i="4"/>
  <c r="CZ27" i="4"/>
  <c r="CZ38" i="4"/>
  <c r="CZ40" i="4"/>
  <c r="CZ44" i="4"/>
  <c r="CZ46" i="4"/>
  <c r="CZ25" i="4"/>
  <c r="CZ36" i="4"/>
  <c r="CZ41" i="4"/>
  <c r="CZ19" i="4"/>
  <c r="CZ48" i="4"/>
  <c r="CZ21" i="4"/>
  <c r="CZ47" i="4"/>
  <c r="CZ32" i="4"/>
  <c r="CZ43" i="4"/>
  <c r="CZ26" i="4"/>
  <c r="CZ51" i="4"/>
  <c r="CZ6" i="4"/>
  <c r="CZ20" i="4"/>
  <c r="CZ45" i="4"/>
  <c r="CZ28" i="4"/>
  <c r="CZ11" i="4"/>
  <c r="CZ33" i="4"/>
  <c r="CZ35" i="4"/>
  <c r="CZ22" i="4"/>
  <c r="CZ30" i="4"/>
  <c r="CZ49" i="4"/>
  <c r="CZ31" i="4"/>
  <c r="CZ10" i="4"/>
  <c r="CZ5" i="4"/>
  <c r="CZ42" i="4"/>
  <c r="CZ23" i="4"/>
  <c r="CZ18" i="4"/>
  <c r="CZ29" i="4"/>
  <c r="CZ34" i="4"/>
  <c r="CZ39" i="4"/>
  <c r="CZ37" i="4"/>
  <c r="CZ17" i="4"/>
  <c r="CZ24" i="4"/>
  <c r="CZ8" i="4"/>
  <c r="CZ4" i="4"/>
  <c r="CX39" i="4"/>
  <c r="CX41" i="4"/>
  <c r="CX37" i="4"/>
  <c r="CX23" i="4"/>
  <c r="CX47" i="4"/>
  <c r="CX3" i="4"/>
  <c r="CY14" i="4" s="1"/>
  <c r="DC14" i="4" s="1"/>
  <c r="DD14" i="4" s="1"/>
  <c r="CX31" i="4"/>
  <c r="CX27" i="4"/>
  <c r="CX35" i="4"/>
  <c r="CX12" i="4"/>
  <c r="CX48" i="4"/>
  <c r="CX21" i="4"/>
  <c r="CX38" i="4"/>
  <c r="CX40" i="4"/>
  <c r="CX32" i="4"/>
  <c r="CX17" i="4"/>
  <c r="CX49" i="4"/>
  <c r="CX18" i="4"/>
  <c r="CX29" i="4"/>
  <c r="CX50" i="4"/>
  <c r="CX13" i="4"/>
  <c r="CX9" i="4"/>
  <c r="CX45" i="4"/>
  <c r="CX10" i="4"/>
  <c r="CX46" i="4"/>
  <c r="CX4" i="4"/>
  <c r="CX34" i="4"/>
  <c r="CX42" i="4"/>
  <c r="CX15" i="4"/>
  <c r="CX26" i="4"/>
  <c r="CX6" i="4"/>
  <c r="CX43" i="4"/>
  <c r="CX16" i="4"/>
  <c r="CX44" i="4"/>
  <c r="CX24" i="4"/>
  <c r="CX8" i="4"/>
  <c r="CX36" i="4"/>
  <c r="CX51" i="4"/>
  <c r="CX20" i="4"/>
  <c r="CX28" i="4"/>
  <c r="CX5" i="4"/>
  <c r="CX19" i="4"/>
  <c r="CX33" i="4"/>
  <c r="CX25" i="4"/>
  <c r="CX22" i="4"/>
  <c r="CX30" i="4"/>
  <c r="D20" i="4" l="1"/>
  <c r="B27" i="1"/>
  <c r="K2" i="4"/>
  <c r="J2" i="4"/>
  <c r="D21" i="4" l="1"/>
  <c r="B28" i="1"/>
  <c r="D22" i="4" s="1"/>
  <c r="Z2" i="4"/>
  <c r="B29" i="1" l="1"/>
  <c r="D23" i="4" s="1"/>
  <c r="Q2" i="1"/>
  <c r="B30" i="1" l="1"/>
  <c r="B31" i="1" s="1"/>
  <c r="D25" i="4" s="1"/>
  <c r="P57" i="1"/>
  <c r="N51" i="4" s="1"/>
  <c r="P56" i="1"/>
  <c r="N50" i="4" s="1"/>
  <c r="P55" i="1"/>
  <c r="N49" i="4" s="1"/>
  <c r="P54" i="1"/>
  <c r="N48" i="4" s="1"/>
  <c r="P53" i="1"/>
  <c r="N47" i="4" s="1"/>
  <c r="P52" i="1"/>
  <c r="N46" i="4" s="1"/>
  <c r="P51" i="1"/>
  <c r="N45" i="4" s="1"/>
  <c r="P50" i="1"/>
  <c r="N44" i="4" s="1"/>
  <c r="P49" i="1"/>
  <c r="N43" i="4" s="1"/>
  <c r="P48" i="1"/>
  <c r="N42" i="4" s="1"/>
  <c r="P47" i="1"/>
  <c r="N41" i="4" s="1"/>
  <c r="P46" i="1"/>
  <c r="N40" i="4" s="1"/>
  <c r="P45" i="1"/>
  <c r="N39" i="4" s="1"/>
  <c r="P44" i="1"/>
  <c r="N38" i="4" s="1"/>
  <c r="P43" i="1"/>
  <c r="N37" i="4" s="1"/>
  <c r="P42" i="1"/>
  <c r="N36" i="4" s="1"/>
  <c r="P41" i="1"/>
  <c r="N35" i="4" s="1"/>
  <c r="P40" i="1"/>
  <c r="N34" i="4" s="1"/>
  <c r="P39" i="1"/>
  <c r="N33" i="4" s="1"/>
  <c r="P38" i="1"/>
  <c r="N32" i="4" s="1"/>
  <c r="P37" i="1"/>
  <c r="N31" i="4" s="1"/>
  <c r="P36" i="1"/>
  <c r="N30" i="4" s="1"/>
  <c r="P35" i="1"/>
  <c r="N29" i="4" s="1"/>
  <c r="P34" i="1"/>
  <c r="N28" i="4" s="1"/>
  <c r="P33" i="1"/>
  <c r="N27" i="4" s="1"/>
  <c r="P32" i="1"/>
  <c r="N26" i="4" s="1"/>
  <c r="P31" i="1"/>
  <c r="N25" i="4" s="1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6" i="4"/>
  <c r="P11" i="1"/>
  <c r="N5" i="4" s="1"/>
  <c r="P10" i="1"/>
  <c r="N4" i="4" s="1"/>
  <c r="P9" i="1"/>
  <c r="N3" i="4" s="1"/>
  <c r="P8" i="1"/>
  <c r="D24" i="4" l="1"/>
  <c r="B32" i="1"/>
  <c r="D26" i="4" s="1"/>
  <c r="BW2" i="4"/>
  <c r="B33" i="1" l="1"/>
  <c r="B2" i="4"/>
  <c r="D27" i="4" l="1"/>
  <c r="B34" i="1"/>
  <c r="V2" i="1"/>
  <c r="B35" i="1" l="1"/>
  <c r="D28" i="4"/>
  <c r="CM2" i="4"/>
  <c r="CL2" i="4"/>
  <c r="AC11" i="3"/>
  <c r="AC10" i="3"/>
  <c r="B36" i="1" l="1"/>
  <c r="D30" i="4" s="1"/>
  <c r="D29" i="4"/>
  <c r="Z11" i="3"/>
  <c r="Y12" i="3"/>
  <c r="Y22" i="3" s="1"/>
  <c r="Z10" i="3"/>
  <c r="AB12" i="3"/>
  <c r="Y23" i="3" s="1"/>
  <c r="F2" i="4"/>
  <c r="W149" i="6"/>
  <c r="B37" i="1" l="1"/>
  <c r="Z12" i="3"/>
  <c r="Y24" i="3"/>
  <c r="Y27" i="3" s="1"/>
  <c r="AC12" i="3"/>
  <c r="BT2" i="4"/>
  <c r="CC2" i="4"/>
  <c r="CB2" i="4"/>
  <c r="B38" i="1" l="1"/>
  <c r="D31" i="4"/>
  <c r="D32" i="4" l="1"/>
  <c r="B39" i="1"/>
  <c r="AB17" i="3"/>
  <c r="AB16" i="3"/>
  <c r="AB15" i="3"/>
  <c r="Y16" i="3"/>
  <c r="Y17" i="3"/>
  <c r="Y15" i="3"/>
  <c r="D33" i="4" l="1"/>
  <c r="B40" i="1"/>
  <c r="AB19" i="3"/>
  <c r="Y19" i="3"/>
  <c r="BZ2" i="4"/>
  <c r="CK2" i="4"/>
  <c r="CJ2" i="4"/>
  <c r="CI2" i="4"/>
  <c r="CH2" i="4"/>
  <c r="CF2" i="4"/>
  <c r="CE2" i="4"/>
  <c r="CD2" i="4"/>
  <c r="BY2" i="4"/>
  <c r="CA2" i="4"/>
  <c r="BX2" i="4"/>
  <c r="B41" i="1" l="1"/>
  <c r="D34" i="4"/>
  <c r="V2" i="4"/>
  <c r="T2" i="4"/>
  <c r="S2" i="4"/>
  <c r="R2" i="4"/>
  <c r="Q2" i="4"/>
  <c r="P2" i="4"/>
  <c r="O2" i="4"/>
  <c r="N2" i="4"/>
  <c r="M2" i="4"/>
  <c r="X149" i="6"/>
  <c r="S3" i="1" s="1"/>
  <c r="B42" i="1" l="1"/>
  <c r="D35" i="4"/>
  <c r="G56" i="7"/>
  <c r="G40" i="7"/>
  <c r="G24" i="7"/>
  <c r="G55" i="7"/>
  <c r="G39" i="7"/>
  <c r="G23" i="7"/>
  <c r="G37" i="7"/>
  <c r="G20" i="7"/>
  <c r="G35" i="7"/>
  <c r="G50" i="7"/>
  <c r="G34" i="7"/>
  <c r="G18" i="7"/>
  <c r="G49" i="7"/>
  <c r="G33" i="7"/>
  <c r="G17" i="7"/>
  <c r="G48" i="7"/>
  <c r="G32" i="7"/>
  <c r="G16" i="7"/>
  <c r="G47" i="7"/>
  <c r="G31" i="7"/>
  <c r="G15" i="7"/>
  <c r="G46" i="7"/>
  <c r="G30" i="7"/>
  <c r="G14" i="7"/>
  <c r="G45" i="7"/>
  <c r="G29" i="7"/>
  <c r="G13" i="7"/>
  <c r="G60" i="7"/>
  <c r="G44" i="7"/>
  <c r="G28" i="7"/>
  <c r="G12" i="7"/>
  <c r="G21" i="7"/>
  <c r="G52" i="7"/>
  <c r="G59" i="7"/>
  <c r="G43" i="7"/>
  <c r="G27" i="7"/>
  <c r="G11" i="7"/>
  <c r="G58" i="7"/>
  <c r="G42" i="7"/>
  <c r="G26" i="7"/>
  <c r="G57" i="7"/>
  <c r="G41" i="7"/>
  <c r="G25" i="7"/>
  <c r="G54" i="7"/>
  <c r="G38" i="7"/>
  <c r="G22" i="7"/>
  <c r="G53" i="7"/>
  <c r="G36" i="7"/>
  <c r="G51" i="7"/>
  <c r="G19" i="7"/>
  <c r="C41" i="4"/>
  <c r="C46" i="4"/>
  <c r="C50" i="4"/>
  <c r="C39" i="4"/>
  <c r="C15" i="4"/>
  <c r="E15" i="4" s="1"/>
  <c r="C4" i="4"/>
  <c r="E4" i="4" s="1"/>
  <c r="C27" i="4"/>
  <c r="E27" i="4" s="1"/>
  <c r="C28" i="4"/>
  <c r="E28" i="4" s="1"/>
  <c r="C36" i="4"/>
  <c r="C8" i="4"/>
  <c r="E8" i="4" s="1"/>
  <c r="C12" i="4"/>
  <c r="E12" i="4" s="1"/>
  <c r="C24" i="4"/>
  <c r="E24" i="4" s="1"/>
  <c r="C45" i="4"/>
  <c r="C49" i="4"/>
  <c r="C5" i="4"/>
  <c r="E5" i="4" s="1"/>
  <c r="C9" i="4"/>
  <c r="E9" i="4" s="1"/>
  <c r="C29" i="4"/>
  <c r="E29" i="4" s="1"/>
  <c r="C33" i="4"/>
  <c r="E33" i="4" s="1"/>
  <c r="C37" i="4"/>
  <c r="C42" i="4"/>
  <c r="C13" i="4"/>
  <c r="E13" i="4" s="1"/>
  <c r="C17" i="4"/>
  <c r="E17" i="4" s="1"/>
  <c r="C21" i="4"/>
  <c r="E21" i="4" s="1"/>
  <c r="C25" i="4"/>
  <c r="E25" i="4" s="1"/>
  <c r="C47" i="4"/>
  <c r="C3" i="4"/>
  <c r="E3" i="4" s="1"/>
  <c r="C30" i="4"/>
  <c r="E30" i="4" s="1"/>
  <c r="C34" i="4"/>
  <c r="E34" i="4" s="1"/>
  <c r="C38" i="4"/>
  <c r="C43" i="4"/>
  <c r="C51" i="4"/>
  <c r="C6" i="4"/>
  <c r="E6" i="4" s="1"/>
  <c r="C10" i="4"/>
  <c r="E10" i="4" s="1"/>
  <c r="C14" i="4"/>
  <c r="E14" i="4" s="1"/>
  <c r="C18" i="4"/>
  <c r="E18" i="4" s="1"/>
  <c r="C22" i="4"/>
  <c r="E22" i="4" s="1"/>
  <c r="C26" i="4"/>
  <c r="E26" i="4" s="1"/>
  <c r="C31" i="4"/>
  <c r="E31" i="4" s="1"/>
  <c r="C44" i="4"/>
  <c r="C7" i="4"/>
  <c r="E7" i="4" s="1"/>
  <c r="C23" i="4"/>
  <c r="E23" i="4" s="1"/>
  <c r="C35" i="4"/>
  <c r="E35" i="4" s="1"/>
  <c r="C48" i="4"/>
  <c r="C11" i="4"/>
  <c r="E11" i="4" s="1"/>
  <c r="C19" i="4"/>
  <c r="E19" i="4" s="1"/>
  <c r="C32" i="4"/>
  <c r="E32" i="4" s="1"/>
  <c r="C16" i="4"/>
  <c r="E16" i="4" s="1"/>
  <c r="C20" i="4"/>
  <c r="E20" i="4" s="1"/>
  <c r="C40" i="4"/>
  <c r="Y2" i="4"/>
  <c r="BO2" i="4" s="1"/>
  <c r="U2" i="4"/>
  <c r="BN2" i="4" s="1"/>
  <c r="L2" i="4"/>
  <c r="C2" i="4"/>
  <c r="I2" i="4"/>
  <c r="D36" i="4" l="1"/>
  <c r="E36" i="4" s="1"/>
  <c r="B43" i="1"/>
  <c r="CZ2" i="4"/>
  <c r="D2" i="4"/>
  <c r="D37" i="4" l="1"/>
  <c r="E37" i="4" s="1"/>
  <c r="B44" i="1"/>
  <c r="CY11" i="4"/>
  <c r="DC11" i="4" s="1"/>
  <c r="DD11" i="4" s="1"/>
  <c r="CY7" i="4"/>
  <c r="DC7" i="4" s="1"/>
  <c r="DD7" i="4" s="1"/>
  <c r="DA3" i="4"/>
  <c r="DE3" i="4" s="1"/>
  <c r="DF3" i="4" s="1"/>
  <c r="DA9" i="4"/>
  <c r="DE9" i="4" s="1"/>
  <c r="DF9" i="4" s="1"/>
  <c r="DA7" i="4"/>
  <c r="DE7" i="4" s="1"/>
  <c r="DF7" i="4" s="1"/>
  <c r="DA2" i="4"/>
  <c r="DE2" i="4" s="1"/>
  <c r="DA27" i="4"/>
  <c r="DE27" i="4" s="1"/>
  <c r="DF27" i="4" s="1"/>
  <c r="DA25" i="4"/>
  <c r="DE25" i="4" s="1"/>
  <c r="DF25" i="4" s="1"/>
  <c r="DA18" i="4"/>
  <c r="DE18" i="4" s="1"/>
  <c r="DF18" i="4" s="1"/>
  <c r="DA21" i="4"/>
  <c r="DE21" i="4" s="1"/>
  <c r="DF21" i="4" s="1"/>
  <c r="DA11" i="4"/>
  <c r="DE11" i="4" s="1"/>
  <c r="DF11" i="4" s="1"/>
  <c r="DA22" i="4"/>
  <c r="DE22" i="4" s="1"/>
  <c r="DF22" i="4" s="1"/>
  <c r="DA38" i="4"/>
  <c r="DE38" i="4" s="1"/>
  <c r="DF38" i="4" s="1"/>
  <c r="DA43" i="4"/>
  <c r="DE43" i="4" s="1"/>
  <c r="DF43" i="4" s="1"/>
  <c r="DA40" i="4"/>
  <c r="DE40" i="4" s="1"/>
  <c r="DF40" i="4" s="1"/>
  <c r="DA51" i="4"/>
  <c r="DE51" i="4" s="1"/>
  <c r="DF51" i="4" s="1"/>
  <c r="DA6" i="4"/>
  <c r="DE6" i="4" s="1"/>
  <c r="DF6" i="4" s="1"/>
  <c r="DA49" i="4"/>
  <c r="DE49" i="4" s="1"/>
  <c r="DF49" i="4" s="1"/>
  <c r="DA46" i="4"/>
  <c r="DE46" i="4" s="1"/>
  <c r="DF46" i="4" s="1"/>
  <c r="DA37" i="4"/>
  <c r="DE37" i="4" s="1"/>
  <c r="DF37" i="4" s="1"/>
  <c r="DA48" i="4"/>
  <c r="DE48" i="4" s="1"/>
  <c r="DF48" i="4" s="1"/>
  <c r="DA31" i="4"/>
  <c r="DE31" i="4" s="1"/>
  <c r="DF31" i="4" s="1"/>
  <c r="DA19" i="4"/>
  <c r="DE19" i="4" s="1"/>
  <c r="DF19" i="4" s="1"/>
  <c r="DA36" i="4"/>
  <c r="DE36" i="4" s="1"/>
  <c r="DF36" i="4" s="1"/>
  <c r="DA39" i="4"/>
  <c r="DE39" i="4" s="1"/>
  <c r="DF39" i="4" s="1"/>
  <c r="DA10" i="4"/>
  <c r="DE10" i="4" s="1"/>
  <c r="DF10" i="4" s="1"/>
  <c r="DA41" i="4"/>
  <c r="DE41" i="4" s="1"/>
  <c r="DF41" i="4" s="1"/>
  <c r="DA5" i="4"/>
  <c r="DE5" i="4" s="1"/>
  <c r="DF5" i="4" s="1"/>
  <c r="DA29" i="4"/>
  <c r="DE29" i="4" s="1"/>
  <c r="DF29" i="4" s="1"/>
  <c r="DA33" i="4"/>
  <c r="DE33" i="4" s="1"/>
  <c r="DF33" i="4" s="1"/>
  <c r="DA24" i="4"/>
  <c r="DE24" i="4" s="1"/>
  <c r="DF24" i="4" s="1"/>
  <c r="DA44" i="4"/>
  <c r="DE44" i="4" s="1"/>
  <c r="DF44" i="4" s="1"/>
  <c r="DA42" i="4"/>
  <c r="DE42" i="4" s="1"/>
  <c r="DF42" i="4" s="1"/>
  <c r="DA8" i="4"/>
  <c r="DE8" i="4" s="1"/>
  <c r="DF8" i="4" s="1"/>
  <c r="DA34" i="4"/>
  <c r="DE34" i="4" s="1"/>
  <c r="DF34" i="4" s="1"/>
  <c r="DA20" i="4"/>
  <c r="DE20" i="4" s="1"/>
  <c r="DF20" i="4" s="1"/>
  <c r="DA30" i="4"/>
  <c r="DE30" i="4" s="1"/>
  <c r="DF30" i="4" s="1"/>
  <c r="DA47" i="4"/>
  <c r="DE47" i="4" s="1"/>
  <c r="DF47" i="4" s="1"/>
  <c r="DA35" i="4"/>
  <c r="DE35" i="4" s="1"/>
  <c r="DF35" i="4" s="1"/>
  <c r="DA4" i="4"/>
  <c r="DE4" i="4" s="1"/>
  <c r="DF4" i="4" s="1"/>
  <c r="DA23" i="4"/>
  <c r="DE23" i="4" s="1"/>
  <c r="DF23" i="4" s="1"/>
  <c r="DA28" i="4"/>
  <c r="DE28" i="4" s="1"/>
  <c r="DF28" i="4" s="1"/>
  <c r="DA17" i="4"/>
  <c r="DE17" i="4" s="1"/>
  <c r="DF17" i="4" s="1"/>
  <c r="DA50" i="4"/>
  <c r="DE50" i="4" s="1"/>
  <c r="DF50" i="4" s="1"/>
  <c r="DA45" i="4"/>
  <c r="DE45" i="4" s="1"/>
  <c r="DF45" i="4" s="1"/>
  <c r="DA26" i="4"/>
  <c r="DE26" i="4" s="1"/>
  <c r="DF26" i="4" s="1"/>
  <c r="DA32" i="4"/>
  <c r="DE32" i="4" s="1"/>
  <c r="DF32" i="4" s="1"/>
  <c r="CY2" i="4"/>
  <c r="CY17" i="4"/>
  <c r="DC17" i="4" s="1"/>
  <c r="DD17" i="4" s="1"/>
  <c r="CY4" i="4"/>
  <c r="DC4" i="4" s="1"/>
  <c r="DD4" i="4" s="1"/>
  <c r="CY38" i="4"/>
  <c r="DC38" i="4" s="1"/>
  <c r="DD38" i="4" s="1"/>
  <c r="CY5" i="4"/>
  <c r="DC5" i="4" s="1"/>
  <c r="DD5" i="4" s="1"/>
  <c r="CY51" i="4"/>
  <c r="DC51" i="4" s="1"/>
  <c r="DD51" i="4" s="1"/>
  <c r="CY30" i="4"/>
  <c r="DC30" i="4" s="1"/>
  <c r="DD30" i="4" s="1"/>
  <c r="CY46" i="4"/>
  <c r="DC46" i="4" s="1"/>
  <c r="DD46" i="4" s="1"/>
  <c r="CY12" i="4"/>
  <c r="DC12" i="4" s="1"/>
  <c r="DD12" i="4" s="1"/>
  <c r="CY35" i="4"/>
  <c r="DC35" i="4" s="1"/>
  <c r="DD35" i="4" s="1"/>
  <c r="CY24" i="4"/>
  <c r="DC24" i="4" s="1"/>
  <c r="DD24" i="4" s="1"/>
  <c r="CY32" i="4"/>
  <c r="DC32" i="4" s="1"/>
  <c r="DD32" i="4" s="1"/>
  <c r="CY19" i="4"/>
  <c r="DC19" i="4" s="1"/>
  <c r="DD19" i="4" s="1"/>
  <c r="CY39" i="4"/>
  <c r="DC39" i="4" s="1"/>
  <c r="DD39" i="4" s="1"/>
  <c r="CY49" i="4"/>
  <c r="DC49" i="4" s="1"/>
  <c r="DD49" i="4" s="1"/>
  <c r="CY29" i="4"/>
  <c r="DC29" i="4" s="1"/>
  <c r="DD29" i="4" s="1"/>
  <c r="CY41" i="4"/>
  <c r="DC41" i="4" s="1"/>
  <c r="DD41" i="4" s="1"/>
  <c r="CY43" i="4"/>
  <c r="DC43" i="4" s="1"/>
  <c r="DD43" i="4" s="1"/>
  <c r="CY48" i="4"/>
  <c r="DC48" i="4" s="1"/>
  <c r="DD48" i="4" s="1"/>
  <c r="CY20" i="4"/>
  <c r="DC20" i="4" s="1"/>
  <c r="DD20" i="4" s="1"/>
  <c r="CY44" i="4"/>
  <c r="DC44" i="4" s="1"/>
  <c r="DD44" i="4" s="1"/>
  <c r="CY37" i="4"/>
  <c r="DC37" i="4" s="1"/>
  <c r="DD37" i="4" s="1"/>
  <c r="CY50" i="4"/>
  <c r="DC50" i="4" s="1"/>
  <c r="DD50" i="4" s="1"/>
  <c r="CY28" i="4"/>
  <c r="DC28" i="4" s="1"/>
  <c r="DD28" i="4" s="1"/>
  <c r="CY15" i="4"/>
  <c r="DC15" i="4" s="1"/>
  <c r="DD15" i="4" s="1"/>
  <c r="CY36" i="4"/>
  <c r="DC36" i="4" s="1"/>
  <c r="DD36" i="4" s="1"/>
  <c r="CY3" i="4"/>
  <c r="DC3" i="4" s="1"/>
  <c r="DD3" i="4" s="1"/>
  <c r="CY26" i="4"/>
  <c r="DC26" i="4" s="1"/>
  <c r="DD26" i="4" s="1"/>
  <c r="CY16" i="4"/>
  <c r="DC16" i="4" s="1"/>
  <c r="DD16" i="4" s="1"/>
  <c r="CY9" i="4"/>
  <c r="CY42" i="4"/>
  <c r="DC42" i="4" s="1"/>
  <c r="DD42" i="4" s="1"/>
  <c r="CY21" i="4"/>
  <c r="DC21" i="4" s="1"/>
  <c r="DD21" i="4" s="1"/>
  <c r="CY25" i="4"/>
  <c r="DC25" i="4" s="1"/>
  <c r="DD25" i="4" s="1"/>
  <c r="CY31" i="4"/>
  <c r="DC31" i="4" s="1"/>
  <c r="DD31" i="4" s="1"/>
  <c r="CY6" i="4"/>
  <c r="DC6" i="4" s="1"/>
  <c r="DD6" i="4" s="1"/>
  <c r="CY18" i="4"/>
  <c r="DC18" i="4" s="1"/>
  <c r="DD18" i="4" s="1"/>
  <c r="CY33" i="4"/>
  <c r="DC33" i="4" s="1"/>
  <c r="DD33" i="4" s="1"/>
  <c r="CY47" i="4"/>
  <c r="DC47" i="4" s="1"/>
  <c r="DD47" i="4" s="1"/>
  <c r="CY13" i="4"/>
  <c r="DC13" i="4" s="1"/>
  <c r="DD13" i="4" s="1"/>
  <c r="CY27" i="4"/>
  <c r="DC27" i="4" s="1"/>
  <c r="DD27" i="4" s="1"/>
  <c r="CY34" i="4"/>
  <c r="DC34" i="4" s="1"/>
  <c r="DD34" i="4" s="1"/>
  <c r="CY8" i="4"/>
  <c r="CY23" i="4"/>
  <c r="DC23" i="4" s="1"/>
  <c r="DD23" i="4" s="1"/>
  <c r="CY22" i="4"/>
  <c r="DC22" i="4" s="1"/>
  <c r="DD22" i="4" s="1"/>
  <c r="CY45" i="4"/>
  <c r="DC45" i="4" s="1"/>
  <c r="DD45" i="4" s="1"/>
  <c r="CY10" i="4"/>
  <c r="DC10" i="4" s="1"/>
  <c r="DD10" i="4" s="1"/>
  <c r="CY40" i="4"/>
  <c r="DC40" i="4" s="1"/>
  <c r="DD40" i="4" s="1"/>
  <c r="E2" i="4"/>
  <c r="D38" i="4" l="1"/>
  <c r="E38" i="4" s="1"/>
  <c r="B45" i="1"/>
  <c r="DC9" i="4"/>
  <c r="DD9" i="4" s="1"/>
  <c r="DC8" i="4"/>
  <c r="DD8" i="4" s="1"/>
  <c r="DC2" i="4"/>
  <c r="DF2" i="4"/>
  <c r="B46" i="1" l="1"/>
  <c r="D39" i="4"/>
  <c r="E39" i="4" s="1"/>
  <c r="DD2" i="4"/>
  <c r="B47" i="1" l="1"/>
  <c r="D40" i="4"/>
  <c r="E40" i="4" s="1"/>
  <c r="D41" i="4" l="1"/>
  <c r="E41" i="4" s="1"/>
  <c r="B48" i="1"/>
  <c r="B49" i="1" l="1"/>
  <c r="D42" i="4"/>
  <c r="E42" i="4" s="1"/>
  <c r="D43" i="4" l="1"/>
  <c r="E43" i="4" s="1"/>
  <c r="B50" i="1"/>
  <c r="D44" i="4" l="1"/>
  <c r="E44" i="4" s="1"/>
  <c r="B51" i="1"/>
  <c r="D45" i="4" l="1"/>
  <c r="E45" i="4" s="1"/>
  <c r="B52" i="1"/>
  <c r="B53" i="1" l="1"/>
  <c r="D46" i="4"/>
  <c r="E46" i="4" s="1"/>
  <c r="B54" i="1" l="1"/>
  <c r="D47" i="4"/>
  <c r="E47" i="4" s="1"/>
  <c r="B55" i="1" l="1"/>
  <c r="D48" i="4"/>
  <c r="E48" i="4" s="1"/>
  <c r="B56" i="1" l="1"/>
  <c r="D49" i="4"/>
  <c r="E49" i="4" s="1"/>
  <c r="D50" i="4" l="1"/>
  <c r="B57" i="1"/>
  <c r="J19" i="2" l="1"/>
  <c r="J41" i="2"/>
  <c r="J46" i="2"/>
  <c r="J32" i="2"/>
  <c r="J55" i="2"/>
  <c r="H21" i="2"/>
  <c r="J44" i="2"/>
  <c r="J34" i="2"/>
  <c r="J60" i="2"/>
  <c r="H37" i="2"/>
  <c r="H24" i="2"/>
  <c r="J63" i="2"/>
  <c r="J50" i="2"/>
  <c r="J38" i="2"/>
  <c r="J40" i="2"/>
  <c r="H30" i="2"/>
  <c r="J37" i="2"/>
  <c r="J35" i="2"/>
  <c r="H59" i="2"/>
  <c r="H38" i="2"/>
  <c r="J49" i="2"/>
  <c r="J57" i="2"/>
  <c r="J53" i="2"/>
  <c r="J23" i="2"/>
  <c r="H54" i="2"/>
  <c r="H34" i="2"/>
  <c r="H46" i="2"/>
  <c r="J30" i="2"/>
  <c r="H44" i="2"/>
  <c r="H62" i="2"/>
  <c r="J21" i="2"/>
  <c r="H52" i="2"/>
  <c r="H31" i="2"/>
  <c r="J54" i="2"/>
  <c r="H51" i="2"/>
  <c r="H56" i="2"/>
  <c r="J22" i="2"/>
  <c r="J28" i="2"/>
  <c r="J29" i="2"/>
  <c r="H65" i="2"/>
  <c r="H57" i="2"/>
  <c r="H42" i="2"/>
  <c r="H18" i="2"/>
  <c r="J39" i="2"/>
  <c r="H47" i="2"/>
  <c r="J33" i="2"/>
  <c r="J42" i="2"/>
  <c r="J56" i="2"/>
  <c r="H40" i="2"/>
  <c r="J24" i="2"/>
  <c r="J36" i="2"/>
  <c r="H33" i="2"/>
  <c r="H32" i="2"/>
  <c r="J26" i="2"/>
  <c r="J48" i="2"/>
  <c r="H53" i="2"/>
  <c r="J17" i="2"/>
  <c r="H23" i="2"/>
  <c r="J45" i="2"/>
  <c r="H48" i="2"/>
  <c r="J51" i="2"/>
  <c r="J59" i="2"/>
  <c r="H64" i="2"/>
  <c r="J31" i="2"/>
  <c r="H17" i="2"/>
  <c r="H60" i="2"/>
  <c r="H55" i="2"/>
  <c r="H43" i="2"/>
  <c r="J43" i="2"/>
  <c r="J18" i="2"/>
  <c r="H22" i="2"/>
  <c r="H41" i="2"/>
  <c r="J61" i="2"/>
  <c r="H63" i="2"/>
  <c r="H35" i="2"/>
  <c r="H29" i="2"/>
  <c r="H25" i="2"/>
  <c r="J20" i="2"/>
  <c r="H58" i="2"/>
  <c r="H50" i="2"/>
  <c r="J65" i="2"/>
  <c r="J64" i="2"/>
  <c r="J25" i="2"/>
  <c r="H49" i="2"/>
  <c r="J52" i="2"/>
  <c r="H39" i="2"/>
  <c r="J58" i="2"/>
  <c r="H20" i="2"/>
  <c r="H27" i="2"/>
  <c r="J47" i="2"/>
  <c r="H26" i="2"/>
  <c r="H61" i="2"/>
  <c r="H36" i="2"/>
  <c r="H45" i="2"/>
  <c r="J62" i="2"/>
  <c r="C19" i="2"/>
  <c r="H28" i="2"/>
  <c r="J27" i="2"/>
  <c r="H19" i="2"/>
  <c r="H66" i="2"/>
  <c r="D51" i="4"/>
  <c r="C33" i="2" s="1"/>
  <c r="J66" i="2"/>
  <c r="E50" i="4"/>
  <c r="C65" i="2"/>
  <c r="D17" i="2"/>
  <c r="G39" i="2"/>
  <c r="G47" i="2"/>
  <c r="D55" i="2"/>
  <c r="D45" i="2"/>
  <c r="C57" i="2"/>
  <c r="G59" i="2"/>
  <c r="C34" i="2"/>
  <c r="I59" i="2"/>
  <c r="D61" i="2"/>
  <c r="D65" i="2"/>
  <c r="D64" i="2"/>
  <c r="G41" i="2"/>
  <c r="C66" i="2"/>
  <c r="G62" i="2"/>
  <c r="G32" i="2"/>
  <c r="C27" i="2"/>
  <c r="D27" i="2"/>
  <c r="I39" i="2"/>
  <c r="G35" i="2"/>
  <c r="D44" i="2"/>
  <c r="G65" i="2"/>
  <c r="G57" i="2"/>
  <c r="G38" i="2"/>
  <c r="G49" i="2"/>
  <c r="D36" i="2"/>
  <c r="I40" i="2"/>
  <c r="G48" i="2"/>
  <c r="C49" i="2"/>
  <c r="C38" i="2"/>
  <c r="D40" i="2"/>
  <c r="I56" i="2"/>
  <c r="D34" i="2"/>
  <c r="G33" i="2"/>
  <c r="C35" i="2"/>
  <c r="G27" i="2"/>
  <c r="G40" i="2"/>
  <c r="D49" i="2"/>
  <c r="D41" i="2"/>
  <c r="D57" i="2"/>
  <c r="C54" i="2"/>
  <c r="I57" i="2"/>
  <c r="G51" i="2"/>
  <c r="I48" i="2"/>
  <c r="C61" i="2"/>
  <c r="D29" i="2"/>
  <c r="G42" i="2"/>
  <c r="G56" i="2"/>
  <c r="C40" i="2"/>
  <c r="I28" i="2"/>
  <c r="I41" i="2"/>
  <c r="G50" i="2"/>
  <c r="C51" i="2"/>
  <c r="D47" i="2"/>
  <c r="C21" i="2" l="1"/>
  <c r="I25" i="2"/>
  <c r="C17" i="2"/>
  <c r="D19" i="2"/>
  <c r="C28" i="2"/>
  <c r="I62" i="2"/>
  <c r="C48" i="2"/>
  <c r="D35" i="2"/>
  <c r="C56" i="2"/>
  <c r="D62" i="2"/>
  <c r="C47" i="2"/>
  <c r="C45" i="2"/>
  <c r="D24" i="2"/>
  <c r="C52" i="2"/>
  <c r="G55" i="2"/>
  <c r="I32" i="2"/>
  <c r="C63" i="2"/>
  <c r="C26" i="2"/>
  <c r="C62" i="2"/>
  <c r="I44" i="2"/>
  <c r="I31" i="2"/>
  <c r="I34" i="2"/>
  <c r="C55" i="2"/>
  <c r="G29" i="2"/>
  <c r="D60" i="2"/>
  <c r="D63" i="2"/>
  <c r="I49" i="2"/>
  <c r="D58" i="2"/>
  <c r="D39" i="2"/>
  <c r="D53" i="2"/>
  <c r="G60" i="2"/>
  <c r="G34" i="2"/>
  <c r="C32" i="2"/>
  <c r="I35" i="2"/>
  <c r="I30" i="2"/>
  <c r="I64" i="2"/>
  <c r="I23" i="2"/>
  <c r="C53" i="2"/>
  <c r="I51" i="2"/>
  <c r="G30" i="2"/>
  <c r="C39" i="2"/>
  <c r="C31" i="2"/>
  <c r="G58" i="2"/>
  <c r="D37" i="2"/>
  <c r="G20" i="2"/>
  <c r="I29" i="2"/>
  <c r="I54" i="2"/>
  <c r="I42" i="2"/>
  <c r="C29" i="2"/>
  <c r="G53" i="2"/>
  <c r="I26" i="2"/>
  <c r="I63" i="2"/>
  <c r="D32" i="2"/>
  <c r="D20" i="2"/>
  <c r="D52" i="2"/>
  <c r="I50" i="2"/>
  <c r="G63" i="2"/>
  <c r="I46" i="2"/>
  <c r="D33" i="2"/>
  <c r="G54" i="2"/>
  <c r="C64" i="2"/>
  <c r="G22" i="2"/>
  <c r="G45" i="2"/>
  <c r="D51" i="2"/>
  <c r="G31" i="2"/>
  <c r="D30" i="2"/>
  <c r="D26" i="2"/>
  <c r="G52" i="2"/>
  <c r="G24" i="2"/>
  <c r="I60" i="2"/>
  <c r="G36" i="2"/>
  <c r="G61" i="2"/>
  <c r="C36" i="2"/>
  <c r="D38" i="2"/>
  <c r="I37" i="2"/>
  <c r="D18" i="2"/>
  <c r="D31" i="2"/>
  <c r="C60" i="2"/>
  <c r="C37" i="2"/>
  <c r="C41" i="2"/>
  <c r="C50" i="2"/>
  <c r="C24" i="2"/>
  <c r="G28" i="2"/>
  <c r="I47" i="2"/>
  <c r="G64" i="2"/>
  <c r="I27" i="2"/>
  <c r="C23" i="2"/>
  <c r="G46" i="2"/>
  <c r="I58" i="2"/>
  <c r="D50" i="2"/>
  <c r="C44" i="2"/>
  <c r="I21" i="2"/>
  <c r="I43" i="2"/>
  <c r="I53" i="2"/>
  <c r="I38" i="2"/>
  <c r="I24" i="2"/>
  <c r="D56" i="2"/>
  <c r="I61" i="2"/>
  <c r="I52" i="2"/>
  <c r="C58" i="2"/>
  <c r="I20" i="2"/>
  <c r="C43" i="2"/>
  <c r="D48" i="2"/>
  <c r="I33" i="2"/>
  <c r="G23" i="2"/>
  <c r="D59" i="2"/>
  <c r="G37" i="2"/>
  <c r="G43" i="2"/>
  <c r="C20" i="2"/>
  <c r="C25" i="2"/>
  <c r="D42" i="2"/>
  <c r="G19" i="2"/>
  <c r="G25" i="2"/>
  <c r="G26" i="2"/>
  <c r="I22" i="2"/>
  <c r="C22" i="2"/>
  <c r="D54" i="2"/>
  <c r="C46" i="2"/>
  <c r="I19" i="2"/>
  <c r="D43" i="2"/>
  <c r="D28" i="2"/>
  <c r="D21" i="2"/>
  <c r="G44" i="2"/>
  <c r="C30" i="2"/>
  <c r="D25" i="2"/>
  <c r="D22" i="2"/>
  <c r="I45" i="2"/>
  <c r="D46" i="2"/>
  <c r="I18" i="2"/>
  <c r="C42" i="2"/>
  <c r="G21" i="2"/>
  <c r="G18" i="2"/>
  <c r="I17" i="2"/>
  <c r="C59" i="2"/>
  <c r="I36" i="2"/>
  <c r="I65" i="2"/>
  <c r="G17" i="2"/>
  <c r="C18" i="2"/>
  <c r="I55" i="2"/>
  <c r="D23" i="2"/>
  <c r="G66" i="2"/>
  <c r="E51" i="4"/>
  <c r="I66" i="2"/>
  <c r="D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JMⅦ</author>
    <author>JMⅤ</author>
  </authors>
  <commentList>
    <comment ref="B2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" authorId="1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プログラム表示用。
４～７文字で入力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<sst xmlns="http://schemas.openxmlformats.org/spreadsheetml/2006/main" count="638" uniqueCount="534">
  <si>
    <t>競技名（男子）</t>
    <rPh sb="0" eb="3">
      <t>キョウギメイ</t>
    </rPh>
    <rPh sb="4" eb="6">
      <t>ダンシ</t>
    </rPh>
    <phoneticPr fontId="3"/>
  </si>
  <si>
    <t>競技名</t>
    <rPh sb="0" eb="2">
      <t>キョウギ</t>
    </rPh>
    <rPh sb="2" eb="3">
      <t>メイ</t>
    </rPh>
    <phoneticPr fontId="3"/>
  </si>
  <si>
    <t>競技コード</t>
    <rPh sb="0" eb="2">
      <t>キョウギ</t>
    </rPh>
    <phoneticPr fontId="3"/>
  </si>
  <si>
    <t>種目区分</t>
    <rPh sb="0" eb="2">
      <t>シュモク</t>
    </rPh>
    <rPh sb="2" eb="4">
      <t>クブン</t>
    </rPh>
    <phoneticPr fontId="3"/>
  </si>
  <si>
    <t>競技名（女子）</t>
    <rPh sb="0" eb="3">
      <t>キョウギメイ</t>
    </rPh>
    <rPh sb="4" eb="6">
      <t>ジョシ</t>
    </rPh>
    <phoneticPr fontId="3"/>
  </si>
  <si>
    <t>所属地</t>
    <rPh sb="0" eb="2">
      <t>ショゾク</t>
    </rPh>
    <rPh sb="2" eb="3">
      <t>チ</t>
    </rPh>
    <phoneticPr fontId="3"/>
  </si>
  <si>
    <t>コード</t>
    <phoneticPr fontId="3"/>
  </si>
  <si>
    <t>種別</t>
    <rPh sb="0" eb="2">
      <t>シュベツ</t>
    </rPh>
    <phoneticPr fontId="3"/>
  </si>
  <si>
    <t>コード</t>
    <phoneticPr fontId="3"/>
  </si>
  <si>
    <t>男子リレー
競技コード</t>
    <rPh sb="0" eb="2">
      <t>ダンシ</t>
    </rPh>
    <rPh sb="6" eb="8">
      <t>キョウギ</t>
    </rPh>
    <phoneticPr fontId="3"/>
  </si>
  <si>
    <t>女子リレー
競技コード</t>
    <rPh sb="0" eb="2">
      <t>ジョシ</t>
    </rPh>
    <rPh sb="6" eb="8">
      <t>キョウギ</t>
    </rPh>
    <phoneticPr fontId="3"/>
  </si>
  <si>
    <t>北海道</t>
  </si>
  <si>
    <t>青　森</t>
  </si>
  <si>
    <t>岩　手</t>
  </si>
  <si>
    <t>高校</t>
  </si>
  <si>
    <t>宮　城</t>
  </si>
  <si>
    <t>中学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</si>
  <si>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</si>
  <si>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</si>
  <si>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</si>
  <si>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</si>
  <si>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</si>
  <si>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</si>
  <si>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</si>
  <si>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</si>
  <si>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</si>
  <si>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</si>
  <si>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</si>
  <si>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</si>
  <si>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</si>
  <si>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</si>
  <si>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</si>
  <si>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</si>
  <si>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</si>
  <si>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</si>
  <si>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</si>
  <si>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</si>
  <si>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</si>
  <si>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</si>
  <si>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</si>
  <si>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</si>
  <si>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</si>
  <si>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</si>
  <si>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</si>
  <si>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</si>
  <si>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</si>
  <si>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</si>
  <si>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</si>
  <si>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</si>
  <si>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</si>
  <si>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</si>
  <si>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</si>
  <si>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</si>
  <si>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</si>
  <si>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</si>
  <si>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</si>
  <si>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</si>
  <si>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</si>
  <si>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</si>
  <si>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</si>
  <si>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番号</t>
    <phoneticPr fontId="3"/>
  </si>
  <si>
    <t>ﾅﾝﾊﾞｰ</t>
    <phoneticPr fontId="3"/>
  </si>
  <si>
    <t>競技者氏名</t>
    <rPh sb="0" eb="3">
      <t>キョウギシャ</t>
    </rPh>
    <rPh sb="3" eb="5">
      <t>シメイ</t>
    </rPh>
    <phoneticPr fontId="3"/>
  </si>
  <si>
    <t>ﾌﾘｶﾞﾅ</t>
    <phoneticPr fontId="3"/>
  </si>
  <si>
    <t>英語表記</t>
    <rPh sb="0" eb="2">
      <t>エイゴ</t>
    </rPh>
    <rPh sb="2" eb="4">
      <t>ヒョウキ</t>
    </rPh>
    <phoneticPr fontId="3"/>
  </si>
  <si>
    <t>学年</t>
  </si>
  <si>
    <t>JAAF ID</t>
    <phoneticPr fontId="3"/>
  </si>
  <si>
    <t>国籍</t>
    <rPh sb="0" eb="2">
      <t>コクセキ</t>
    </rPh>
    <phoneticPr fontId="3"/>
  </si>
  <si>
    <t>ベスト記録</t>
    <rPh sb="3" eb="5">
      <t>キロク</t>
    </rPh>
    <phoneticPr fontId="3"/>
  </si>
  <si>
    <t>ﾘﾚｰ
ﾁｰﾑ</t>
    <phoneticPr fontId="3"/>
  </si>
  <si>
    <t>OP</t>
    <phoneticPr fontId="3"/>
  </si>
  <si>
    <t>種目５</t>
    <rPh sb="0" eb="2">
      <t>シュモク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</si>
  <si>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</si>
  <si>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</si>
  <si>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ｾｲ</t>
    <phoneticPr fontId="3"/>
  </si>
  <si>
    <t>ﾒｲ</t>
    <phoneticPr fontId="3"/>
  </si>
  <si>
    <t>記録</t>
    <rPh sb="0" eb="2">
      <t>キロク</t>
    </rPh>
    <phoneticPr fontId="3"/>
  </si>
  <si>
    <t>競技会</t>
    <rPh sb="0" eb="3">
      <t>キョウギカイ</t>
    </rPh>
    <phoneticPr fontId="3"/>
  </si>
  <si>
    <t>記入例</t>
    <rPh sb="0" eb="2">
      <t>キニュウ</t>
    </rPh>
    <rPh sb="2" eb="3">
      <t>レイ</t>
    </rPh>
    <phoneticPr fontId="3"/>
  </si>
  <si>
    <t>N123</t>
    <phoneticPr fontId="3"/>
  </si>
  <si>
    <t>小林</t>
    <rPh sb="0" eb="2">
      <t>コバヤシ</t>
    </rPh>
    <phoneticPr fontId="3"/>
  </si>
  <si>
    <t>太郎</t>
    <rPh sb="0" eb="2">
      <t>タロウ</t>
    </rPh>
    <phoneticPr fontId="3"/>
  </si>
  <si>
    <t>ｺﾊﾞﾔｼ</t>
    <phoneticPr fontId="3"/>
  </si>
  <si>
    <t>ﾀﾛｳ</t>
    <phoneticPr fontId="3"/>
  </si>
  <si>
    <t>男</t>
  </si>
  <si>
    <t>3</t>
    <phoneticPr fontId="3"/>
  </si>
  <si>
    <t>0821</t>
    <phoneticPr fontId="3"/>
  </si>
  <si>
    <t>00000000000</t>
    <phoneticPr fontId="3"/>
  </si>
  <si>
    <t>JPN</t>
    <phoneticPr fontId="3"/>
  </si>
  <si>
    <t/>
  </si>
  <si>
    <t>○</t>
    <phoneticPr fontId="3"/>
  </si>
  <si>
    <t>佐藤</t>
    <rPh sb="0" eb="2">
      <t>サトウ</t>
    </rPh>
    <phoneticPr fontId="3"/>
  </si>
  <si>
    <t>花子</t>
    <rPh sb="0" eb="2">
      <t>ハナコ</t>
    </rPh>
    <phoneticPr fontId="3"/>
  </si>
  <si>
    <t>ｻﾄｳ</t>
    <phoneticPr fontId="3"/>
  </si>
  <si>
    <t>ﾊﾅｺ</t>
    <phoneticPr fontId="3"/>
  </si>
  <si>
    <t>女</t>
  </si>
  <si>
    <t>2</t>
    <phoneticPr fontId="3"/>
  </si>
  <si>
    <t>1103</t>
    <phoneticPr fontId="3"/>
  </si>
  <si>
    <t>00000000000</t>
    <phoneticPr fontId="3"/>
  </si>
  <si>
    <t>USA</t>
    <phoneticPr fontId="3"/>
  </si>
  <si>
    <t>春季記録会</t>
    <rPh sb="0" eb="2">
      <t>シュンキ</t>
    </rPh>
    <rPh sb="2" eb="5">
      <t>キロクカイ</t>
    </rPh>
    <phoneticPr fontId="3"/>
  </si>
  <si>
    <t xml:space="preserve">                                                                                                                                                </t>
    <phoneticPr fontId="3"/>
  </si>
  <si>
    <t>競 技 会 名</t>
    <rPh sb="0" eb="1">
      <t>セリ</t>
    </rPh>
    <rPh sb="2" eb="3">
      <t>ワザ</t>
    </rPh>
    <rPh sb="4" eb="5">
      <t>カイ</t>
    </rPh>
    <rPh sb="6" eb="7">
      <t>メイ</t>
    </rPh>
    <phoneticPr fontId="3"/>
  </si>
  <si>
    <t>種 別</t>
    <rPh sb="0" eb="1">
      <t>タネ</t>
    </rPh>
    <rPh sb="2" eb="3">
      <t>ベツ</t>
    </rPh>
    <phoneticPr fontId="3"/>
  </si>
  <si>
    <t>番号</t>
    <phoneticPr fontId="3"/>
  </si>
  <si>
    <t>ﾅﾝﾊﾞｰ</t>
    <phoneticPr fontId="3"/>
  </si>
  <si>
    <t>競 技 者 氏 名</t>
    <rPh sb="0" eb="1">
      <t>セリ</t>
    </rPh>
    <rPh sb="2" eb="3">
      <t>ワザ</t>
    </rPh>
    <rPh sb="4" eb="5">
      <t>モノ</t>
    </rPh>
    <rPh sb="6" eb="7">
      <t>シ</t>
    </rPh>
    <rPh sb="8" eb="9">
      <t>メイ</t>
    </rPh>
    <phoneticPr fontId="3"/>
  </si>
  <si>
    <t>性 別</t>
    <phoneticPr fontId="3"/>
  </si>
  <si>
    <t>学 年</t>
    <phoneticPr fontId="3"/>
  </si>
  <si>
    <t>種 目 ４</t>
    <rPh sb="0" eb="1">
      <t>タネ</t>
    </rPh>
    <rPh sb="2" eb="3">
      <t>モク</t>
    </rPh>
    <phoneticPr fontId="3"/>
  </si>
  <si>
    <t>種 目 ５</t>
    <rPh sb="0" eb="1">
      <t>タネ</t>
    </rPh>
    <rPh sb="2" eb="3">
      <t>モク</t>
    </rPh>
    <phoneticPr fontId="3"/>
  </si>
  <si>
    <t>申込ﾌｧｲﾙ
ナンバー</t>
  </si>
  <si>
    <t>団体略称名</t>
  </si>
  <si>
    <t>団体内
番号</t>
  </si>
  <si>
    <t>競技者NO</t>
    <phoneticPr fontId="3"/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</si>
  <si>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</si>
  <si>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</si>
  <si>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</si>
  <si>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</si>
  <si>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</si>
  <si>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</si>
  <si>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
略称</t>
  </si>
  <si>
    <t>競技者名英字</t>
    <rPh sb="0" eb="3">
      <t>キョウギシャ</t>
    </rPh>
    <rPh sb="3" eb="4">
      <t>メイ</t>
    </rPh>
    <rPh sb="4" eb="6">
      <t>エイジ</t>
    </rPh>
    <phoneticPr fontId="3"/>
  </si>
  <si>
    <t>性別</t>
  </si>
  <si>
    <t>生年</t>
  </si>
  <si>
    <t>月日</t>
  </si>
  <si>
    <t>個人所属地名</t>
  </si>
  <si>
    <t>陸連登録
個人コード</t>
  </si>
  <si>
    <t>参加競技-競技コード1</t>
  </si>
  <si>
    <t>参加競技-自己記録1</t>
  </si>
  <si>
    <t>参加競技-オープン参加FLG1</t>
  </si>
  <si>
    <t>参加競技-記録FLG1</t>
  </si>
  <si>
    <t>種目確認
１</t>
  </si>
  <si>
    <t>種目確認
３</t>
  </si>
  <si>
    <t>種目確認
４</t>
  </si>
  <si>
    <t>団体番号</t>
    <rPh sb="0" eb="2">
      <t>ダンタイ</t>
    </rPh>
    <rPh sb="2" eb="4">
      <t>バンゴウ</t>
    </rPh>
    <phoneticPr fontId="24"/>
  </si>
  <si>
    <t>所属地
コード</t>
  </si>
  <si>
    <t>所属名</t>
  </si>
  <si>
    <t>所属名
カナ</t>
  </si>
  <si>
    <t>所属名
略称</t>
  </si>
  <si>
    <t>所属名
正式</t>
  </si>
  <si>
    <t>申込責任者</t>
  </si>
  <si>
    <t>責任者
電話番号</t>
  </si>
  <si>
    <t>競技役員１
　氏名</t>
    <rPh sb="0" eb="2">
      <t>キョウギ</t>
    </rPh>
    <rPh sb="2" eb="4">
      <t>ヤクイン</t>
    </rPh>
    <rPh sb="7" eb="9">
      <t>シメイ</t>
    </rPh>
    <phoneticPr fontId="3"/>
  </si>
  <si>
    <t>競技役員１
　部署</t>
    <rPh sb="0" eb="2">
      <t>キョウギ</t>
    </rPh>
    <rPh sb="2" eb="4">
      <t>ヤクイン</t>
    </rPh>
    <rPh sb="7" eb="9">
      <t>ブショ</t>
    </rPh>
    <phoneticPr fontId="3"/>
  </si>
  <si>
    <t>競技役員２
　氏名</t>
    <rPh sb="0" eb="2">
      <t>キョウギ</t>
    </rPh>
    <rPh sb="2" eb="4">
      <t>ヤクイン</t>
    </rPh>
    <rPh sb="7" eb="9">
      <t>シメイ</t>
    </rPh>
    <phoneticPr fontId="3"/>
  </si>
  <si>
    <t>競技役員２
　部署</t>
    <rPh sb="0" eb="2">
      <t>キョウギ</t>
    </rPh>
    <rPh sb="2" eb="4">
      <t>ヤクイン</t>
    </rPh>
    <rPh sb="7" eb="9">
      <t>ブショ</t>
    </rPh>
    <phoneticPr fontId="3"/>
  </si>
  <si>
    <t>種目確認
2</t>
    <phoneticPr fontId="1"/>
  </si>
  <si>
    <t>A</t>
    <phoneticPr fontId="1"/>
  </si>
  <si>
    <t>コード</t>
  </si>
  <si>
    <t>団体名</t>
    <rPh sb="0" eb="2">
      <t>ダンタイ</t>
    </rPh>
    <rPh sb="2" eb="3">
      <t>メイ</t>
    </rPh>
    <phoneticPr fontId="3"/>
  </si>
  <si>
    <t>松戸市陸協</t>
    <rPh sb="0" eb="3">
      <t>マツドシ</t>
    </rPh>
    <rPh sb="3" eb="5">
      <t>リクキョウ</t>
    </rPh>
    <phoneticPr fontId="5"/>
  </si>
  <si>
    <t>松戸高</t>
  </si>
  <si>
    <t>小金高</t>
  </si>
  <si>
    <t>松戸国際高</t>
  </si>
  <si>
    <t>松戸六実高</t>
  </si>
  <si>
    <t>松戸馬橋高</t>
  </si>
  <si>
    <t>松戸向陽高</t>
  </si>
  <si>
    <t>市立松戸高</t>
  </si>
  <si>
    <t>専修大松戸高</t>
  </si>
  <si>
    <t>東葛飾高</t>
  </si>
  <si>
    <t>柏高</t>
  </si>
  <si>
    <t>柏陵高</t>
  </si>
  <si>
    <t>柏南高</t>
  </si>
  <si>
    <t>柏中央高</t>
  </si>
  <si>
    <t>沼南高</t>
  </si>
  <si>
    <t>沼南高柳高</t>
  </si>
  <si>
    <t>柏の葉高</t>
  </si>
  <si>
    <t>市立柏高</t>
  </si>
  <si>
    <t>日体大柏高</t>
  </si>
  <si>
    <t>流経大付柏高</t>
  </si>
  <si>
    <t>芝浦工大柏高</t>
  </si>
  <si>
    <t>二松学舎柏高</t>
  </si>
  <si>
    <t>清水高</t>
  </si>
  <si>
    <t>野田中央高</t>
  </si>
  <si>
    <t>関宿高</t>
  </si>
  <si>
    <t>西武台千葉高</t>
  </si>
  <si>
    <t>流山高</t>
  </si>
  <si>
    <t>流山南高</t>
  </si>
  <si>
    <t>流山北高</t>
  </si>
  <si>
    <t>流山おおたか高</t>
  </si>
  <si>
    <t>我孫子高</t>
  </si>
  <si>
    <t>我孫子東高</t>
  </si>
  <si>
    <t>中央学院高</t>
  </si>
  <si>
    <t>我孫子二階堂高</t>
  </si>
  <si>
    <t>鎌ヶ谷高</t>
  </si>
  <si>
    <t>鎌ヶ谷西高</t>
  </si>
  <si>
    <t>国府台高</t>
  </si>
  <si>
    <t>国分高</t>
  </si>
  <si>
    <t>市川工高</t>
  </si>
  <si>
    <t>市川東高</t>
  </si>
  <si>
    <t>行徳高</t>
  </si>
  <si>
    <t>市川南高</t>
  </si>
  <si>
    <t>市川昴高</t>
  </si>
  <si>
    <t>筑波大附聴覚高</t>
  </si>
  <si>
    <t>市川高</t>
  </si>
  <si>
    <t>千葉商科大付高</t>
  </si>
  <si>
    <t>和洋国府台女高</t>
  </si>
  <si>
    <t>国府台女学院高</t>
  </si>
  <si>
    <t>昭和学院高</t>
  </si>
  <si>
    <t>不二女高</t>
  </si>
  <si>
    <t>日出学園高</t>
  </si>
  <si>
    <t>船橋高</t>
  </si>
  <si>
    <t>薬園台高</t>
  </si>
  <si>
    <t>船橋東高</t>
  </si>
  <si>
    <t>船橋北高</t>
  </si>
  <si>
    <t>船橋啓明高</t>
  </si>
  <si>
    <t>船橋古和釜高</t>
  </si>
  <si>
    <t>船橋芝山高</t>
  </si>
  <si>
    <t>船橋法典高</t>
  </si>
  <si>
    <t>船橋二和高</t>
  </si>
  <si>
    <t>船橋豊富高</t>
  </si>
  <si>
    <t>市立船橋高</t>
  </si>
  <si>
    <t>日大習志野高</t>
  </si>
  <si>
    <t>千葉日大一高</t>
  </si>
  <si>
    <t>東京学館船橋高</t>
  </si>
  <si>
    <t>東葉高</t>
  </si>
  <si>
    <t>白井高</t>
  </si>
  <si>
    <t>松戸一中</t>
    <rPh sb="0" eb="2">
      <t>マツド</t>
    </rPh>
    <phoneticPr fontId="3"/>
  </si>
  <si>
    <t>松戸二中</t>
  </si>
  <si>
    <t>松戸三中</t>
  </si>
  <si>
    <t>松戸四中</t>
  </si>
  <si>
    <t>松戸五中</t>
  </si>
  <si>
    <t>松戸六中</t>
  </si>
  <si>
    <t>小金中</t>
  </si>
  <si>
    <t>常盤平中</t>
  </si>
  <si>
    <t>栗ヶ沢中</t>
  </si>
  <si>
    <t>六実中</t>
  </si>
  <si>
    <t>小金南中</t>
  </si>
  <si>
    <t>古ヶ崎中</t>
  </si>
  <si>
    <t>牧野原中</t>
  </si>
  <si>
    <t>根木内中</t>
  </si>
  <si>
    <t>河原塚中</t>
  </si>
  <si>
    <t>新松戸南中</t>
  </si>
  <si>
    <t>金ヶ作中</t>
  </si>
  <si>
    <t>和名ヶ谷中</t>
  </si>
  <si>
    <t>旭町中</t>
  </si>
  <si>
    <t>小金北中</t>
  </si>
  <si>
    <t>専修大松戸中</t>
  </si>
  <si>
    <t>柏中</t>
  </si>
  <si>
    <t>柏二中</t>
  </si>
  <si>
    <t>土中</t>
  </si>
  <si>
    <t>富勢中</t>
  </si>
  <si>
    <t>田中中</t>
  </si>
  <si>
    <t>光ヶ丘中</t>
  </si>
  <si>
    <t>柏三中</t>
  </si>
  <si>
    <t>柏四中</t>
  </si>
  <si>
    <t>柏南部中</t>
    <rPh sb="0" eb="1">
      <t>カシワ</t>
    </rPh>
    <phoneticPr fontId="5"/>
  </si>
  <si>
    <t>柏五中</t>
  </si>
  <si>
    <t>酒井根中</t>
  </si>
  <si>
    <t>西原中</t>
  </si>
  <si>
    <t>逆井中</t>
  </si>
  <si>
    <t>松葉中</t>
  </si>
  <si>
    <t>中原中</t>
  </si>
  <si>
    <t>豊四季中</t>
  </si>
  <si>
    <t>風早中</t>
  </si>
  <si>
    <t>手賀中</t>
  </si>
  <si>
    <t>大津ヶ丘中</t>
  </si>
  <si>
    <t>高柳中</t>
  </si>
  <si>
    <t>柏の葉中</t>
    <rPh sb="0" eb="1">
      <t>カシワ</t>
    </rPh>
    <rPh sb="2" eb="3">
      <t>ハ</t>
    </rPh>
    <phoneticPr fontId="3"/>
  </si>
  <si>
    <t>東葛飾中</t>
    <rPh sb="1" eb="3">
      <t>カツシカ</t>
    </rPh>
    <rPh sb="3" eb="4">
      <t>チュウ</t>
    </rPh>
    <phoneticPr fontId="3"/>
  </si>
  <si>
    <t>芝浦工大柏中</t>
  </si>
  <si>
    <t>麗澤中</t>
  </si>
  <si>
    <t>二松大柏中</t>
  </si>
  <si>
    <t>野田一中</t>
    <rPh sb="0" eb="2">
      <t>ノダ</t>
    </rPh>
    <phoneticPr fontId="3"/>
  </si>
  <si>
    <t>野田二中</t>
    <rPh sb="0" eb="2">
      <t>ノダ</t>
    </rPh>
    <phoneticPr fontId="3"/>
  </si>
  <si>
    <t>野田東部中</t>
    <rPh sb="0" eb="2">
      <t>ノダ</t>
    </rPh>
    <phoneticPr fontId="3"/>
  </si>
  <si>
    <t>野田南部中</t>
    <rPh sb="0" eb="2">
      <t>ノダ</t>
    </rPh>
    <phoneticPr fontId="3"/>
  </si>
  <si>
    <t>野田北部中</t>
    <rPh sb="0" eb="2">
      <t>ノダ</t>
    </rPh>
    <phoneticPr fontId="3"/>
  </si>
  <si>
    <t>福田中</t>
  </si>
  <si>
    <t>川間中</t>
  </si>
  <si>
    <t>岩名中</t>
  </si>
  <si>
    <t>木間ケ瀬中</t>
  </si>
  <si>
    <t>二川中</t>
  </si>
  <si>
    <t>関宿中</t>
  </si>
  <si>
    <t>西武台中</t>
  </si>
  <si>
    <t>流山南部中</t>
    <rPh sb="0" eb="2">
      <t>ナガレヤマ</t>
    </rPh>
    <phoneticPr fontId="3"/>
  </si>
  <si>
    <t>常盤松中</t>
  </si>
  <si>
    <t>流山北部中</t>
    <rPh sb="0" eb="2">
      <t>ナガレヤマ</t>
    </rPh>
    <phoneticPr fontId="3"/>
  </si>
  <si>
    <t>流山東部中</t>
    <rPh sb="0" eb="2">
      <t>ナガレヤマ</t>
    </rPh>
    <phoneticPr fontId="3"/>
  </si>
  <si>
    <t>東深井中</t>
  </si>
  <si>
    <t>八木中</t>
  </si>
  <si>
    <t>南流山中</t>
  </si>
  <si>
    <t>西初石中</t>
  </si>
  <si>
    <t>おおたかの森中</t>
    <rPh sb="5" eb="6">
      <t>モリ</t>
    </rPh>
    <phoneticPr fontId="3"/>
  </si>
  <si>
    <t>我孫子中</t>
  </si>
  <si>
    <t>湖北中</t>
  </si>
  <si>
    <t>布佐中</t>
  </si>
  <si>
    <t>湖北台中</t>
  </si>
  <si>
    <t>久寺家中</t>
  </si>
  <si>
    <t>白山中</t>
  </si>
  <si>
    <t>鎌ケ谷中</t>
    <rPh sb="0" eb="3">
      <t>カマガヤ</t>
    </rPh>
    <phoneticPr fontId="5"/>
  </si>
  <si>
    <t>鎌ケ谷二中</t>
    <rPh sb="0" eb="3">
      <t>カマガヤ</t>
    </rPh>
    <phoneticPr fontId="5"/>
  </si>
  <si>
    <t>鎌ケ谷三中</t>
    <rPh sb="0" eb="3">
      <t>カマガヤ</t>
    </rPh>
    <phoneticPr fontId="5"/>
  </si>
  <si>
    <t>鎌ケ谷四中</t>
    <rPh sb="0" eb="3">
      <t>カマガヤ</t>
    </rPh>
    <phoneticPr fontId="5"/>
  </si>
  <si>
    <t>鎌ケ谷五中</t>
    <rPh sb="0" eb="3">
      <t>カマガヤ</t>
    </rPh>
    <phoneticPr fontId="5"/>
  </si>
  <si>
    <t>ﾌﾘｶﾅ（半角）</t>
    <rPh sb="5" eb="7">
      <t>ハンカク</t>
    </rPh>
    <phoneticPr fontId="20"/>
  </si>
  <si>
    <t>団体 登録
都道府県名</t>
    <rPh sb="0" eb="2">
      <t>ダンタイ</t>
    </rPh>
    <rPh sb="3" eb="5">
      <t>トウロク</t>
    </rPh>
    <rPh sb="6" eb="10">
      <t>トドウフケン</t>
    </rPh>
    <rPh sb="10" eb="11">
      <t>メイ</t>
    </rPh>
    <phoneticPr fontId="3"/>
  </si>
  <si>
    <t>ﾌﾘｶﾅ（半角）</t>
    <phoneticPr fontId="3"/>
  </si>
  <si>
    <t>団体略称名</t>
    <rPh sb="0" eb="2">
      <t>ダンタイ</t>
    </rPh>
    <rPh sb="2" eb="4">
      <t>リャクショウ</t>
    </rPh>
    <rPh sb="4" eb="5">
      <t>メイ</t>
    </rPh>
    <phoneticPr fontId="3"/>
  </si>
  <si>
    <t>団　体　所　在　地
（個人申込者は住所）</t>
    <rPh sb="0" eb="1">
      <t>ダン</t>
    </rPh>
    <rPh sb="2" eb="3">
      <t>カラダ</t>
    </rPh>
    <rPh sb="4" eb="5">
      <t>ショ</t>
    </rPh>
    <rPh sb="6" eb="7">
      <t>ザイ</t>
    </rPh>
    <rPh sb="8" eb="9">
      <t>チ</t>
    </rPh>
    <rPh sb="11" eb="13">
      <t>コジン</t>
    </rPh>
    <rPh sb="13" eb="15">
      <t>モウシコミ</t>
    </rPh>
    <rPh sb="15" eb="16">
      <t>シャ</t>
    </rPh>
    <rPh sb="17" eb="19">
      <t>ジュウショ</t>
    </rPh>
    <phoneticPr fontId="20"/>
  </si>
  <si>
    <t>〒</t>
    <phoneticPr fontId="3"/>
  </si>
  <si>
    <t>Tel</t>
    <phoneticPr fontId="3"/>
  </si>
  <si>
    <t>Fax</t>
    <phoneticPr fontId="3"/>
  </si>
  <si>
    <t>申込責任者名</t>
    <phoneticPr fontId="3"/>
  </si>
  <si>
    <t>㊞</t>
    <phoneticPr fontId="3"/>
  </si>
  <si>
    <t>所　属　長　名
（個人申込は責任者名）</t>
    <rPh sb="9" eb="11">
      <t>コジン</t>
    </rPh>
    <rPh sb="11" eb="13">
      <t>モウシコミ</t>
    </rPh>
    <rPh sb="14" eb="17">
      <t>セキニンシャ</t>
    </rPh>
    <rPh sb="17" eb="18">
      <t>メイ</t>
    </rPh>
    <phoneticPr fontId="3"/>
  </si>
  <si>
    <t>申込責任者
連絡先電話</t>
    <phoneticPr fontId="3"/>
  </si>
  <si>
    <t>氏 名</t>
    <rPh sb="0" eb="1">
      <t>シ</t>
    </rPh>
    <rPh sb="2" eb="3">
      <t>メイ</t>
    </rPh>
    <phoneticPr fontId="3"/>
  </si>
  <si>
    <t>部署</t>
    <rPh sb="0" eb="2">
      <t>ブショ</t>
    </rPh>
    <phoneticPr fontId="3"/>
  </si>
  <si>
    <t>男子種目名</t>
    <rPh sb="0" eb="2">
      <t>ダンシ</t>
    </rPh>
    <rPh sb="2" eb="4">
      <t>シュモク</t>
    </rPh>
    <rPh sb="4" eb="5">
      <t>メイ</t>
    </rPh>
    <phoneticPr fontId="3"/>
  </si>
  <si>
    <t>人数</t>
    <rPh sb="0" eb="2">
      <t>ニンズウ</t>
    </rPh>
    <phoneticPr fontId="3"/>
  </si>
  <si>
    <t>女子種目名</t>
    <rPh sb="0" eb="2">
      <t>ジョシ</t>
    </rPh>
    <rPh sb="2" eb="4">
      <t>シュモク</t>
    </rPh>
    <rPh sb="4" eb="5">
      <t>メイ</t>
    </rPh>
    <phoneticPr fontId="3"/>
  </si>
  <si>
    <t>人</t>
    <rPh sb="0" eb="1">
      <t>ニン</t>
    </rPh>
    <phoneticPr fontId="3"/>
  </si>
  <si>
    <t>参加申込費集計</t>
    <rPh sb="0" eb="2">
      <t>サンカ</t>
    </rPh>
    <rPh sb="2" eb="4">
      <t>モウシコミ</t>
    </rPh>
    <rPh sb="4" eb="5">
      <t>ヒ</t>
    </rPh>
    <rPh sb="5" eb="7">
      <t>シュウケイ</t>
    </rPh>
    <phoneticPr fontId="3"/>
  </si>
  <si>
    <t>男　子　計</t>
    <rPh sb="0" eb="1">
      <t>オトコ</t>
    </rPh>
    <rPh sb="2" eb="3">
      <t>コ</t>
    </rPh>
    <rPh sb="4" eb="5">
      <t>ケイ</t>
    </rPh>
    <phoneticPr fontId="3"/>
  </si>
  <si>
    <t>女　子　計</t>
    <rPh sb="0" eb="1">
      <t>オンナ</t>
    </rPh>
    <rPh sb="2" eb="3">
      <t>コ</t>
    </rPh>
    <rPh sb="4" eb="5">
      <t>ケイ</t>
    </rPh>
    <phoneticPr fontId="3"/>
  </si>
  <si>
    <t>参加申込費計</t>
    <rPh sb="0" eb="2">
      <t>サンカ</t>
    </rPh>
    <rPh sb="2" eb="4">
      <t>モウシコミ</t>
    </rPh>
    <rPh sb="4" eb="5">
      <t>ヒ</t>
    </rPh>
    <rPh sb="5" eb="6">
      <t>ケイ</t>
    </rPh>
    <phoneticPr fontId="3"/>
  </si>
  <si>
    <t>この申込種目人数一覧表は、確認用で印刷できます</t>
    <rPh sb="2" eb="4">
      <t>モウシコミ</t>
    </rPh>
    <rPh sb="4" eb="6">
      <t>シュモク</t>
    </rPh>
    <rPh sb="6" eb="8">
      <t>ニンズウ</t>
    </rPh>
    <rPh sb="8" eb="10">
      <t>イチラン</t>
    </rPh>
    <rPh sb="10" eb="11">
      <t>ヒョウ</t>
    </rPh>
    <rPh sb="13" eb="16">
      <t>カクニンヨウ</t>
    </rPh>
    <rPh sb="17" eb="19">
      <t>インサツ</t>
    </rPh>
    <phoneticPr fontId="3"/>
  </si>
  <si>
    <t>　名</t>
    <rPh sb="1" eb="2">
      <t>メイ</t>
    </rPh>
    <phoneticPr fontId="3"/>
  </si>
  <si>
    <t>団体住所
郵便番号</t>
    <rPh sb="0" eb="2">
      <t>ダンタイ</t>
    </rPh>
    <rPh sb="2" eb="4">
      <t>ジュウショ</t>
    </rPh>
    <rPh sb="5" eb="9">
      <t>ユウビンバンゴウ</t>
    </rPh>
    <phoneticPr fontId="1"/>
  </si>
  <si>
    <t>団体住所</t>
    <rPh sb="0" eb="2">
      <t>ダンタイ</t>
    </rPh>
    <rPh sb="2" eb="4">
      <t>ジュウショ</t>
    </rPh>
    <phoneticPr fontId="1"/>
  </si>
  <si>
    <t>競　
技 
役　
員</t>
    <rPh sb="0" eb="1">
      <t>セリ</t>
    </rPh>
    <rPh sb="3" eb="4">
      <t>ワザ</t>
    </rPh>
    <rPh sb="6" eb="7">
      <t>エキ</t>
    </rPh>
    <rPh sb="9" eb="10">
      <t>イン</t>
    </rPh>
    <phoneticPr fontId="3"/>
  </si>
  <si>
    <t>一般・大学</t>
    <rPh sb="0" eb="2">
      <t>イッパン</t>
    </rPh>
    <rPh sb="3" eb="5">
      <t>ダイガク</t>
    </rPh>
    <phoneticPr fontId="3"/>
  </si>
  <si>
    <t>競技役員3
　氏名</t>
    <rPh sb="0" eb="2">
      <t>キョウギ</t>
    </rPh>
    <rPh sb="2" eb="4">
      <t>ヤクイン</t>
    </rPh>
    <rPh sb="7" eb="9">
      <t>シメイ</t>
    </rPh>
    <phoneticPr fontId="3"/>
  </si>
  <si>
    <t>競技役員3
　部署</t>
    <rPh sb="0" eb="2">
      <t>キョウギ</t>
    </rPh>
    <rPh sb="2" eb="4">
      <t>ヤクイン</t>
    </rPh>
    <rPh sb="7" eb="9">
      <t>ブショ</t>
    </rPh>
    <phoneticPr fontId="3"/>
  </si>
  <si>
    <t xml:space="preserve">中学・高校は、今年度の
県中・高体連登録番号。
一般・大学は、今年度の
県陸協登録、学連登録の
番号の入力。
</t>
    <phoneticPr fontId="3"/>
  </si>
  <si>
    <t>半角ｶﾀｶﾅで入力</t>
  </si>
  <si>
    <t xml:space="preserve">半角英数で入力
</t>
    <phoneticPr fontId="3"/>
  </si>
  <si>
    <t xml:space="preserve">入力省略可
</t>
    <phoneticPr fontId="3"/>
  </si>
  <si>
    <t>申込種目のドロップリスト選択入力、ベスト記録について。</t>
  </si>
  <si>
    <t>＊</t>
    <phoneticPr fontId="3"/>
  </si>
  <si>
    <r>
      <t>＊</t>
    </r>
    <r>
      <rPr>
        <b/>
        <sz val="12"/>
        <rFont val="ＭＳ Ｐゴシック"/>
        <family val="3"/>
        <charset val="128"/>
      </rPr>
      <t>、</t>
    </r>
    <phoneticPr fontId="3"/>
  </si>
  <si>
    <t>1、</t>
    <phoneticPr fontId="3"/>
  </si>
  <si>
    <t>2、</t>
    <phoneticPr fontId="3"/>
  </si>
  <si>
    <t>3、</t>
    <phoneticPr fontId="3"/>
  </si>
  <si>
    <t>4、</t>
    <phoneticPr fontId="3"/>
  </si>
  <si>
    <t>5、</t>
    <phoneticPr fontId="3"/>
  </si>
  <si>
    <t>6、</t>
    <phoneticPr fontId="3"/>
  </si>
  <si>
    <t>7、</t>
    <phoneticPr fontId="3"/>
  </si>
  <si>
    <t>8、</t>
    <phoneticPr fontId="3"/>
  </si>
  <si>
    <t>9、</t>
    <phoneticPr fontId="3"/>
  </si>
  <si>
    <t>10、</t>
    <phoneticPr fontId="3"/>
  </si>
  <si>
    <t>11、</t>
    <phoneticPr fontId="3"/>
  </si>
  <si>
    <t>12、</t>
    <phoneticPr fontId="3"/>
  </si>
  <si>
    <t>　　　　　　　　　　　　走幅・砲丸･ヤリ・円盤・ハンマー ⇒　4m85、10m85、25m36、45ｍ78　の様に</t>
  </si>
  <si>
    <t>　　ベスト記録の入力ルールについて (半角英数モードで入力）。区切りは［．］（ドット）キーです。</t>
    <phoneticPr fontId="3"/>
  </si>
  <si>
    <t>　　　分、秒、秒以下の表示は、15分12秒43　⇒15.12.43 　秒以下２桁「.00」まで必須</t>
    <phoneticPr fontId="3"/>
  </si>
  <si>
    <t>　　　フィールド種目は、走高跳  ⇒  1m45</t>
    <phoneticPr fontId="3"/>
  </si>
  <si>
    <t>④</t>
    <phoneticPr fontId="3"/>
  </si>
  <si>
    <t>①</t>
    <phoneticPr fontId="3"/>
  </si>
  <si>
    <t>②</t>
    <phoneticPr fontId="3"/>
  </si>
  <si>
    <t>③</t>
    <phoneticPr fontId="3"/>
  </si>
  <si>
    <t>種目の選択は、競技者の種別と性別の選択入力完了後。</t>
    <rPh sb="23" eb="24">
      <t>ゴ</t>
    </rPh>
    <phoneticPr fontId="3"/>
  </si>
  <si>
    <t>記録数値の入力については、下記。</t>
    <phoneticPr fontId="3"/>
  </si>
  <si>
    <t>競技会名</t>
    <rPh sb="0" eb="3">
      <t>キョウギカイ</t>
    </rPh>
    <rPh sb="3" eb="4">
      <t>メイ</t>
    </rPh>
    <phoneticPr fontId="3"/>
  </si>
  <si>
    <t xml:space="preserve">姓名が外字の場合、番組編成で表示が「？」「・」になります。「ひらがな」または表示が、日常で許容表記され使用する漢字で入力。
</t>
    <phoneticPr fontId="3"/>
  </si>
  <si>
    <t>参加費</t>
    <phoneticPr fontId="3"/>
  </si>
  <si>
    <t xml:space="preserve"> 競技会当日</t>
    <rPh sb="1" eb="4">
      <t>キョウギカイ</t>
    </rPh>
    <rPh sb="4" eb="6">
      <t>トウジツ</t>
    </rPh>
    <phoneticPr fontId="3"/>
  </si>
  <si>
    <t xml:space="preserve">競技者氏名の姓を入力後に「JPN」が表示されます。もし違う場合は半角英数で入力。
</t>
    <phoneticPr fontId="3"/>
  </si>
  <si>
    <t>一般・大学の学連登録者は、団体の陸連登録所在地ではなく、個人の陸連登録都道府県名。</t>
    <phoneticPr fontId="3"/>
  </si>
  <si>
    <t xml:space="preserve">ドロップダウンリストから選択入力。
</t>
    <phoneticPr fontId="3"/>
  </si>
  <si>
    <t>「競技者データ入力シート」の入力について。</t>
    <rPh sb="1" eb="4">
      <t>キョウギシャ</t>
    </rPh>
    <rPh sb="7" eb="9">
      <t>ニュウリョク</t>
    </rPh>
    <rPh sb="14" eb="16">
      <t>ニュウリョク</t>
    </rPh>
    <phoneticPr fontId="3"/>
  </si>
  <si>
    <t>学
年</t>
    <phoneticPr fontId="1"/>
  </si>
  <si>
    <t>種
別</t>
    <rPh sb="0" eb="1">
      <t>タネ</t>
    </rPh>
    <rPh sb="2" eb="3">
      <t>ベツ</t>
    </rPh>
    <phoneticPr fontId="3"/>
  </si>
  <si>
    <t>性
別</t>
    <rPh sb="0" eb="1">
      <t>セイ</t>
    </rPh>
    <rPh sb="2" eb="3">
      <t>ベツ</t>
    </rPh>
    <phoneticPr fontId="3"/>
  </si>
  <si>
    <t>生
年</t>
    <rPh sb="0" eb="1">
      <t>ショウ</t>
    </rPh>
    <rPh sb="2" eb="3">
      <t>トシ</t>
    </rPh>
    <phoneticPr fontId="3"/>
  </si>
  <si>
    <t>月
日</t>
    <rPh sb="0" eb="1">
      <t>ツキ</t>
    </rPh>
    <rPh sb="2" eb="3">
      <t>ヒ</t>
    </rPh>
    <phoneticPr fontId="3"/>
  </si>
  <si>
    <t>登録
地区</t>
    <rPh sb="0" eb="2">
      <t>トウロク</t>
    </rPh>
    <rPh sb="3" eb="5">
      <t>チク</t>
    </rPh>
    <phoneticPr fontId="3"/>
  </si>
  <si>
    <t>国
籍</t>
    <rPh sb="0" eb="1">
      <t>クニ</t>
    </rPh>
    <rPh sb="2" eb="3">
      <t>セキ</t>
    </rPh>
    <phoneticPr fontId="3"/>
  </si>
  <si>
    <t xml:space="preserve">  受付受理確認団体リスト発表後、指定口座への振込納入。(ＨＰ参照,受付団体番号要確認)</t>
    <rPh sb="31" eb="33">
      <t>サンショウ</t>
    </rPh>
    <rPh sb="34" eb="36">
      <t>ウケツケ</t>
    </rPh>
    <rPh sb="36" eb="38">
      <t>ダンタイ</t>
    </rPh>
    <rPh sb="38" eb="40">
      <t>バンゴウ</t>
    </rPh>
    <rPh sb="40" eb="41">
      <t>ヨウ</t>
    </rPh>
    <rPh sb="41" eb="43">
      <t>カクニン</t>
    </rPh>
    <phoneticPr fontId="3"/>
  </si>
  <si>
    <t>冊</t>
    <rPh sb="0" eb="1">
      <t>サツ</t>
    </rPh>
    <phoneticPr fontId="3"/>
  </si>
  <si>
    <t>プロ冊数</t>
    <rPh sb="2" eb="4">
      <t>サッスウ</t>
    </rPh>
    <phoneticPr fontId="1"/>
  </si>
  <si>
    <t>WB競技者</t>
    <rPh sb="2" eb="4">
      <t>キョウギ</t>
    </rPh>
    <rPh sb="4" eb="5">
      <t>シャ</t>
    </rPh>
    <phoneticPr fontId="1"/>
  </si>
  <si>
    <t>WB他</t>
    <rPh sb="2" eb="3">
      <t>タ</t>
    </rPh>
    <phoneticPr fontId="1"/>
  </si>
  <si>
    <t>公認競技会記録がない場合、練習(校内)記録会などでも可。</t>
    <rPh sb="0" eb="2">
      <t>コウニン</t>
    </rPh>
    <rPh sb="2" eb="5">
      <t>キョウギカイ</t>
    </rPh>
    <rPh sb="5" eb="7">
      <t>キロク</t>
    </rPh>
    <rPh sb="10" eb="12">
      <t>バアイ</t>
    </rPh>
    <rPh sb="13" eb="15">
      <t>レンシュウ</t>
    </rPh>
    <rPh sb="16" eb="18">
      <t>コウナイ</t>
    </rPh>
    <rPh sb="19" eb="21">
      <t>キロク</t>
    </rPh>
    <rPh sb="21" eb="22">
      <t>カイ</t>
    </rPh>
    <rPh sb="26" eb="27">
      <t>カ</t>
    </rPh>
    <phoneticPr fontId="3"/>
  </si>
  <si>
    <t>番号は、申込競技者の累計です。競技者氏名の姓が入力されたら累計表示します。</t>
    <rPh sb="0" eb="2">
      <t>バンゴウ</t>
    </rPh>
    <rPh sb="4" eb="6">
      <t>モウシコミ</t>
    </rPh>
    <rPh sb="6" eb="9">
      <t>キョウギシャ</t>
    </rPh>
    <rPh sb="10" eb="12">
      <t>ルイケイ</t>
    </rPh>
    <rPh sb="15" eb="18">
      <t>キョウギシャ</t>
    </rPh>
    <rPh sb="18" eb="20">
      <t>シメイ</t>
    </rPh>
    <rPh sb="21" eb="22">
      <t>セイ</t>
    </rPh>
    <rPh sb="23" eb="25">
      <t>ニュウリョク</t>
    </rPh>
    <rPh sb="29" eb="31">
      <t>ルイケイ</t>
    </rPh>
    <rPh sb="31" eb="33">
      <t>ヒョウジ</t>
    </rPh>
    <phoneticPr fontId="3"/>
  </si>
  <si>
    <t>A</t>
  </si>
  <si>
    <t>種目選択</t>
    <rPh sb="0" eb="1">
      <t>シュ</t>
    </rPh>
    <rPh sb="1" eb="2">
      <t>メ</t>
    </rPh>
    <rPh sb="2" eb="4">
      <t>センタク</t>
    </rPh>
    <phoneticPr fontId="3"/>
  </si>
  <si>
    <t>ﾘﾚｰ
ﾁｰﾑ</t>
  </si>
  <si>
    <t>B</t>
  </si>
  <si>
    <t>B</t>
    <phoneticPr fontId="1"/>
  </si>
  <si>
    <t>C</t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</si>
  <si>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</si>
  <si>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</si>
  <si>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</si>
  <si>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</si>
  <si>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</si>
  <si>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</si>
  <si>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女子リレー競技名</t>
    <rPh sb="0" eb="2">
      <t>ジョシ</t>
    </rPh>
    <rPh sb="5" eb="8">
      <t>キョウギメイ</t>
    </rPh>
    <phoneticPr fontId="3"/>
  </si>
  <si>
    <t>男子リレー競技名</t>
    <rPh sb="0" eb="2">
      <t>ダンシ</t>
    </rPh>
    <rPh sb="5" eb="8">
      <t>キョウギメイ</t>
    </rPh>
    <phoneticPr fontId="3"/>
  </si>
  <si>
    <t>競技
コード</t>
    <rPh sb="0" eb="2">
      <t>キョウギ</t>
    </rPh>
    <phoneticPr fontId="3"/>
  </si>
  <si>
    <t>競技名(正式競技名)</t>
    <rPh sb="0" eb="3">
      <t>キョウギメイ</t>
    </rPh>
    <rPh sb="4" eb="6">
      <t>セイシキ</t>
    </rPh>
    <rPh sb="6" eb="8">
      <t>キョウギ</t>
    </rPh>
    <rPh sb="8" eb="9">
      <t>メイ</t>
    </rPh>
    <phoneticPr fontId="3"/>
  </si>
  <si>
    <t>ﾘﾚｰ
ﾁｰﾑ</t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</si>
  <si>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</si>
  <si>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</si>
  <si>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</si>
  <si>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</si>
  <si>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</si>
  <si>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</si>
  <si>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</si>
  <si>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</si>
  <si>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</si>
  <si>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</si>
  <si>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</si>
  <si>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</si>
  <si>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</si>
  <si>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</si>
  <si>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</si>
  <si>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</si>
  <si>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</si>
  <si>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所属コード</t>
    <rPh sb="0" eb="2">
      <t>ショゾク</t>
    </rPh>
    <phoneticPr fontId="27"/>
  </si>
  <si>
    <t>チーム名</t>
    <rPh sb="3" eb="4">
      <t>メイ</t>
    </rPh>
    <phoneticPr fontId="27"/>
  </si>
  <si>
    <t>チームカナ</t>
  </si>
  <si>
    <t>チーム略称</t>
    <rPh sb="3" eb="5">
      <t>リャクショウ</t>
    </rPh>
    <phoneticPr fontId="27"/>
  </si>
  <si>
    <t>チーム正式名称</t>
    <rPh sb="3" eb="5">
      <t>セイシキ</t>
    </rPh>
    <rPh sb="5" eb="7">
      <t>メイショウ</t>
    </rPh>
    <phoneticPr fontId="27"/>
  </si>
  <si>
    <t>ID</t>
  </si>
  <si>
    <t>競技者No
ｺﾋﾟｰ後注意</t>
    <rPh sb="0" eb="3">
      <t>キョウギシャ</t>
    </rPh>
    <rPh sb="10" eb="11">
      <t>ゴ</t>
    </rPh>
    <rPh sb="11" eb="13">
      <t>チュウイ</t>
    </rPh>
    <phoneticPr fontId="27"/>
  </si>
  <si>
    <t>競技者名</t>
    <rPh sb="0" eb="3">
      <t>キョウギシャ</t>
    </rPh>
    <rPh sb="3" eb="4">
      <t>メイ</t>
    </rPh>
    <phoneticPr fontId="27"/>
  </si>
  <si>
    <t>競技コード</t>
    <rPh sb="0" eb="2">
      <t>キョウギ</t>
    </rPh>
    <phoneticPr fontId="27"/>
  </si>
  <si>
    <t>自己記録</t>
    <rPh sb="0" eb="2">
      <t>ジコ</t>
    </rPh>
    <rPh sb="2" eb="4">
      <t>キロク</t>
    </rPh>
    <phoneticPr fontId="27"/>
  </si>
  <si>
    <t>チーム</t>
  </si>
  <si>
    <t>女子種目合計人数</t>
    <rPh sb="0" eb="2">
      <t>ジョシ</t>
    </rPh>
    <rPh sb="2" eb="4">
      <t>シュモク</t>
    </rPh>
    <rPh sb="4" eb="6">
      <t>ゴウケイ</t>
    </rPh>
    <rPh sb="6" eb="8">
      <t>ニンズウ</t>
    </rPh>
    <phoneticPr fontId="3"/>
  </si>
  <si>
    <t>種別</t>
    <rPh sb="0" eb="2">
      <t>シュベツ</t>
    </rPh>
    <phoneticPr fontId="1"/>
  </si>
  <si>
    <r>
      <rPr>
        <sz val="13"/>
        <color rgb="FFFF0000"/>
        <rFont val="ＭＳ Ｐゴシック"/>
        <family val="3"/>
        <charset val="128"/>
      </rPr>
      <t>　　　</t>
    </r>
    <r>
      <rPr>
        <sz val="13"/>
        <rFont val="ＭＳ Ｐゴシック"/>
        <family val="3"/>
        <charset val="128"/>
      </rPr>
      <t>姓名の漢字以外全て、カタカナ・数字・アルファベットの入力は、全て「半角英数」です。</t>
    </r>
    <rPh sb="3" eb="5">
      <t>セイメイ</t>
    </rPh>
    <rPh sb="6" eb="8">
      <t>カンジ</t>
    </rPh>
    <rPh sb="8" eb="10">
      <t>イガイ</t>
    </rPh>
    <rPh sb="10" eb="11">
      <t>スベ</t>
    </rPh>
    <rPh sb="18" eb="20">
      <t>スウジ</t>
    </rPh>
    <rPh sb="29" eb="31">
      <t>ニュウリョク</t>
    </rPh>
    <rPh sb="33" eb="34">
      <t>スベ</t>
    </rPh>
    <rPh sb="36" eb="38">
      <t>ハンカク</t>
    </rPh>
    <rPh sb="38" eb="40">
      <t>エイスウ</t>
    </rPh>
    <phoneticPr fontId="3"/>
  </si>
  <si>
    <r>
      <t>　</t>
    </r>
    <r>
      <rPr>
        <b/>
        <sz val="13"/>
        <rFont val="ＭＳ ゴシック"/>
        <family val="3"/>
        <charset val="128"/>
      </rPr>
      <t>＊</t>
    </r>
    <r>
      <rPr>
        <sz val="13"/>
        <rFont val="ＭＳ ゴシック"/>
        <family val="3"/>
        <charset val="128"/>
      </rPr>
      <t>　データは、左側から順に入力。種別・性別が未入力の場合、競技種目の選択が不可です。</t>
    </r>
    <rPh sb="8" eb="10">
      <t>ヒダリガワ</t>
    </rPh>
    <rPh sb="12" eb="13">
      <t>ジュン</t>
    </rPh>
    <rPh sb="17" eb="19">
      <t>シュベツ</t>
    </rPh>
    <rPh sb="20" eb="22">
      <t>セイベツ</t>
    </rPh>
    <rPh sb="23" eb="26">
      <t>ミニュウリョク</t>
    </rPh>
    <rPh sb="27" eb="29">
      <t>バアイ</t>
    </rPh>
    <rPh sb="30" eb="32">
      <t>キョウギ</t>
    </rPh>
    <rPh sb="32" eb="34">
      <t>シュモク</t>
    </rPh>
    <rPh sb="35" eb="37">
      <t>センタク</t>
    </rPh>
    <rPh sb="38" eb="40">
      <t>フカ</t>
    </rPh>
    <phoneticPr fontId="3"/>
  </si>
  <si>
    <t>　　　なお、60秒を超える場合は  65秒34 ⇒ 　1.05.34　（60進法で表記）</t>
    <rPh sb="38" eb="40">
      <t>シンホウ</t>
    </rPh>
    <rPh sb="41" eb="43">
      <t>ヒョウキ</t>
    </rPh>
    <phoneticPr fontId="3"/>
  </si>
  <si>
    <t>　　全入力完了後、右の「申込種目人数一覧表」で、確認。</t>
    <rPh sb="2" eb="3">
      <t>ゼン</t>
    </rPh>
    <rPh sb="3" eb="5">
      <t>ニュウリョク</t>
    </rPh>
    <rPh sb="5" eb="7">
      <t>カンリョウ</t>
    </rPh>
    <rPh sb="7" eb="8">
      <t>ゴ</t>
    </rPh>
    <rPh sb="9" eb="10">
      <t>ミギ</t>
    </rPh>
    <rPh sb="12" eb="14">
      <t>モウシコミ</t>
    </rPh>
    <rPh sb="14" eb="16">
      <t>シュモク</t>
    </rPh>
    <rPh sb="16" eb="18">
      <t>ニンズウ</t>
    </rPh>
    <rPh sb="18" eb="20">
      <t>イチラン</t>
    </rPh>
    <rPh sb="20" eb="21">
      <t>ヒョウ</t>
    </rPh>
    <rPh sb="24" eb="26">
      <t>カクニン</t>
    </rPh>
    <phoneticPr fontId="3"/>
  </si>
  <si>
    <t>ベスト記録データは、基本的に公認大会記録。ベスト記録データは、番組編成の基本になります。下記④参照</t>
    <rPh sb="10" eb="13">
      <t>キホンテキ</t>
    </rPh>
    <rPh sb="14" eb="16">
      <t>コウニン</t>
    </rPh>
    <rPh sb="16" eb="18">
      <t>タイカイ</t>
    </rPh>
    <rPh sb="18" eb="20">
      <t>キロク</t>
    </rPh>
    <rPh sb="44" eb="46">
      <t>カキ</t>
    </rPh>
    <rPh sb="47" eb="49">
      <t>サンショウ</t>
    </rPh>
    <phoneticPr fontId="3"/>
  </si>
  <si>
    <t>種目４</t>
    <rPh sb="0" eb="2">
      <t>シュモク</t>
    </rPh>
    <phoneticPr fontId="3"/>
  </si>
  <si>
    <t>共通男子3000m</t>
  </si>
  <si>
    <t>共通男子5000m</t>
  </si>
  <si>
    <t>共通男子10000m</t>
  </si>
  <si>
    <t>共通女子1500m</t>
  </si>
  <si>
    <t>共通女子3000m</t>
  </si>
  <si>
    <t>共通女子5000m</t>
  </si>
  <si>
    <t>ｻﾄｳ</t>
  </si>
  <si>
    <t>ﾀﾛｳ</t>
  </si>
  <si>
    <t>ｺﾊﾞﾔｼ</t>
  </si>
  <si>
    <t>2</t>
  </si>
  <si>
    <t>3</t>
  </si>
  <si>
    <t>種 目 ３</t>
    <rPh sb="0" eb="1">
      <t>タネ</t>
    </rPh>
    <rPh sb="2" eb="3">
      <t>モク</t>
    </rPh>
    <phoneticPr fontId="3"/>
  </si>
  <si>
    <t>登録
ﾅﾝﾊﾞｰ</t>
    <rPh sb="0" eb="2">
      <t>トウロク</t>
    </rPh>
    <phoneticPr fontId="3"/>
  </si>
  <si>
    <t>種目選択　１９日</t>
    <rPh sb="0" eb="2">
      <t>シュモク</t>
    </rPh>
    <rPh sb="2" eb="4">
      <t>センタク</t>
    </rPh>
    <rPh sb="7" eb="8">
      <t>ニチ</t>
    </rPh>
    <phoneticPr fontId="1"/>
  </si>
  <si>
    <t>種性別集計</t>
    <rPh sb="0" eb="1">
      <t>タネ</t>
    </rPh>
    <rPh sb="1" eb="2">
      <t>セイ</t>
    </rPh>
    <rPh sb="2" eb="3">
      <t>ベツ</t>
    </rPh>
    <rPh sb="3" eb="5">
      <t>シュウケイ</t>
    </rPh>
    <phoneticPr fontId="1"/>
  </si>
  <si>
    <t>男子合計人数</t>
    <rPh sb="0" eb="2">
      <t>ダンシ</t>
    </rPh>
    <rPh sb="2" eb="4">
      <t>ゴウケイ</t>
    </rPh>
    <rPh sb="4" eb="6">
      <t>ニンズウ</t>
    </rPh>
    <phoneticPr fontId="3"/>
  </si>
  <si>
    <t>　　申　込　種　目　人　数　確　認　一　覧　表</t>
    <rPh sb="2" eb="3">
      <t>サル</t>
    </rPh>
    <rPh sb="4" eb="5">
      <t>コミ</t>
    </rPh>
    <rPh sb="6" eb="7">
      <t>タネ</t>
    </rPh>
    <rPh sb="8" eb="9">
      <t>メ</t>
    </rPh>
    <rPh sb="10" eb="11">
      <t>ジン</t>
    </rPh>
    <rPh sb="12" eb="13">
      <t>カズ</t>
    </rPh>
    <rPh sb="14" eb="15">
      <t>アキラ</t>
    </rPh>
    <rPh sb="16" eb="17">
      <t>シノブ</t>
    </rPh>
    <rPh sb="18" eb="19">
      <t>イチ</t>
    </rPh>
    <rPh sb="20" eb="21">
      <t>ラン</t>
    </rPh>
    <rPh sb="22" eb="23">
      <t>ヒョウ</t>
    </rPh>
    <phoneticPr fontId="3"/>
  </si>
  <si>
    <t>計</t>
    <rPh sb="0" eb="1">
      <t>ケイ</t>
    </rPh>
    <phoneticPr fontId="1"/>
  </si>
  <si>
    <t>競技場入場許可標識票（リストバンド）</t>
    <rPh sb="5" eb="7">
      <t>キョカ</t>
    </rPh>
    <rPh sb="7" eb="9">
      <t>ヒョウシキ</t>
    </rPh>
    <rPh sb="9" eb="10">
      <t>ヒョウ</t>
    </rPh>
    <phoneticPr fontId="3"/>
  </si>
  <si>
    <t>参加団体リストバンド必要数</t>
    <rPh sb="0" eb="2">
      <t>サンカ</t>
    </rPh>
    <rPh sb="2" eb="4">
      <t>ダンタイ</t>
    </rPh>
    <phoneticPr fontId="1"/>
  </si>
  <si>
    <t>監督・指導者・コーチ・引率・他</t>
    <rPh sb="0" eb="2">
      <t>カントク</t>
    </rPh>
    <rPh sb="3" eb="6">
      <t>シドウシャ</t>
    </rPh>
    <rPh sb="11" eb="13">
      <t>インソツ</t>
    </rPh>
    <rPh sb="14" eb="15">
      <t>タ</t>
    </rPh>
    <phoneticPr fontId="1"/>
  </si>
  <si>
    <t>競　技　者　数</t>
    <rPh sb="0" eb="1">
      <t>セリ</t>
    </rPh>
    <rPh sb="2" eb="3">
      <t>ワザ</t>
    </rPh>
    <rPh sb="4" eb="5">
      <t>シャ</t>
    </rPh>
    <rPh sb="6" eb="7">
      <t>カズ</t>
    </rPh>
    <phoneticPr fontId="1"/>
  </si>
  <si>
    <t>競技役員出席人数</t>
    <rPh sb="0" eb="2">
      <t>キョウギ</t>
    </rPh>
    <rPh sb="2" eb="4">
      <t>ヤクイン</t>
    </rPh>
    <rPh sb="4" eb="6">
      <t>シュッセキ</t>
    </rPh>
    <rPh sb="6" eb="8">
      <t>ニンズウ</t>
    </rPh>
    <phoneticPr fontId="3"/>
  </si>
  <si>
    <t>参加申込手続</t>
    <rPh sb="0" eb="2">
      <t>サンカ</t>
    </rPh>
    <rPh sb="2" eb="4">
      <t>モウシコミ</t>
    </rPh>
    <rPh sb="4" eb="6">
      <t>テツヅキ</t>
    </rPh>
    <phoneticPr fontId="1"/>
  </si>
  <si>
    <t>申込ファイル</t>
    <rPh sb="0" eb="2">
      <t>モウシコミ</t>
    </rPh>
    <phoneticPr fontId="3"/>
  </si>
  <si>
    <t>添付送信先。
entry@mrk-tandf.jp</t>
    <rPh sb="4" eb="5">
      <t>サキ</t>
    </rPh>
    <phoneticPr fontId="3"/>
  </si>
  <si>
    <t>入力については下記注意事項で確認。入力完了後右の各申込集計表で確認</t>
    <rPh sb="0" eb="2">
      <t>ニュウリョク</t>
    </rPh>
    <rPh sb="7" eb="9">
      <t>カキ</t>
    </rPh>
    <rPh sb="9" eb="11">
      <t>チュウイ</t>
    </rPh>
    <rPh sb="11" eb="13">
      <t>ジコウ</t>
    </rPh>
    <rPh sb="14" eb="16">
      <t>カクニン</t>
    </rPh>
    <rPh sb="17" eb="19">
      <t>ニュウリョク</t>
    </rPh>
    <rPh sb="19" eb="21">
      <t>カンリョウ</t>
    </rPh>
    <rPh sb="21" eb="22">
      <t>ゴ</t>
    </rPh>
    <rPh sb="22" eb="23">
      <t>ミギ</t>
    </rPh>
    <rPh sb="24" eb="25">
      <t>カク</t>
    </rPh>
    <rPh sb="25" eb="27">
      <t>モウシコミ</t>
    </rPh>
    <rPh sb="27" eb="29">
      <t>シュウケイ</t>
    </rPh>
    <rPh sb="29" eb="30">
      <t>オモテ</t>
    </rPh>
    <rPh sb="31" eb="33">
      <t>カクニン</t>
    </rPh>
    <phoneticPr fontId="3"/>
  </si>
  <si>
    <t xml:space="preserve">    参　加　申　込　種　別　人　数　集　計　　</t>
    <rPh sb="4" eb="5">
      <t>サン</t>
    </rPh>
    <rPh sb="6" eb="7">
      <t>カ</t>
    </rPh>
    <rPh sb="8" eb="9">
      <t>サル</t>
    </rPh>
    <rPh sb="10" eb="11">
      <t>コミ</t>
    </rPh>
    <rPh sb="12" eb="13">
      <t>タネ</t>
    </rPh>
    <rPh sb="14" eb="15">
      <t>ベツ</t>
    </rPh>
    <rPh sb="16" eb="17">
      <t>ジン</t>
    </rPh>
    <rPh sb="18" eb="19">
      <t>カズ</t>
    </rPh>
    <rPh sb="20" eb="21">
      <t>シュウ</t>
    </rPh>
    <rPh sb="22" eb="23">
      <t>ケイ</t>
    </rPh>
    <phoneticPr fontId="3"/>
  </si>
  <si>
    <t>申込
ﾃﾞｰﾀ
送信</t>
    <rPh sb="0" eb="1">
      <t>サル</t>
    </rPh>
    <rPh sb="1" eb="2">
      <t>コミ</t>
    </rPh>
    <rPh sb="8" eb="10">
      <t>ソウシン</t>
    </rPh>
    <phoneticPr fontId="3"/>
  </si>
  <si>
    <r>
      <t>入力完了ファイル名は、</t>
    </r>
    <r>
      <rPr>
        <b/>
        <sz val="13"/>
        <color rgb="FFFF0000"/>
        <rFont val="ＭＳ ゴシック"/>
        <family val="3"/>
        <charset val="128"/>
      </rPr>
      <t>略称</t>
    </r>
    <r>
      <rPr>
        <b/>
        <sz val="13"/>
        <color indexed="10"/>
        <rFont val="ＭＳ ゴシック"/>
        <family val="3"/>
        <charset val="128"/>
      </rPr>
      <t>団体名○○○を先頭に入力変更保存、</t>
    </r>
    <r>
      <rPr>
        <sz val="14"/>
        <rFont val="ＭＳ ゴシック"/>
        <family val="3"/>
        <charset val="128"/>
      </rPr>
      <t/>
    </r>
    <rPh sb="0" eb="2">
      <t>ニュウリョク</t>
    </rPh>
    <rPh sb="2" eb="4">
      <t>カンリョウ</t>
    </rPh>
    <rPh sb="11" eb="13">
      <t>リャクショウ</t>
    </rPh>
    <rPh sb="20" eb="22">
      <t>セントウ</t>
    </rPh>
    <rPh sb="23" eb="25">
      <t>ニュウリョク</t>
    </rPh>
    <rPh sb="27" eb="29">
      <t>ホゾン</t>
    </rPh>
    <phoneticPr fontId="3"/>
  </si>
  <si>
    <t xml:space="preserve">  団体受付で所属長押印済み｢大会申込一覧表｣提出・参加費振替振込票の提示確認。</t>
    <rPh sb="2" eb="4">
      <t>ダンタイ</t>
    </rPh>
    <rPh sb="4" eb="6">
      <t>ウケツケ</t>
    </rPh>
    <rPh sb="23" eb="25">
      <t>テイシュツ</t>
    </rPh>
    <rPh sb="29" eb="31">
      <t>フリカエ</t>
    </rPh>
    <rPh sb="35" eb="37">
      <t>テイジ</t>
    </rPh>
    <rPh sb="37" eb="39">
      <t>カクニン</t>
    </rPh>
    <phoneticPr fontId="3"/>
  </si>
  <si>
    <t>競 技 者 デ ー タ 入 力 シ ー ト</t>
    <phoneticPr fontId="1"/>
  </si>
  <si>
    <t>国籍　</t>
    <rPh sb="0" eb="2">
      <t>コクセキ</t>
    </rPh>
    <phoneticPr fontId="3"/>
  </si>
  <si>
    <t>記号</t>
    <rPh sb="0" eb="2">
      <t>キゴウ</t>
    </rPh>
    <phoneticPr fontId="1"/>
  </si>
  <si>
    <t>部
門</t>
    <rPh sb="0" eb="1">
      <t>ブ</t>
    </rPh>
    <rPh sb="2" eb="3">
      <t>モン</t>
    </rPh>
    <phoneticPr fontId="3"/>
  </si>
  <si>
    <t>高校・中学</t>
    <rPh sb="0" eb="2">
      <t>コウコウ</t>
    </rPh>
    <rPh sb="3" eb="5">
      <t>チュウガク</t>
    </rPh>
    <phoneticPr fontId="3"/>
  </si>
  <si>
    <t>一般大学</t>
    <rPh sb="0" eb="2">
      <t>イッパン</t>
    </rPh>
    <rPh sb="2" eb="4">
      <t>ダイガク</t>
    </rPh>
    <phoneticPr fontId="1"/>
  </si>
  <si>
    <t>男　子　種　別</t>
    <rPh sb="0" eb="1">
      <t>オトコ</t>
    </rPh>
    <rPh sb="2" eb="3">
      <t>コ</t>
    </rPh>
    <rPh sb="4" eb="5">
      <t>タネ</t>
    </rPh>
    <rPh sb="6" eb="7">
      <t>ベツ</t>
    </rPh>
    <phoneticPr fontId="3"/>
  </si>
  <si>
    <t>女　子　種　別</t>
    <rPh sb="0" eb="1">
      <t>オンナ</t>
    </rPh>
    <rPh sb="2" eb="3">
      <t>コ</t>
    </rPh>
    <rPh sb="4" eb="5">
      <t>タネ</t>
    </rPh>
    <rPh sb="6" eb="7">
      <t>ベツ</t>
    </rPh>
    <phoneticPr fontId="3"/>
  </si>
  <si>
    <t>団体
名称</t>
    <rPh sb="0" eb="2">
      <t>ダンタイ</t>
    </rPh>
    <rPh sb="3" eb="5">
      <t>メイショウ</t>
    </rPh>
    <phoneticPr fontId="1"/>
  </si>
  <si>
    <t>学年</t>
    <rPh sb="0" eb="2">
      <t>ガクネン</t>
    </rPh>
    <phoneticPr fontId="1"/>
  </si>
  <si>
    <t>種目入力は、部門と性別の両方選択入力後、可能です。</t>
    <rPh sb="6" eb="8">
      <t>ブモン</t>
    </rPh>
    <rPh sb="9" eb="11">
      <t>セイベツ</t>
    </rPh>
    <rPh sb="12" eb="14">
      <t>リョウホウ</t>
    </rPh>
    <rPh sb="14" eb="16">
      <t>センタク</t>
    </rPh>
    <rPh sb="18" eb="19">
      <t>ゴ</t>
    </rPh>
    <rPh sb="20" eb="22">
      <t>カノウ</t>
    </rPh>
    <phoneticPr fontId="3"/>
  </si>
  <si>
    <t>リストバンド数確認</t>
    <rPh sb="6" eb="7">
      <t>スウ</t>
    </rPh>
    <rPh sb="7" eb="9">
      <t>カクニン</t>
    </rPh>
    <phoneticPr fontId="3"/>
  </si>
  <si>
    <t>種 目 ２</t>
    <rPh sb="0" eb="1">
      <t>タネ</t>
    </rPh>
    <rPh sb="2" eb="3">
      <t>モク</t>
    </rPh>
    <phoneticPr fontId="3"/>
  </si>
  <si>
    <t xml:space="preserve">参加種目 </t>
    <rPh sb="0" eb="2">
      <t>サンカ</t>
    </rPh>
    <rPh sb="2" eb="3">
      <t>タネ</t>
    </rPh>
    <rPh sb="3" eb="4">
      <t>モク</t>
    </rPh>
    <phoneticPr fontId="3"/>
  </si>
  <si>
    <t>参加団体必要総数</t>
    <rPh sb="6" eb="8">
      <t>ソウスウ</t>
    </rPh>
    <phoneticPr fontId="1"/>
  </si>
  <si>
    <t>競　技　者　総数</t>
    <rPh sb="6" eb="8">
      <t>ソウスウ</t>
    </rPh>
    <phoneticPr fontId="1"/>
  </si>
  <si>
    <t>監督・指導者・他</t>
    <phoneticPr fontId="1"/>
  </si>
  <si>
    <t>プログラム予約冊数</t>
    <phoneticPr fontId="3"/>
  </si>
  <si>
    <t>プログラム代</t>
    <rPh sb="5" eb="6">
      <t>ダイ</t>
    </rPh>
    <phoneticPr fontId="3"/>
  </si>
  <si>
    <t>プログラム申込数</t>
    <rPh sb="5" eb="7">
      <t>モウシコミ</t>
    </rPh>
    <rPh sb="7" eb="8">
      <t>スウ</t>
    </rPh>
    <phoneticPr fontId="1"/>
  </si>
  <si>
    <t>申込時の予約購入</t>
    <phoneticPr fontId="3"/>
  </si>
  <si>
    <t xml:space="preserve"> 大　会　申　込　一　覧　表　　　　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17"/>
  </si>
  <si>
    <t>4.58.08</t>
    <phoneticPr fontId="1"/>
  </si>
  <si>
    <t>(省略可)</t>
    <rPh sb="1" eb="4">
      <t>ショウリャクカ</t>
    </rPh>
    <phoneticPr fontId="3"/>
  </si>
  <si>
    <t>在住</t>
    <rPh sb="0" eb="2">
      <t>ザイジュウ</t>
    </rPh>
    <phoneticPr fontId="1"/>
  </si>
  <si>
    <t>在学</t>
    <rPh sb="0" eb="2">
      <t>ザイガク</t>
    </rPh>
    <phoneticPr fontId="1"/>
  </si>
  <si>
    <t>在勤</t>
    <rPh sb="0" eb="2">
      <t>ザイキン</t>
    </rPh>
    <phoneticPr fontId="1"/>
  </si>
  <si>
    <t>左記以外</t>
    <rPh sb="0" eb="2">
      <t>サキ</t>
    </rPh>
    <rPh sb="2" eb="4">
      <t>イガイ</t>
    </rPh>
    <phoneticPr fontId="3"/>
  </si>
  <si>
    <t>内　　容</t>
    <rPh sb="0" eb="1">
      <t>ナイ</t>
    </rPh>
    <rPh sb="3" eb="4">
      <t>カタチ</t>
    </rPh>
    <phoneticPr fontId="3"/>
  </si>
  <si>
    <t>参加申込費振込額</t>
    <rPh sb="0" eb="2">
      <t>サンカ</t>
    </rPh>
    <rPh sb="2" eb="4">
      <t>モウシコミ</t>
    </rPh>
    <rPh sb="4" eb="5">
      <t>ヒ</t>
    </rPh>
    <rPh sb="5" eb="7">
      <t>フリコミ</t>
    </rPh>
    <rPh sb="7" eb="8">
      <t>ガク</t>
    </rPh>
    <phoneticPr fontId="3"/>
  </si>
  <si>
    <t>種目２</t>
    <phoneticPr fontId="1"/>
  </si>
  <si>
    <t>種目３</t>
    <rPh sb="0" eb="2">
      <t>シュモク</t>
    </rPh>
    <phoneticPr fontId="3"/>
  </si>
  <si>
    <t>入　　力　　例</t>
    <rPh sb="0" eb="1">
      <t>イ</t>
    </rPh>
    <rPh sb="3" eb="4">
      <t>チカラ</t>
    </rPh>
    <rPh sb="6" eb="7">
      <t>レイ</t>
    </rPh>
    <phoneticPr fontId="1"/>
  </si>
  <si>
    <t>〇</t>
    <phoneticPr fontId="1"/>
  </si>
  <si>
    <t>松戸市在住・在勤・在学以外の場合、
松戸市との関係</t>
    <rPh sb="0" eb="3">
      <t>マツドシ</t>
    </rPh>
    <rPh sb="3" eb="5">
      <t>ザイジュウ</t>
    </rPh>
    <rPh sb="6" eb="8">
      <t>ザイキン</t>
    </rPh>
    <rPh sb="9" eb="11">
      <t>ザイガク</t>
    </rPh>
    <rPh sb="11" eb="13">
      <t>イガイ</t>
    </rPh>
    <rPh sb="14" eb="16">
      <t>バアイ</t>
    </rPh>
    <rPh sb="18" eb="21">
      <t>マツドシ</t>
    </rPh>
    <rPh sb="23" eb="25">
      <t>カンケイ</t>
    </rPh>
    <phoneticPr fontId="1"/>
  </si>
  <si>
    <t>確　　認　　項　　目</t>
    <rPh sb="0" eb="1">
      <t>アキラ</t>
    </rPh>
    <rPh sb="3" eb="4">
      <t>ニン</t>
    </rPh>
    <rPh sb="6" eb="7">
      <t>コウ</t>
    </rPh>
    <rPh sb="9" eb="10">
      <t>メ</t>
    </rPh>
    <phoneticPr fontId="1"/>
  </si>
  <si>
    <t>申込資格確認へ</t>
  </si>
  <si>
    <t xml:space="preserve">KOBAYASHI Taro </t>
  </si>
  <si>
    <t xml:space="preserve">KOBAYASHI Taro </t>
    <phoneticPr fontId="3"/>
  </si>
  <si>
    <t>SATO Hanako</t>
  </si>
  <si>
    <t>SATO Hanako</t>
    <phoneticPr fontId="3"/>
  </si>
  <si>
    <t>N123</t>
  </si>
  <si>
    <t>0821</t>
  </si>
  <si>
    <t>00000000000</t>
  </si>
  <si>
    <t>JPN</t>
  </si>
  <si>
    <t>ﾊﾅｺ</t>
  </si>
  <si>
    <t>1103</t>
  </si>
  <si>
    <t>USA</t>
  </si>
  <si>
    <t>共通男子50000m</t>
    <phoneticPr fontId="1"/>
  </si>
  <si>
    <t>16.02.50</t>
    <phoneticPr fontId="3"/>
  </si>
  <si>
    <t>光栄ベリタス高</t>
    <rPh sb="0" eb="2">
      <t>コウエイ</t>
    </rPh>
    <phoneticPr fontId="1"/>
  </si>
  <si>
    <t>光栄ベリタス中</t>
    <rPh sb="0" eb="2">
      <t>コウエイ</t>
    </rPh>
    <rPh sb="6" eb="7">
      <t>チュウ</t>
    </rPh>
    <phoneticPr fontId="1"/>
  </si>
  <si>
    <t>１、競技者データ入力</t>
    <rPh sb="2" eb="5">
      <t>キョウギシャ</t>
    </rPh>
    <rPh sb="8" eb="10">
      <t>ニュウリョク</t>
    </rPh>
    <phoneticPr fontId="3"/>
  </si>
  <si>
    <t>２、申 込 資 格 確 認</t>
    <rPh sb="2" eb="3">
      <t>シン</t>
    </rPh>
    <rPh sb="4" eb="5">
      <t>コ</t>
    </rPh>
    <rPh sb="6" eb="7">
      <t>シ</t>
    </rPh>
    <rPh sb="8" eb="9">
      <t>カク</t>
    </rPh>
    <rPh sb="10" eb="11">
      <t>アキラ</t>
    </rPh>
    <rPh sb="12" eb="13">
      <t>ニン</t>
    </rPh>
    <phoneticPr fontId="1"/>
  </si>
  <si>
    <t xml:space="preserve">３、大 会 申 込 一 覧 表
（団体情報・競技者一覧）
</t>
    <rPh sb="18" eb="20">
      <t>ダンタイ</t>
    </rPh>
    <rPh sb="20" eb="22">
      <t>ジョウホウ</t>
    </rPh>
    <rPh sb="23" eb="26">
      <t>キョウギシャ</t>
    </rPh>
    <rPh sb="26" eb="28">
      <t>イチラン</t>
    </rPh>
    <phoneticPr fontId="3"/>
  </si>
  <si>
    <t>登 録 団 体 名</t>
    <rPh sb="0" eb="1">
      <t>ノボル</t>
    </rPh>
    <rPh sb="2" eb="3">
      <t>ロク</t>
    </rPh>
    <rPh sb="4" eb="5">
      <t>ダン</t>
    </rPh>
    <rPh sb="6" eb="7">
      <t>タイ</t>
    </rPh>
    <rPh sb="8" eb="9">
      <t>メイ</t>
    </rPh>
    <phoneticPr fontId="20"/>
  </si>
  <si>
    <t>参加申込基本資格である、松戸市在住・在勤・在学確認です。</t>
    <rPh sb="0" eb="2">
      <t>サンカ</t>
    </rPh>
    <rPh sb="2" eb="4">
      <t>モウシコミ</t>
    </rPh>
    <rPh sb="4" eb="6">
      <t>キホン</t>
    </rPh>
    <rPh sb="6" eb="8">
      <t>シカク</t>
    </rPh>
    <rPh sb="12" eb="15">
      <t>マツドシ</t>
    </rPh>
    <rPh sb="15" eb="17">
      <t>ザイジュウ</t>
    </rPh>
    <rPh sb="18" eb="20">
      <t>ザイキン</t>
    </rPh>
    <rPh sb="21" eb="23">
      <t>ザイガク</t>
    </rPh>
    <rPh sb="23" eb="25">
      <t>カクニン</t>
    </rPh>
    <phoneticPr fontId="1"/>
  </si>
  <si>
    <t>部門記号</t>
    <rPh sb="0" eb="2">
      <t>ブモン</t>
    </rPh>
    <rPh sb="2" eb="4">
      <t>キゴウ</t>
    </rPh>
    <phoneticPr fontId="1"/>
  </si>
  <si>
    <t>内住勤学</t>
    <rPh sb="0" eb="1">
      <t>ナイ</t>
    </rPh>
    <rPh sb="1" eb="2">
      <t>ジュウ</t>
    </rPh>
    <rPh sb="2" eb="3">
      <t>キン</t>
    </rPh>
    <rPh sb="3" eb="4">
      <t>ガク</t>
    </rPh>
    <phoneticPr fontId="1"/>
  </si>
  <si>
    <t>外項目</t>
    <rPh sb="0" eb="1">
      <t>ガイ</t>
    </rPh>
    <rPh sb="1" eb="3">
      <t>コウモク</t>
    </rPh>
    <phoneticPr fontId="1"/>
  </si>
  <si>
    <t>松戸小卒、松戸市相模台</t>
    <rPh sb="0" eb="2">
      <t>マツド</t>
    </rPh>
    <rPh sb="2" eb="3">
      <t>ショウ</t>
    </rPh>
    <rPh sb="3" eb="4">
      <t>ソツ</t>
    </rPh>
    <rPh sb="5" eb="8">
      <t>マツドシ</t>
    </rPh>
    <rPh sb="8" eb="11">
      <t>サガミダイ</t>
    </rPh>
    <phoneticPr fontId="1"/>
  </si>
  <si>
    <t>市内小中高大の卒業者・在学者・帰省地、他</t>
    <rPh sb="0" eb="2">
      <t>シナイ</t>
    </rPh>
    <rPh sb="2" eb="4">
      <t>コナカ</t>
    </rPh>
    <rPh sb="4" eb="6">
      <t>コウダイ</t>
    </rPh>
    <rPh sb="5" eb="6">
      <t>ダイ</t>
    </rPh>
    <rPh sb="7" eb="9">
      <t>ソツギョウ</t>
    </rPh>
    <rPh sb="9" eb="10">
      <t>シャ</t>
    </rPh>
    <rPh sb="11" eb="13">
      <t>ザイガク</t>
    </rPh>
    <rPh sb="13" eb="14">
      <t>シャ</t>
    </rPh>
    <rPh sb="15" eb="17">
      <t>キセイ</t>
    </rPh>
    <rPh sb="17" eb="18">
      <t>チ</t>
    </rPh>
    <rPh sb="19" eb="20">
      <t>タ</t>
    </rPh>
    <phoneticPr fontId="3"/>
  </si>
  <si>
    <t>・左 記 市 内 校 名
・帰省先は地番不要
・松戸市陸協関係他</t>
    <rPh sb="1" eb="2">
      <t>ヒダリ</t>
    </rPh>
    <rPh sb="3" eb="4">
      <t>キ</t>
    </rPh>
    <rPh sb="5" eb="6">
      <t>シ</t>
    </rPh>
    <rPh sb="7" eb="8">
      <t>ナイ</t>
    </rPh>
    <rPh sb="9" eb="10">
      <t>コウ</t>
    </rPh>
    <rPh sb="11" eb="12">
      <t>ナ</t>
    </rPh>
    <rPh sb="14" eb="16">
      <t>キセイ</t>
    </rPh>
    <rPh sb="16" eb="17">
      <t>サキ</t>
    </rPh>
    <rPh sb="18" eb="20">
      <t>チバン</t>
    </rPh>
    <rPh sb="20" eb="22">
      <t>フヨウ</t>
    </rPh>
    <rPh sb="24" eb="27">
      <t>マツドシ</t>
    </rPh>
    <rPh sb="27" eb="29">
      <t>リクキョウ</t>
    </rPh>
    <rPh sb="29" eb="31">
      <t>カンケイ</t>
    </rPh>
    <rPh sb="31" eb="32">
      <t>タ</t>
    </rPh>
    <phoneticPr fontId="3"/>
  </si>
  <si>
    <t>団体内
番号</t>
    <rPh sb="0" eb="2">
      <t>ダンタイ</t>
    </rPh>
    <rPh sb="2" eb="3">
      <t>ナイ</t>
    </rPh>
    <phoneticPr fontId="3"/>
  </si>
  <si>
    <t>卒業(在学）学校名、帰省の場合住所（地番不要）、を右の枠にご記入ください。その他松戸市陸協関係</t>
    <rPh sb="0" eb="2">
      <t>ソツギョウ</t>
    </rPh>
    <rPh sb="3" eb="5">
      <t>ザイガク</t>
    </rPh>
    <rPh sb="6" eb="9">
      <t>ガッコウメイ</t>
    </rPh>
    <rPh sb="10" eb="12">
      <t>キセイ</t>
    </rPh>
    <rPh sb="13" eb="15">
      <t>バアイ</t>
    </rPh>
    <rPh sb="15" eb="17">
      <t>ジュウショ</t>
    </rPh>
    <rPh sb="18" eb="20">
      <t>チバン</t>
    </rPh>
    <rPh sb="20" eb="22">
      <t>フヨウ</t>
    </rPh>
    <rPh sb="25" eb="26">
      <t>ミギ</t>
    </rPh>
    <rPh sb="27" eb="28">
      <t>ワク</t>
    </rPh>
    <rPh sb="30" eb="32">
      <t>キニュウ</t>
    </rPh>
    <rPh sb="39" eb="40">
      <t>タ</t>
    </rPh>
    <phoneticPr fontId="1"/>
  </si>
  <si>
    <t>松戸市
在　住
在　勤
在　学
（○入力）</t>
    <rPh sb="0" eb="2">
      <t>マツド</t>
    </rPh>
    <rPh sb="2" eb="3">
      <t>シ</t>
    </rPh>
    <rPh sb="4" eb="5">
      <t>ザイ</t>
    </rPh>
    <rPh sb="6" eb="7">
      <t>スミ</t>
    </rPh>
    <rPh sb="8" eb="9">
      <t>ザイ</t>
    </rPh>
    <rPh sb="10" eb="11">
      <t>ツトム</t>
    </rPh>
    <rPh sb="12" eb="13">
      <t>ザイ</t>
    </rPh>
    <rPh sb="14" eb="15">
      <t>ガク</t>
    </rPh>
    <rPh sb="18" eb="20">
      <t>ニュウリョク</t>
    </rPh>
    <phoneticPr fontId="1"/>
  </si>
  <si>
    <t>申込者の確認</t>
    <rPh sb="2" eb="3">
      <t>シャ</t>
    </rPh>
    <phoneticPr fontId="1"/>
  </si>
  <si>
    <r>
      <t xml:space="preserve">  * 大会申込一覧表は、入力完了後確認。
    このシートの、団体に関する情報は全て必要に応じ入力必須です. 
    このシートは印刷して</t>
    </r>
    <r>
      <rPr>
        <b/>
        <sz val="12"/>
        <color indexed="10"/>
        <rFont val="ＭＳ Ｐゴシック"/>
        <family val="3"/>
        <charset val="128"/>
      </rPr>
      <t>所属長印を押印、当日受付に提出。</t>
    </r>
    <r>
      <rPr>
        <sz val="13"/>
        <rFont val="ＭＳ Ｐゴシック"/>
        <family val="3"/>
        <charset val="128"/>
      </rPr>
      <t xml:space="preserve">
  *競技会プログラム冊子は、申込時の予約購入です。一部５００円、</t>
    </r>
    <rPh sb="4" eb="6">
      <t>タイカイ</t>
    </rPh>
    <rPh sb="6" eb="8">
      <t>モウシコミ</t>
    </rPh>
    <rPh sb="8" eb="10">
      <t>イチラン</t>
    </rPh>
    <rPh sb="10" eb="11">
      <t>ヒョウ</t>
    </rPh>
    <rPh sb="13" eb="15">
      <t>ニュウリョク</t>
    </rPh>
    <rPh sb="15" eb="17">
      <t>カンリョウ</t>
    </rPh>
    <rPh sb="17" eb="18">
      <t>ゴ</t>
    </rPh>
    <rPh sb="18" eb="20">
      <t>カクニン</t>
    </rPh>
    <rPh sb="33" eb="35">
      <t>ダンタイ</t>
    </rPh>
    <rPh sb="36" eb="37">
      <t>カン</t>
    </rPh>
    <rPh sb="39" eb="41">
      <t>ジョウホウ</t>
    </rPh>
    <rPh sb="42" eb="43">
      <t>スベ</t>
    </rPh>
    <rPh sb="44" eb="46">
      <t>ヒツヨウ</t>
    </rPh>
    <rPh sb="47" eb="48">
      <t>オウ</t>
    </rPh>
    <rPh sb="49" eb="51">
      <t>ニュウリョク</t>
    </rPh>
    <rPh sb="51" eb="53">
      <t>ヒッス</t>
    </rPh>
    <rPh sb="68" eb="70">
      <t>インサツ</t>
    </rPh>
    <rPh sb="72" eb="75">
      <t>ショゾクチョウ</t>
    </rPh>
    <rPh sb="75" eb="76">
      <t>イン</t>
    </rPh>
    <rPh sb="77" eb="79">
      <t>オウイン</t>
    </rPh>
    <rPh sb="80" eb="82">
      <t>トウジツ</t>
    </rPh>
    <rPh sb="82" eb="84">
      <t>ウケツケ</t>
    </rPh>
    <rPh sb="92" eb="95">
      <t>キョウギカイ</t>
    </rPh>
    <rPh sb="100" eb="102">
      <t>サッシ</t>
    </rPh>
    <rPh sb="104" eb="106">
      <t>モウシコミ</t>
    </rPh>
    <rPh sb="106" eb="107">
      <t>ジ</t>
    </rPh>
    <rPh sb="108" eb="110">
      <t>ヨヤク</t>
    </rPh>
    <phoneticPr fontId="3"/>
  </si>
  <si>
    <t>ＭＲＫ ＮＡＮＳ２１Ｖ(WST) 215th EntryFile</t>
    <phoneticPr fontId="3"/>
  </si>
  <si>
    <t>215th_Entry_File.xlsx
   ⇒⇒ 例：○○○215th_Entry_File.xlsx</t>
    <rPh sb="28" eb="29">
      <t>レイ</t>
    </rPh>
    <phoneticPr fontId="3"/>
  </si>
  <si>
    <t>令和３年度　第２１５回松戸市陸上競技記録会 　長距離大会MLD⑤</t>
    <rPh sb="0" eb="2">
      <t>レイワ</t>
    </rPh>
    <rPh sb="3" eb="5">
      <t>ネンド</t>
    </rPh>
    <rPh sb="6" eb="7">
      <t>ダイ</t>
    </rPh>
    <rPh sb="10" eb="11">
      <t>カイ</t>
    </rPh>
    <rPh sb="11" eb="14">
      <t>マツドシ</t>
    </rPh>
    <rPh sb="14" eb="16">
      <t>リクジョウ</t>
    </rPh>
    <rPh sb="16" eb="18">
      <t>キョウギ</t>
    </rPh>
    <rPh sb="18" eb="20">
      <t>キロク</t>
    </rPh>
    <rPh sb="20" eb="21">
      <t>カイ</t>
    </rPh>
    <rPh sb="23" eb="26">
      <t>チョウキョリ</t>
    </rPh>
    <rPh sb="26" eb="28">
      <t>タイカイ</t>
    </rPh>
    <phoneticPr fontId="3"/>
  </si>
  <si>
    <t>松戸市内小学・中学・高校・大学の卒業生(または在学していた)、および帰省地が松戸市内の場合、</t>
    <rPh sb="0" eb="4">
      <t>マツドシナイ</t>
    </rPh>
    <rPh sb="4" eb="6">
      <t>ショウガク</t>
    </rPh>
    <rPh sb="7" eb="9">
      <t>チュウガク</t>
    </rPh>
    <rPh sb="10" eb="12">
      <t>コウコウ</t>
    </rPh>
    <rPh sb="13" eb="15">
      <t>ダイガク</t>
    </rPh>
    <rPh sb="16" eb="19">
      <t>ソツギョウセイ</t>
    </rPh>
    <rPh sb="23" eb="25">
      <t>ザイガク</t>
    </rPh>
    <rPh sb="43" eb="45">
      <t>バアイ</t>
    </rPh>
    <phoneticPr fontId="1"/>
  </si>
  <si>
    <r>
      <rPr>
        <b/>
        <sz val="12"/>
        <color rgb="FFFF0000"/>
        <rFont val="ＭＳ Ｐ明朝"/>
        <family val="1"/>
        <charset val="128"/>
      </rPr>
      <t>競技者の申込資格確認入力</t>
    </r>
    <r>
      <rPr>
        <sz val="11"/>
        <color theme="1"/>
        <rFont val="ＭＳ Ｐ明朝"/>
        <family val="2"/>
        <charset val="128"/>
      </rPr>
      <t xml:space="preserve">
基本申込資格は松戸市在住・在勤・在学者です。
または、松戸市内小学・中学・高校・大学の卒業生(在学していた)、及び帰省地が松戸市内。</t>
    </r>
    <rPh sb="4" eb="6">
      <t>モウシコミ</t>
    </rPh>
    <rPh sb="13" eb="15">
      <t>キホン</t>
    </rPh>
    <rPh sb="68" eb="69">
      <t>オヨ</t>
    </rPh>
    <rPh sb="70" eb="73">
      <t>キセイチ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</si>
</sst>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&quot;¥&quot;#,##0_);[Red]\(&quot;¥&quot;#,##0\)"/>
    <numFmt numFmtId="177" formatCode="#;\-#;;@"/>
  </numFmts>
  <fonts count="9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3"/>
      <color theme="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3"/>
      <name val="ＭＳ Ｐゴシック"/>
      <family val="3"/>
      <charset val="128"/>
    </font>
    <font>
      <b/>
      <sz val="16"/>
      <color theme="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明朝"/>
      <family val="2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4"/>
      <color theme="0"/>
      <name val="ＭＳ Ｐ明朝"/>
      <family val="2"/>
      <charset val="128"/>
    </font>
    <font>
      <sz val="4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8"/>
      <color theme="1"/>
      <name val="ＭＳ Ｐ明朝"/>
      <family val="2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color indexed="10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u val="double"/>
      <sz val="13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sz val="11"/>
      <name val="ＭＳ Ｐ明朝"/>
      <family val="2"/>
      <charset val="128"/>
    </font>
    <font>
      <u/>
      <sz val="13"/>
      <color rgb="FF0070C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1"/>
      <color rgb="FF002060"/>
      <name val="ＭＳ Ｐゴシック"/>
      <family val="3"/>
      <charset val="128"/>
    </font>
    <font>
      <sz val="11"/>
      <color theme="1" tint="0.14999847407452621"/>
      <name val="HGSｺﾞｼｯｸM"/>
      <family val="3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theme="10"/>
      <name val="ＭＳ Ｐゴシック"/>
      <family val="3"/>
      <charset val="128"/>
      <scheme val="minor"/>
    </font>
    <font>
      <b/>
      <u/>
      <sz val="13"/>
      <color theme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auto="1"/>
        <bgColor theme="0" tint="-0.249977111117893"/>
      </patternFill>
    </fill>
    <fill>
      <patternFill patternType="gray125">
        <fgColor auto="1"/>
        <bgColor indexed="22"/>
      </patternFill>
    </fill>
    <fill>
      <patternFill patternType="gray125">
        <fgColor auto="1"/>
      </patternFill>
    </fill>
    <fill>
      <patternFill patternType="solid">
        <fgColor theme="7" tint="0.59999389629810485"/>
        <bgColor indexed="64"/>
      </patternFill>
    </fill>
  </fills>
  <borders count="3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2"/>
      </bottom>
      <diagonal/>
    </border>
    <border>
      <left style="thin">
        <color indexed="64"/>
      </left>
      <right style="medium">
        <color indexed="64"/>
      </right>
      <top/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/>
      <right style="thin">
        <color indexed="64"/>
      </right>
      <top style="thin">
        <color indexed="64"/>
      </top>
      <bottom style="dashed">
        <color rgb="FFFF0000"/>
      </bottom>
      <diagonal/>
    </border>
    <border>
      <left/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/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/>
      <right/>
      <top style="dashed">
        <color rgb="FFFF0000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/>
      <right style="thin">
        <color indexed="64"/>
      </right>
      <top style="dashed">
        <color rgb="FFFF0000"/>
      </top>
      <bottom style="thin">
        <color indexed="64"/>
      </bottom>
      <diagonal/>
    </border>
    <border>
      <left/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 style="thin">
        <color indexed="64"/>
      </left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rgb="FFFF0000"/>
      </bottom>
      <diagonal/>
    </border>
    <border>
      <left/>
      <right style="thin">
        <color indexed="64"/>
      </right>
      <top style="medium">
        <color indexed="64"/>
      </top>
      <bottom style="dashed">
        <color rgb="FFFF0000"/>
      </bottom>
      <diagonal/>
    </border>
    <border>
      <left/>
      <right/>
      <top style="medium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rgb="FFFF0000"/>
      </bottom>
      <diagonal/>
    </border>
    <border>
      <left style="thin">
        <color indexed="64"/>
      </left>
      <right/>
      <top style="medium">
        <color indexed="64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otted">
        <color theme="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/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/>
      <right style="medium">
        <color indexed="64"/>
      </right>
      <top style="dashed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medium">
        <color indexed="64"/>
      </bottom>
      <diagonal/>
    </border>
    <border>
      <left/>
      <right style="thin">
        <color indexed="64"/>
      </right>
      <top style="dashed">
        <color rgb="FFFF0000"/>
      </top>
      <bottom style="medium">
        <color indexed="64"/>
      </bottom>
      <diagonal/>
    </border>
    <border>
      <left/>
      <right/>
      <top style="dashed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medium">
        <color indexed="64"/>
      </bottom>
      <diagonal/>
    </border>
    <border>
      <left/>
      <right style="thin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thin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/>
      <bottom/>
      <diagonal/>
    </border>
    <border>
      <left/>
      <right style="double">
        <color theme="4" tint="-0.499984740745262"/>
      </right>
      <top/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medium">
        <color indexed="64"/>
      </top>
      <bottom/>
      <diagonal/>
    </border>
    <border>
      <left style="double">
        <color theme="4" tint="-0.499984740745262"/>
      </left>
      <right/>
      <top style="double">
        <color theme="4" tint="-0.499984740745262"/>
      </top>
      <bottom style="medium">
        <color indexed="64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dotted">
        <color theme="4"/>
      </right>
      <top/>
      <bottom/>
      <diagonal/>
    </border>
    <border>
      <left style="thin">
        <color theme="4" tint="-0.499984740745262"/>
      </left>
      <right/>
      <top/>
      <bottom style="double">
        <color theme="4" tint="-0.499984740745262"/>
      </bottom>
      <diagonal/>
    </border>
    <border>
      <left style="thin">
        <color theme="4" tint="-0.499984740745262"/>
      </left>
      <right/>
      <top style="medium">
        <color indexed="64"/>
      </top>
      <bottom/>
      <diagonal/>
    </border>
    <border>
      <left/>
      <right style="dotted">
        <color theme="4"/>
      </right>
      <top style="medium">
        <color indexed="64"/>
      </top>
      <bottom/>
      <diagonal/>
    </border>
    <border>
      <left style="dotted">
        <color theme="4"/>
      </left>
      <right/>
      <top style="medium">
        <color indexed="64"/>
      </top>
      <bottom/>
      <diagonal/>
    </border>
    <border>
      <left style="dashed">
        <color theme="4" tint="-0.499984740745262"/>
      </left>
      <right/>
      <top/>
      <bottom/>
      <diagonal/>
    </border>
    <border>
      <left style="dashed">
        <color theme="4" tint="-0.499984740745262"/>
      </left>
      <right/>
      <top/>
      <bottom style="double">
        <color theme="4" tint="-0.499984740745262"/>
      </bottom>
      <diagonal/>
    </border>
    <border>
      <left style="thin">
        <color theme="4" tint="-0.499984740745262"/>
      </left>
      <right/>
      <top style="dashed">
        <color theme="4" tint="-0.499984740745262"/>
      </top>
      <bottom/>
      <diagonal/>
    </border>
    <border>
      <left/>
      <right/>
      <top style="dashed">
        <color theme="4" tint="-0.499984740745262"/>
      </top>
      <bottom/>
      <diagonal/>
    </border>
    <border>
      <left/>
      <right style="dashed">
        <color theme="4" tint="-0.499984740745262"/>
      </right>
      <top style="dashed">
        <color theme="4" tint="-0.499984740745262"/>
      </top>
      <bottom/>
      <diagonal/>
    </border>
    <border>
      <left/>
      <right style="dashed">
        <color theme="4" tint="-0.499984740745262"/>
      </right>
      <top/>
      <bottom style="double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auto="1"/>
      </bottom>
      <diagonal/>
    </border>
    <border>
      <left/>
      <right style="dotted">
        <color theme="4"/>
      </right>
      <top/>
      <bottom style="thin">
        <color auto="1"/>
      </bottom>
      <diagonal/>
    </border>
    <border>
      <left style="dotted">
        <color theme="4"/>
      </left>
      <right/>
      <top/>
      <bottom style="thin">
        <color auto="1"/>
      </bottom>
      <diagonal/>
    </border>
    <border>
      <left/>
      <right style="double">
        <color theme="4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theme="4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/>
      <bottom/>
      <diagonal/>
    </border>
    <border>
      <left style="thin">
        <color indexed="64"/>
      </left>
      <right style="thin">
        <color theme="4" tint="-0.499984740745262"/>
      </right>
      <top/>
      <bottom style="double">
        <color theme="4" tint="-0.499984740745262"/>
      </bottom>
      <diagonal/>
    </border>
    <border>
      <left/>
      <right style="thin">
        <color indexed="64"/>
      </right>
      <top/>
      <bottom style="double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indexed="64"/>
      </top>
      <bottom style="dashed">
        <color theme="4" tint="-0.499984740745262"/>
      </bottom>
      <diagonal/>
    </border>
    <border>
      <left/>
      <right/>
      <top style="thin">
        <color indexed="64"/>
      </top>
      <bottom style="dashed">
        <color theme="4" tint="-0.499984740745262"/>
      </bottom>
      <diagonal/>
    </border>
    <border>
      <left/>
      <right style="dashed">
        <color theme="4" tint="-0.499984740745262"/>
      </right>
      <top style="thin">
        <color indexed="64"/>
      </top>
      <bottom style="dashed">
        <color theme="4" tint="-0.499984740745262"/>
      </bottom>
      <diagonal/>
    </border>
    <border>
      <left style="dashed">
        <color theme="4" tint="-0.499984740745262"/>
      </left>
      <right/>
      <top style="thin">
        <color indexed="64"/>
      </top>
      <bottom/>
      <diagonal/>
    </border>
    <border>
      <left/>
      <right style="double">
        <color theme="4" tint="-0.499984740745262"/>
      </right>
      <top style="thin">
        <color indexed="64"/>
      </top>
      <bottom/>
      <diagonal/>
    </border>
    <border>
      <left style="dotted">
        <color theme="4"/>
      </left>
      <right/>
      <top style="thin">
        <color auto="1"/>
      </top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/>
      <top style="thin">
        <color auto="1"/>
      </top>
      <bottom/>
      <diagonal/>
    </border>
    <border>
      <left/>
      <right style="dotted">
        <color theme="4"/>
      </right>
      <top style="thin">
        <color auto="1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dotted">
        <color theme="4"/>
      </right>
      <top style="thin">
        <color theme="4" tint="-0.499984740745262"/>
      </top>
      <bottom/>
      <diagonal/>
    </border>
    <border>
      <left style="dotted">
        <color theme="4"/>
      </left>
      <right/>
      <top style="thin">
        <color theme="4" tint="-0.499984740745262"/>
      </top>
      <bottom/>
      <diagonal/>
    </border>
    <border>
      <left/>
      <right style="double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dotted">
        <color theme="4"/>
      </right>
      <top/>
      <bottom style="thin">
        <color theme="4" tint="-0.499984740745262"/>
      </bottom>
      <diagonal/>
    </border>
    <border>
      <left style="dotted">
        <color theme="4"/>
      </left>
      <right/>
      <top/>
      <bottom style="thin">
        <color theme="4" tint="-0.499984740745262"/>
      </bottom>
      <diagonal/>
    </border>
    <border>
      <left/>
      <right style="double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rgb="FFFF0000"/>
      </bottom>
      <diagonal/>
    </border>
    <border>
      <left/>
      <right style="dotted">
        <color indexed="64"/>
      </right>
      <top style="dashed">
        <color rgb="FFFF0000"/>
      </top>
      <bottom style="dashed">
        <color rgb="FFFF0000"/>
      </bottom>
      <diagonal/>
    </border>
    <border>
      <left/>
      <right style="dotted">
        <color indexed="64"/>
      </right>
      <top style="dashed">
        <color rgb="FFFF0000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rgb="FFFF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rgb="FFFF0000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/>
    <xf numFmtId="0" fontId="37" fillId="0" borderId="0" applyNumberFormat="0" applyFill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textRotation="255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1" fillId="0" borderId="50" xfId="2" applyFon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0" fillId="0" borderId="0" xfId="0" applyAlignment="1">
      <alignment vertical="center"/>
    </xf>
    <xf numFmtId="0" fontId="39" fillId="0" borderId="0" xfId="0" applyFo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118" xfId="2" applyFont="1" applyBorder="1" applyAlignment="1" applyProtection="1">
      <alignment horizontal="right" vertical="center"/>
      <protection locked="0"/>
    </xf>
    <xf numFmtId="49" fontId="25" fillId="0" borderId="120" xfId="2" applyNumberFormat="1" applyFont="1" applyBorder="1" applyAlignment="1" applyProtection="1">
      <alignment horizontal="center" vertical="center"/>
      <protection locked="0"/>
    </xf>
    <xf numFmtId="49" fontId="25" fillId="0" borderId="119" xfId="2" applyNumberFormat="1" applyFont="1" applyFill="1" applyBorder="1" applyAlignment="1" applyProtection="1">
      <alignment horizontal="center" vertical="center"/>
      <protection locked="0"/>
    </xf>
    <xf numFmtId="49" fontId="25" fillId="0" borderId="121" xfId="2" applyNumberFormat="1" applyFont="1" applyFill="1" applyBorder="1" applyAlignment="1" applyProtection="1">
      <alignment horizontal="center" vertical="center"/>
      <protection locked="0"/>
    </xf>
    <xf numFmtId="49" fontId="25" fillId="0" borderId="120" xfId="2" applyNumberFormat="1" applyFont="1" applyFill="1" applyBorder="1" applyAlignment="1" applyProtection="1">
      <alignment horizontal="center" vertical="center"/>
      <protection locked="0"/>
    </xf>
    <xf numFmtId="49" fontId="25" fillId="20" borderId="122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06" xfId="2" applyFont="1" applyBorder="1" applyAlignment="1" applyProtection="1">
      <alignment horizontal="right" vertical="center"/>
      <protection locked="0"/>
    </xf>
    <xf numFmtId="49" fontId="25" fillId="0" borderId="108" xfId="2" applyNumberFormat="1" applyFont="1" applyBorder="1" applyAlignment="1" applyProtection="1">
      <alignment horizontal="center" vertical="center"/>
      <protection locked="0"/>
    </xf>
    <xf numFmtId="49" fontId="25" fillId="0" borderId="107" xfId="2" applyNumberFormat="1" applyFont="1" applyFill="1" applyBorder="1" applyAlignment="1" applyProtection="1">
      <alignment horizontal="center" vertical="center"/>
      <protection locked="0"/>
    </xf>
    <xf numFmtId="49" fontId="25" fillId="0" borderId="109" xfId="2" applyNumberFormat="1" applyFont="1" applyFill="1" applyBorder="1" applyAlignment="1" applyProtection="1">
      <alignment horizontal="center" vertical="center"/>
      <protection locked="0"/>
    </xf>
    <xf numFmtId="49" fontId="25" fillId="0" borderId="109" xfId="2" applyNumberFormat="1" applyFont="1" applyFill="1" applyBorder="1" applyAlignment="1" applyProtection="1">
      <alignment horizontal="right" vertical="center"/>
      <protection locked="0"/>
    </xf>
    <xf numFmtId="49" fontId="25" fillId="0" borderId="108" xfId="2" applyNumberFormat="1" applyFont="1" applyFill="1" applyBorder="1" applyAlignment="1" applyProtection="1">
      <alignment horizontal="center" vertical="center"/>
      <protection locked="0"/>
    </xf>
    <xf numFmtId="49" fontId="25" fillId="20" borderId="110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12" xfId="2" applyFont="1" applyBorder="1" applyAlignment="1" applyProtection="1">
      <alignment horizontal="right" vertical="center"/>
      <protection locked="0"/>
    </xf>
    <xf numFmtId="49" fontId="25" fillId="0" borderId="114" xfId="2" applyNumberFormat="1" applyFont="1" applyBorder="1" applyAlignment="1" applyProtection="1">
      <alignment horizontal="center" vertical="center"/>
      <protection locked="0"/>
    </xf>
    <xf numFmtId="49" fontId="25" fillId="0" borderId="113" xfId="2" applyNumberFormat="1" applyFont="1" applyFill="1" applyBorder="1" applyAlignment="1" applyProtection="1">
      <alignment horizontal="center" vertical="center"/>
      <protection locked="0"/>
    </xf>
    <xf numFmtId="49" fontId="25" fillId="0" borderId="115" xfId="2" applyNumberFormat="1" applyFont="1" applyFill="1" applyBorder="1" applyAlignment="1" applyProtection="1">
      <alignment horizontal="center" vertical="center"/>
      <protection locked="0"/>
    </xf>
    <xf numFmtId="49" fontId="25" fillId="0" borderId="115" xfId="2" applyNumberFormat="1" applyFont="1" applyFill="1" applyBorder="1" applyAlignment="1" applyProtection="1">
      <alignment horizontal="right" vertical="center"/>
      <protection locked="0"/>
    </xf>
    <xf numFmtId="49" fontId="25" fillId="0" borderId="114" xfId="2" applyNumberFormat="1" applyFont="1" applyFill="1" applyBorder="1" applyAlignment="1" applyProtection="1">
      <alignment horizontal="center" vertical="center"/>
      <protection locked="0"/>
    </xf>
    <xf numFmtId="49" fontId="25" fillId="20" borderId="116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00" xfId="2" applyFont="1" applyBorder="1" applyAlignment="1" applyProtection="1">
      <alignment horizontal="right" vertical="center"/>
      <protection locked="0"/>
    </xf>
    <xf numFmtId="49" fontId="25" fillId="0" borderId="102" xfId="2" applyNumberFormat="1" applyFont="1" applyBorder="1" applyAlignment="1" applyProtection="1">
      <alignment horizontal="center" vertical="center"/>
      <protection locked="0"/>
    </xf>
    <xf numFmtId="49" fontId="25" fillId="0" borderId="101" xfId="2" applyNumberFormat="1" applyFont="1" applyFill="1" applyBorder="1" applyAlignment="1" applyProtection="1">
      <alignment horizontal="center" vertical="center"/>
      <protection locked="0"/>
    </xf>
    <xf numFmtId="49" fontId="25" fillId="0" borderId="103" xfId="2" applyNumberFormat="1" applyFont="1" applyFill="1" applyBorder="1" applyAlignment="1" applyProtection="1">
      <alignment horizontal="center" vertical="center"/>
      <protection locked="0"/>
    </xf>
    <xf numFmtId="49" fontId="25" fillId="0" borderId="102" xfId="2" applyNumberFormat="1" applyFont="1" applyFill="1" applyBorder="1" applyAlignment="1" applyProtection="1">
      <alignment horizontal="center" vertical="center"/>
      <protection locked="0"/>
    </xf>
    <xf numFmtId="49" fontId="25" fillId="20" borderId="104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21" xfId="2" applyNumberFormat="1" applyFont="1" applyFill="1" applyBorder="1" applyAlignment="1" applyProtection="1">
      <alignment horizontal="center" vertical="center"/>
      <protection locked="0"/>
    </xf>
    <xf numFmtId="0" fontId="25" fillId="0" borderId="109" xfId="2" applyNumberFormat="1" applyFont="1" applyFill="1" applyBorder="1" applyAlignment="1" applyProtection="1">
      <alignment horizontal="center" vertical="center"/>
      <protection locked="0"/>
    </xf>
    <xf numFmtId="0" fontId="25" fillId="0" borderId="115" xfId="2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49" fillId="0" borderId="0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NumberFormat="1" applyFont="1" applyBorder="1">
      <alignment vertical="center"/>
    </xf>
    <xf numFmtId="0" fontId="49" fillId="0" borderId="0" xfId="0" applyNumberFormat="1" applyFont="1" applyBorder="1" applyAlignment="1">
      <alignment horizontal="center" vertical="center"/>
    </xf>
    <xf numFmtId="49" fontId="49" fillId="0" borderId="0" xfId="0" applyNumberFormat="1" applyFont="1" applyBorder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54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5" fillId="20" borderId="143" xfId="0" applyFont="1" applyFill="1" applyBorder="1" applyAlignment="1" applyProtection="1">
      <alignment horizontal="center" vertical="center"/>
      <protection hidden="1"/>
    </xf>
    <xf numFmtId="0" fontId="35" fillId="20" borderId="4" xfId="0" applyFont="1" applyFill="1" applyBorder="1" applyProtection="1">
      <alignment vertical="center"/>
      <protection hidden="1"/>
    </xf>
    <xf numFmtId="0" fontId="0" fillId="20" borderId="139" xfId="0" applyFill="1" applyBorder="1" applyProtection="1">
      <alignment vertical="center"/>
      <protection hidden="1"/>
    </xf>
    <xf numFmtId="0" fontId="35" fillId="20" borderId="143" xfId="0" applyFont="1" applyFill="1" applyBorder="1" applyProtection="1">
      <alignment vertical="center"/>
      <protection hidden="1"/>
    </xf>
    <xf numFmtId="0" fontId="39" fillId="20" borderId="4" xfId="0" applyFont="1" applyFill="1" applyBorder="1" applyProtection="1">
      <alignment vertical="center"/>
      <protection hidden="1"/>
    </xf>
    <xf numFmtId="0" fontId="39" fillId="0" borderId="0" xfId="0" applyFont="1" applyProtection="1">
      <alignment vertical="center"/>
      <protection hidden="1"/>
    </xf>
    <xf numFmtId="0" fontId="35" fillId="20" borderId="141" xfId="0" applyFont="1" applyFill="1" applyBorder="1" applyProtection="1">
      <alignment vertical="center"/>
      <protection hidden="1"/>
    </xf>
    <xf numFmtId="0" fontId="35" fillId="20" borderId="146" xfId="0" applyFont="1" applyFill="1" applyBorder="1" applyAlignment="1" applyProtection="1">
      <alignment horizontal="center" vertical="center"/>
      <protection hidden="1"/>
    </xf>
    <xf numFmtId="0" fontId="35" fillId="0" borderId="0" xfId="0" applyFont="1" applyBorder="1" applyProtection="1">
      <alignment vertical="center"/>
      <protection hidden="1"/>
    </xf>
    <xf numFmtId="0" fontId="12" fillId="13" borderId="19" xfId="2" applyFont="1" applyFill="1" applyBorder="1" applyAlignment="1" applyProtection="1">
      <alignment horizontal="center" vertical="center"/>
      <protection hidden="1"/>
    </xf>
    <xf numFmtId="0" fontId="6" fillId="16" borderId="20" xfId="2" applyFont="1" applyFill="1" applyBorder="1" applyAlignment="1" applyProtection="1">
      <alignment horizontal="right" vertical="center"/>
      <protection hidden="1"/>
    </xf>
    <xf numFmtId="49" fontId="6" fillId="16" borderId="20" xfId="2" applyNumberFormat="1" applyFont="1" applyFill="1" applyBorder="1" applyAlignment="1" applyProtection="1">
      <alignment horizontal="left" vertical="center"/>
      <protection hidden="1"/>
    </xf>
    <xf numFmtId="49" fontId="6" fillId="16" borderId="21" xfId="2" applyNumberFormat="1" applyFont="1" applyFill="1" applyBorder="1" applyAlignment="1" applyProtection="1">
      <alignment horizontal="left" vertical="center"/>
      <protection hidden="1"/>
    </xf>
    <xf numFmtId="49" fontId="6" fillId="16" borderId="22" xfId="2" applyNumberFormat="1" applyFont="1" applyFill="1" applyBorder="1" applyAlignment="1" applyProtection="1">
      <alignment horizontal="left" vertical="center"/>
      <protection hidden="1"/>
    </xf>
    <xf numFmtId="49" fontId="6" fillId="16" borderId="22" xfId="2" applyNumberFormat="1" applyFont="1" applyFill="1" applyBorder="1" applyAlignment="1" applyProtection="1">
      <alignment horizontal="center" vertical="center"/>
      <protection hidden="1"/>
    </xf>
    <xf numFmtId="49" fontId="6" fillId="16" borderId="21" xfId="2" applyNumberFormat="1" applyFont="1" applyFill="1" applyBorder="1" applyAlignment="1" applyProtection="1">
      <alignment horizontal="center" vertical="center"/>
      <protection hidden="1"/>
    </xf>
    <xf numFmtId="49" fontId="6" fillId="16" borderId="23" xfId="2" applyNumberFormat="1" applyFont="1" applyFill="1" applyBorder="1" applyAlignment="1" applyProtection="1">
      <alignment horizontal="center" vertical="center"/>
      <protection hidden="1"/>
    </xf>
    <xf numFmtId="49" fontId="6" fillId="16" borderId="23" xfId="2" applyNumberFormat="1" applyFont="1" applyFill="1" applyBorder="1" applyAlignment="1" applyProtection="1">
      <alignment horizontal="right" vertical="center"/>
      <protection hidden="1"/>
    </xf>
    <xf numFmtId="49" fontId="6" fillId="16" borderId="24" xfId="2" applyNumberFormat="1" applyFont="1" applyFill="1" applyBorder="1" applyAlignment="1" applyProtection="1">
      <alignment horizontal="center" vertical="center"/>
      <protection hidden="1"/>
    </xf>
    <xf numFmtId="49" fontId="6" fillId="16" borderId="25" xfId="2" applyNumberFormat="1" applyFont="1" applyFill="1" applyBorder="1" applyAlignment="1" applyProtection="1">
      <alignment horizontal="center" vertical="center"/>
      <protection hidden="1"/>
    </xf>
    <xf numFmtId="0" fontId="12" fillId="13" borderId="82" xfId="2" applyFont="1" applyFill="1" applyBorder="1" applyAlignment="1" applyProtection="1">
      <alignment horizontal="center" vertical="center"/>
      <protection hidden="1"/>
    </xf>
    <xf numFmtId="0" fontId="6" fillId="16" borderId="128" xfId="2" applyFont="1" applyFill="1" applyBorder="1" applyAlignment="1" applyProtection="1">
      <alignment horizontal="right" vertical="center"/>
      <protection hidden="1"/>
    </xf>
    <xf numFmtId="49" fontId="6" fillId="16" borderId="128" xfId="2" applyNumberFormat="1" applyFont="1" applyFill="1" applyBorder="1" applyAlignment="1" applyProtection="1">
      <alignment horizontal="left" vertical="center"/>
      <protection hidden="1"/>
    </xf>
    <xf numFmtId="49" fontId="6" fillId="16" borderId="6" xfId="2" applyNumberFormat="1" applyFont="1" applyFill="1" applyBorder="1" applyAlignment="1" applyProtection="1">
      <alignment horizontal="left" vertical="center"/>
      <protection hidden="1"/>
    </xf>
    <xf numFmtId="49" fontId="6" fillId="16" borderId="125" xfId="2" applyNumberFormat="1" applyFont="1" applyFill="1" applyBorder="1" applyAlignment="1" applyProtection="1">
      <alignment horizontal="left" vertical="center"/>
      <protection hidden="1"/>
    </xf>
    <xf numFmtId="49" fontId="6" fillId="16" borderId="125" xfId="2" applyNumberFormat="1" applyFont="1" applyFill="1" applyBorder="1" applyAlignment="1" applyProtection="1">
      <alignment horizontal="center" vertical="center"/>
      <protection hidden="1"/>
    </xf>
    <xf numFmtId="49" fontId="6" fillId="16" borderId="6" xfId="2" applyNumberFormat="1" applyFont="1" applyFill="1" applyBorder="1" applyAlignment="1" applyProtection="1">
      <alignment horizontal="center" vertical="center"/>
      <protection hidden="1"/>
    </xf>
    <xf numFmtId="49" fontId="6" fillId="16" borderId="129" xfId="2" applyNumberFormat="1" applyFont="1" applyFill="1" applyBorder="1" applyAlignment="1" applyProtection="1">
      <alignment horizontal="center" vertical="center"/>
      <protection hidden="1"/>
    </xf>
    <xf numFmtId="49" fontId="6" fillId="16" borderId="129" xfId="2" applyNumberFormat="1" applyFont="1" applyFill="1" applyBorder="1" applyAlignment="1" applyProtection="1">
      <alignment horizontal="right" vertical="center"/>
      <protection hidden="1"/>
    </xf>
    <xf numFmtId="49" fontId="6" fillId="16" borderId="130" xfId="2" applyNumberFormat="1" applyFont="1" applyFill="1" applyBorder="1" applyAlignment="1" applyProtection="1">
      <alignment horizontal="center" vertical="center"/>
      <protection hidden="1"/>
    </xf>
    <xf numFmtId="0" fontId="35" fillId="20" borderId="78" xfId="0" applyFont="1" applyFill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5" fillId="20" borderId="3" xfId="0" applyFont="1" applyFill="1" applyBorder="1" applyProtection="1">
      <alignment vertical="center"/>
      <protection hidden="1"/>
    </xf>
    <xf numFmtId="0" fontId="52" fillId="20" borderId="3" xfId="0" applyFont="1" applyFill="1" applyBorder="1" applyProtection="1">
      <alignment vertical="center"/>
      <protection hidden="1"/>
    </xf>
    <xf numFmtId="0" fontId="52" fillId="20" borderId="4" xfId="0" applyFont="1" applyFill="1" applyBorder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25" fillId="20" borderId="137" xfId="0" applyFont="1" applyFill="1" applyBorder="1" applyAlignment="1" applyProtection="1">
      <alignment horizontal="center" vertical="center"/>
      <protection hidden="1"/>
    </xf>
    <xf numFmtId="0" fontId="25" fillId="20" borderId="143" xfId="0" applyFont="1" applyFill="1" applyBorder="1" applyAlignment="1" applyProtection="1">
      <alignment horizontal="right" vertical="center"/>
      <protection hidden="1"/>
    </xf>
    <xf numFmtId="0" fontId="25" fillId="20" borderId="14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20" borderId="2" xfId="0" applyFont="1" applyFill="1" applyBorder="1" applyAlignment="1" applyProtection="1">
      <alignment horizontal="center" vertical="center"/>
      <protection hidden="1"/>
    </xf>
    <xf numFmtId="0" fontId="25" fillId="20" borderId="3" xfId="0" applyFont="1" applyFill="1" applyBorder="1" applyAlignment="1" applyProtection="1">
      <alignment horizontal="left" vertical="center"/>
      <protection hidden="1"/>
    </xf>
    <xf numFmtId="0" fontId="25" fillId="20" borderId="4" xfId="0" applyFont="1" applyFill="1" applyBorder="1" applyProtection="1">
      <alignment vertical="center"/>
      <protection hidden="1"/>
    </xf>
    <xf numFmtId="0" fontId="34" fillId="0" borderId="0" xfId="2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8" fillId="3" borderId="46" xfId="2" applyFont="1" applyFill="1" applyBorder="1" applyAlignment="1" applyProtection="1">
      <alignment vertical="center"/>
      <protection hidden="1"/>
    </xf>
    <xf numFmtId="0" fontId="8" fillId="3" borderId="96" xfId="2" applyFont="1" applyFill="1" applyBorder="1" applyAlignment="1" applyProtection="1">
      <alignment horizontal="center" vertical="center"/>
      <protection hidden="1"/>
    </xf>
    <xf numFmtId="0" fontId="8" fillId="7" borderId="16" xfId="2" applyFont="1" applyFill="1" applyBorder="1" applyAlignment="1" applyProtection="1">
      <alignment horizontal="center" vertical="center"/>
      <protection hidden="1"/>
    </xf>
    <xf numFmtId="0" fontId="25" fillId="16" borderId="26" xfId="2" applyFont="1" applyFill="1" applyBorder="1" applyAlignment="1" applyProtection="1">
      <alignment horizontal="left" vertical="center" shrinkToFit="1"/>
      <protection hidden="1"/>
    </xf>
    <xf numFmtId="49" fontId="45" fillId="16" borderId="28" xfId="2" applyNumberFormat="1" applyFont="1" applyFill="1" applyBorder="1" applyAlignment="1" applyProtection="1">
      <alignment horizontal="right" vertical="center"/>
      <protection hidden="1"/>
    </xf>
    <xf numFmtId="49" fontId="25" fillId="16" borderId="28" xfId="2" applyNumberFormat="1" applyFont="1" applyFill="1" applyBorder="1" applyAlignment="1" applyProtection="1">
      <alignment horizontal="center" vertical="center"/>
      <protection hidden="1"/>
    </xf>
    <xf numFmtId="49" fontId="6" fillId="8" borderId="63" xfId="2" applyNumberFormat="1" applyFont="1" applyFill="1" applyBorder="1" applyAlignment="1" applyProtection="1">
      <alignment horizontal="left" vertical="center" shrinkToFit="1"/>
      <protection hidden="1"/>
    </xf>
    <xf numFmtId="0" fontId="6" fillId="8" borderId="9" xfId="2" applyFont="1" applyFill="1" applyBorder="1" applyAlignment="1" applyProtection="1">
      <alignment horizontal="center" vertical="center" shrinkToFit="1"/>
      <protection hidden="1"/>
    </xf>
    <xf numFmtId="49" fontId="6" fillId="8" borderId="28" xfId="2" applyNumberFormat="1" applyFont="1" applyFill="1" applyBorder="1" applyAlignment="1" applyProtection="1">
      <alignment horizontal="center" vertical="center"/>
      <protection hidden="1"/>
    </xf>
    <xf numFmtId="0" fontId="6" fillId="8" borderId="26" xfId="2" applyFont="1" applyFill="1" applyBorder="1" applyAlignment="1" applyProtection="1">
      <alignment horizontal="left" vertical="center" shrinkToFit="1"/>
      <protection hidden="1"/>
    </xf>
    <xf numFmtId="49" fontId="6" fillId="8" borderId="9" xfId="2" applyNumberFormat="1" applyFont="1" applyFill="1" applyBorder="1" applyAlignment="1" applyProtection="1">
      <alignment horizontal="right" vertical="center"/>
      <protection hidden="1"/>
    </xf>
    <xf numFmtId="0" fontId="25" fillId="16" borderId="98" xfId="2" applyFont="1" applyFill="1" applyBorder="1" applyAlignment="1" applyProtection="1">
      <alignment horizontal="left" vertical="center" shrinkToFit="1"/>
      <protection hidden="1"/>
    </xf>
    <xf numFmtId="49" fontId="45" fillId="16" borderId="133" xfId="2" applyNumberFormat="1" applyFont="1" applyFill="1" applyBorder="1" applyAlignment="1" applyProtection="1">
      <alignment horizontal="right" vertical="center"/>
      <protection hidden="1"/>
    </xf>
    <xf numFmtId="49" fontId="25" fillId="16" borderId="133" xfId="2" quotePrefix="1" applyNumberFormat="1" applyFont="1" applyFill="1" applyBorder="1" applyAlignment="1" applyProtection="1">
      <alignment horizontal="center" vertical="center"/>
      <protection hidden="1"/>
    </xf>
    <xf numFmtId="49" fontId="6" fillId="8" borderId="67" xfId="2" applyNumberFormat="1" applyFont="1" applyFill="1" applyBorder="1" applyAlignment="1" applyProtection="1">
      <alignment horizontal="left" vertical="center" shrinkToFit="1"/>
      <protection hidden="1"/>
    </xf>
    <xf numFmtId="0" fontId="6" fillId="8" borderId="34" xfId="2" applyFont="1" applyFill="1" applyBorder="1" applyAlignment="1" applyProtection="1">
      <alignment horizontal="center" vertical="center" shrinkToFit="1"/>
      <protection hidden="1"/>
    </xf>
    <xf numFmtId="49" fontId="6" fillId="8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8" borderId="7" xfId="2" applyFont="1" applyFill="1" applyBorder="1" applyAlignment="1" applyProtection="1">
      <alignment horizontal="left" vertical="center" shrinkToFit="1"/>
      <protection hidden="1"/>
    </xf>
    <xf numFmtId="49" fontId="6" fillId="8" borderId="8" xfId="2" applyNumberFormat="1" applyFont="1" applyFill="1" applyBorder="1" applyAlignment="1" applyProtection="1">
      <alignment horizontal="right" vertical="center"/>
      <protection hidden="1"/>
    </xf>
    <xf numFmtId="0" fontId="29" fillId="16" borderId="1" xfId="0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/>
      <protection hidden="1"/>
    </xf>
    <xf numFmtId="0" fontId="22" fillId="0" borderId="0" xfId="2" applyFont="1" applyFill="1" applyBorder="1" applyAlignme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176" fontId="23" fillId="0" borderId="0" xfId="2" applyNumberFormat="1" applyFont="1" applyFill="1" applyBorder="1" applyAlignment="1" applyProtection="1">
      <alignment vertical="center" shrinkToFit="1"/>
      <protection hidden="1"/>
    </xf>
    <xf numFmtId="42" fontId="22" fillId="0" borderId="0" xfId="2" applyNumberFormat="1" applyFont="1" applyFill="1" applyBorder="1" applyAlignment="1" applyProtection="1">
      <alignment horizontal="right" shrinkToFit="1"/>
      <protection hidden="1"/>
    </xf>
    <xf numFmtId="0" fontId="14" fillId="0" borderId="0" xfId="2" applyFont="1" applyFill="1" applyBorder="1" applyAlignment="1" applyProtection="1">
      <alignment vertical="center"/>
      <protection hidden="1"/>
    </xf>
    <xf numFmtId="0" fontId="14" fillId="0" borderId="0" xfId="2" applyFont="1" applyFill="1" applyBorder="1" applyAlignment="1" applyProtection="1">
      <alignment horizontal="distributed" vertical="center"/>
      <protection hidden="1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0" fontId="14" fillId="8" borderId="2" xfId="2" applyFont="1" applyFill="1" applyBorder="1" applyAlignment="1" applyProtection="1">
      <alignment horizontal="center" vertical="center" shrinkToFit="1"/>
      <protection hidden="1"/>
    </xf>
    <xf numFmtId="0" fontId="14" fillId="8" borderId="1" xfId="2" applyFont="1" applyFill="1" applyBorder="1" applyAlignment="1" applyProtection="1">
      <alignment horizontal="center" vertical="center"/>
      <protection hidden="1"/>
    </xf>
    <xf numFmtId="0" fontId="14" fillId="0" borderId="64" xfId="2" applyNumberFormat="1" applyFont="1" applyFill="1" applyBorder="1" applyAlignment="1" applyProtection="1">
      <alignment horizontal="center" vertical="center"/>
      <protection hidden="1"/>
    </xf>
    <xf numFmtId="0" fontId="14" fillId="0" borderId="63" xfId="2" applyNumberFormat="1" applyFont="1" applyFill="1" applyBorder="1" applyAlignment="1" applyProtection="1">
      <alignment horizontal="center" vertical="center"/>
      <protection hidden="1"/>
    </xf>
    <xf numFmtId="0" fontId="14" fillId="0" borderId="27" xfId="2" applyNumberFormat="1" applyFont="1" applyFill="1" applyBorder="1" applyAlignment="1" applyProtection="1">
      <alignment horizontal="center" vertical="center"/>
      <protection hidden="1"/>
    </xf>
    <xf numFmtId="0" fontId="14" fillId="0" borderId="60" xfId="2" applyNumberFormat="1" applyFont="1" applyFill="1" applyBorder="1" applyAlignment="1" applyProtection="1">
      <alignment horizontal="center" vertical="center"/>
      <protection hidden="1"/>
    </xf>
    <xf numFmtId="0" fontId="14" fillId="0" borderId="67" xfId="2" applyNumberFormat="1" applyFont="1" applyFill="1" applyBorder="1" applyAlignment="1" applyProtection="1">
      <alignment horizontal="center" vertical="center"/>
      <protection hidden="1"/>
    </xf>
    <xf numFmtId="0" fontId="14" fillId="0" borderId="35" xfId="2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0" fontId="15" fillId="0" borderId="0" xfId="0" applyFont="1" applyFill="1" applyProtection="1">
      <alignment vertical="center"/>
      <protection hidden="1"/>
    </xf>
    <xf numFmtId="0" fontId="49" fillId="0" borderId="0" xfId="0" applyFont="1" applyBorder="1">
      <alignment vertical="center"/>
    </xf>
    <xf numFmtId="0" fontId="49" fillId="0" borderId="0" xfId="0" applyFont="1" applyBorder="1" applyAlignment="1">
      <alignment horizontal="left" vertical="center"/>
    </xf>
    <xf numFmtId="0" fontId="49" fillId="0" borderId="5" xfId="0" applyNumberFormat="1" applyFont="1" applyBorder="1" applyAlignment="1">
      <alignment horizontal="center" vertical="center"/>
    </xf>
    <xf numFmtId="0" fontId="49" fillId="0" borderId="5" xfId="0" applyNumberFormat="1" applyFont="1" applyBorder="1">
      <alignment vertical="center"/>
    </xf>
    <xf numFmtId="0" fontId="49" fillId="0" borderId="5" xfId="0" applyNumberFormat="1" applyFont="1" applyBorder="1" applyAlignment="1">
      <alignment horizontal="left" vertical="center"/>
    </xf>
    <xf numFmtId="0" fontId="15" fillId="16" borderId="157" xfId="0" applyFont="1" applyFill="1" applyBorder="1" applyAlignment="1" applyProtection="1">
      <alignment horizontal="center" vertical="center"/>
      <protection hidden="1"/>
    </xf>
    <xf numFmtId="0" fontId="14" fillId="16" borderId="137" xfId="2" applyFont="1" applyFill="1" applyBorder="1" applyAlignment="1" applyProtection="1">
      <alignment horizontal="center" vertical="center"/>
      <protection hidden="1"/>
    </xf>
    <xf numFmtId="0" fontId="14" fillId="16" borderId="158" xfId="2" applyFont="1" applyFill="1" applyBorder="1" applyAlignment="1" applyProtection="1">
      <alignment horizontal="center" vertical="center"/>
      <protection hidden="1"/>
    </xf>
    <xf numFmtId="0" fontId="14" fillId="16" borderId="159" xfId="2" applyFont="1" applyFill="1" applyBorder="1" applyAlignment="1" applyProtection="1">
      <alignment horizontal="center" vertical="center"/>
      <protection hidden="1"/>
    </xf>
    <xf numFmtId="0" fontId="14" fillId="16" borderId="139" xfId="2" applyFont="1" applyFill="1" applyBorder="1" applyAlignment="1" applyProtection="1">
      <alignment horizontal="center" vertical="center"/>
      <protection hidden="1"/>
    </xf>
    <xf numFmtId="0" fontId="35" fillId="20" borderId="163" xfId="0" applyFont="1" applyFill="1" applyBorder="1" applyProtection="1">
      <alignment vertical="center"/>
      <protection hidden="1"/>
    </xf>
    <xf numFmtId="0" fontId="35" fillId="20" borderId="73" xfId="0" applyFont="1" applyFill="1" applyBorder="1" applyAlignment="1" applyProtection="1">
      <alignment horizontal="center" vertical="center"/>
      <protection hidden="1"/>
    </xf>
    <xf numFmtId="0" fontId="35" fillId="20" borderId="165" xfId="0" applyFont="1" applyFill="1" applyBorder="1" applyProtection="1">
      <alignment vertical="center"/>
      <protection hidden="1"/>
    </xf>
    <xf numFmtId="0" fontId="35" fillId="20" borderId="166" xfId="0" applyFont="1" applyFill="1" applyBorder="1" applyProtection="1">
      <alignment vertical="center"/>
      <protection hidden="1"/>
    </xf>
    <xf numFmtId="0" fontId="52" fillId="20" borderId="139" xfId="0" applyFont="1" applyFill="1" applyBorder="1" applyAlignment="1" applyProtection="1">
      <alignment horizontal="center" vertical="center"/>
      <protection hidden="1"/>
    </xf>
    <xf numFmtId="0" fontId="52" fillId="20" borderId="169" xfId="0" applyFont="1" applyFill="1" applyBorder="1" applyAlignment="1" applyProtection="1">
      <alignment horizontal="center" vertical="center"/>
      <protection hidden="1"/>
    </xf>
    <xf numFmtId="0" fontId="25" fillId="20" borderId="143" xfId="0" applyFont="1" applyFill="1" applyBorder="1" applyAlignment="1" applyProtection="1">
      <alignment horizontal="center" vertical="center"/>
      <protection hidden="1"/>
    </xf>
    <xf numFmtId="0" fontId="25" fillId="20" borderId="4" xfId="0" applyFont="1" applyFill="1" applyBorder="1" applyAlignment="1" applyProtection="1">
      <alignment horizontal="right" vertical="center"/>
      <protection hidden="1"/>
    </xf>
    <xf numFmtId="0" fontId="25" fillId="20" borderId="163" xfId="0" applyFont="1" applyFill="1" applyBorder="1" applyAlignment="1" applyProtection="1">
      <alignment horizontal="center" vertical="center"/>
      <protection hidden="1"/>
    </xf>
    <xf numFmtId="0" fontId="52" fillId="20" borderId="165" xfId="0" applyFont="1" applyFill="1" applyBorder="1" applyAlignment="1" applyProtection="1">
      <alignment horizontal="center" vertical="center"/>
      <protection hidden="1"/>
    </xf>
    <xf numFmtId="0" fontId="25" fillId="20" borderId="167" xfId="0" applyFont="1" applyFill="1" applyBorder="1" applyAlignment="1" applyProtection="1">
      <alignment horizontal="center" vertical="center"/>
      <protection hidden="1"/>
    </xf>
    <xf numFmtId="0" fontId="52" fillId="20" borderId="142" xfId="0" applyFont="1" applyFill="1" applyBorder="1" applyAlignment="1" applyProtection="1">
      <alignment horizontal="center" vertical="center"/>
      <protection hidden="1"/>
    </xf>
    <xf numFmtId="0" fontId="25" fillId="20" borderId="73" xfId="0" applyFont="1" applyFill="1" applyBorder="1" applyAlignment="1" applyProtection="1">
      <alignment horizontal="left" vertical="center"/>
      <protection hidden="1"/>
    </xf>
    <xf numFmtId="0" fontId="25" fillId="20" borderId="78" xfId="0" applyFont="1" applyFill="1" applyBorder="1" applyAlignment="1" applyProtection="1">
      <alignment horizontal="left" vertical="center"/>
      <protection hidden="1"/>
    </xf>
    <xf numFmtId="0" fontId="25" fillId="20" borderId="13" xfId="0" applyFont="1" applyFill="1" applyBorder="1" applyProtection="1">
      <alignment vertical="center"/>
      <protection hidden="1"/>
    </xf>
    <xf numFmtId="0" fontId="57" fillId="0" borderId="0" xfId="0" applyFont="1" applyProtection="1">
      <alignment vertical="center"/>
      <protection hidden="1"/>
    </xf>
    <xf numFmtId="0" fontId="57" fillId="0" borderId="85" xfId="0" applyFont="1" applyBorder="1" applyProtection="1">
      <alignment vertical="center"/>
      <protection hidden="1"/>
    </xf>
    <xf numFmtId="0" fontId="57" fillId="0" borderId="86" xfId="0" applyFont="1" applyBorder="1" applyProtection="1">
      <alignment vertical="center"/>
      <protection hidden="1"/>
    </xf>
    <xf numFmtId="0" fontId="57" fillId="0" borderId="0" xfId="0" applyFont="1" applyBorder="1" applyProtection="1">
      <alignment vertical="center"/>
      <protection hidden="1"/>
    </xf>
    <xf numFmtId="0" fontId="58" fillId="0" borderId="0" xfId="0" applyFont="1" applyProtection="1">
      <alignment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57" fillId="0" borderId="0" xfId="0" applyFont="1">
      <alignment vertical="center"/>
    </xf>
    <xf numFmtId="0" fontId="59" fillId="0" borderId="84" xfId="0" applyFont="1" applyBorder="1" applyAlignment="1" applyProtection="1">
      <alignment horizontal="left"/>
      <protection hidden="1"/>
    </xf>
    <xf numFmtId="0" fontId="56" fillId="0" borderId="157" xfId="2" applyFont="1" applyFill="1" applyBorder="1" applyAlignment="1" applyProtection="1">
      <alignment horizontal="center" vertical="top" wrapText="1"/>
      <protection hidden="1"/>
    </xf>
    <xf numFmtId="0" fontId="35" fillId="0" borderId="0" xfId="0" applyFont="1" applyFill="1" applyBorder="1" applyProtection="1">
      <alignment vertical="center"/>
      <protection hidden="1"/>
    </xf>
    <xf numFmtId="0" fontId="0" fillId="0" borderId="84" xfId="0" applyBorder="1" applyAlignment="1" applyProtection="1">
      <alignment vertical="center"/>
      <protection hidden="1"/>
    </xf>
    <xf numFmtId="0" fontId="35" fillId="0" borderId="86" xfId="0" applyFont="1" applyFill="1" applyBorder="1" applyProtection="1">
      <alignment vertical="center"/>
      <protection hidden="1"/>
    </xf>
    <xf numFmtId="0" fontId="0" fillId="0" borderId="131" xfId="0" applyBorder="1" applyProtection="1">
      <alignment vertical="center"/>
      <protection hidden="1"/>
    </xf>
    <xf numFmtId="0" fontId="35" fillId="0" borderId="132" xfId="0" applyFont="1" applyFill="1" applyBorder="1" applyProtection="1">
      <alignment vertical="center"/>
      <protection hidden="1"/>
    </xf>
    <xf numFmtId="0" fontId="0" fillId="0" borderId="87" xfId="0" applyBorder="1" applyProtection="1">
      <alignment vertical="center"/>
      <protection hidden="1"/>
    </xf>
    <xf numFmtId="0" fontId="35" fillId="0" borderId="88" xfId="0" applyFont="1" applyFill="1" applyBorder="1" applyProtection="1">
      <alignment vertical="center"/>
      <protection hidden="1"/>
    </xf>
    <xf numFmtId="0" fontId="39" fillId="0" borderId="84" xfId="0" applyFont="1" applyBorder="1" applyProtection="1">
      <alignment vertical="center"/>
      <protection hidden="1"/>
    </xf>
    <xf numFmtId="0" fontId="40" fillId="0" borderId="86" xfId="0" applyFont="1" applyBorder="1" applyProtection="1">
      <alignment vertical="center"/>
      <protection hidden="1"/>
    </xf>
    <xf numFmtId="0" fontId="39" fillId="0" borderId="131" xfId="0" applyFont="1" applyBorder="1" applyProtection="1">
      <alignment vertical="center"/>
      <protection hidden="1"/>
    </xf>
    <xf numFmtId="0" fontId="40" fillId="0" borderId="132" xfId="0" applyFont="1" applyBorder="1" applyProtection="1">
      <alignment vertical="center"/>
      <protection hidden="1"/>
    </xf>
    <xf numFmtId="0" fontId="39" fillId="0" borderId="182" xfId="0" applyFont="1" applyBorder="1" applyProtection="1">
      <alignment vertical="center"/>
      <protection hidden="1"/>
    </xf>
    <xf numFmtId="0" fontId="40" fillId="0" borderId="183" xfId="0" applyFont="1" applyBorder="1" applyProtection="1">
      <alignment vertical="center"/>
      <protection hidden="1"/>
    </xf>
    <xf numFmtId="0" fontId="35" fillId="0" borderId="132" xfId="0" applyFont="1" applyBorder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35" fillId="0" borderId="6" xfId="0" applyFont="1" applyBorder="1" applyProtection="1">
      <alignment vertical="center"/>
      <protection hidden="1"/>
    </xf>
    <xf numFmtId="0" fontId="35" fillId="0" borderId="88" xfId="0" applyFont="1" applyBorder="1" applyProtection="1">
      <alignment vertical="center"/>
      <protection hidden="1"/>
    </xf>
    <xf numFmtId="0" fontId="35" fillId="20" borderId="137" xfId="0" applyFont="1" applyFill="1" applyBorder="1" applyProtection="1">
      <alignment vertical="center"/>
      <protection hidden="1"/>
    </xf>
    <xf numFmtId="49" fontId="25" fillId="20" borderId="119" xfId="2" applyNumberFormat="1" applyFont="1" applyFill="1" applyBorder="1" applyAlignment="1" applyProtection="1">
      <alignment horizontal="center" vertical="center"/>
      <protection locked="0"/>
    </xf>
    <xf numFmtId="49" fontId="25" fillId="20" borderId="107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07" xfId="2" applyNumberFormat="1" applyFont="1" applyFill="1" applyBorder="1" applyAlignment="1" applyProtection="1">
      <alignment horizontal="center" vertical="center"/>
      <protection locked="0"/>
    </xf>
    <xf numFmtId="49" fontId="25" fillId="20" borderId="113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01" xfId="2" applyNumberFormat="1" applyFont="1" applyFill="1" applyBorder="1" applyAlignment="1" applyProtection="1">
      <alignment horizontal="center" vertical="center"/>
      <protection locked="0"/>
    </xf>
    <xf numFmtId="0" fontId="25" fillId="0" borderId="190" xfId="2" applyFont="1" applyBorder="1" applyAlignment="1" applyProtection="1">
      <alignment horizontal="right" vertical="center"/>
      <protection locked="0"/>
    </xf>
    <xf numFmtId="49" fontId="25" fillId="0" borderId="192" xfId="2" applyNumberFormat="1" applyFont="1" applyBorder="1" applyAlignment="1" applyProtection="1">
      <alignment horizontal="center" vertical="center"/>
      <protection locked="0"/>
    </xf>
    <xf numFmtId="49" fontId="25" fillId="0" borderId="191" xfId="2" applyNumberFormat="1" applyFont="1" applyFill="1" applyBorder="1" applyAlignment="1" applyProtection="1">
      <alignment horizontal="center" vertical="center"/>
      <protection locked="0"/>
    </xf>
    <xf numFmtId="49" fontId="25" fillId="0" borderId="193" xfId="2" applyNumberFormat="1" applyFont="1" applyFill="1" applyBorder="1" applyAlignment="1" applyProtection="1">
      <alignment horizontal="center" vertical="center"/>
      <protection locked="0"/>
    </xf>
    <xf numFmtId="49" fontId="25" fillId="0" borderId="193" xfId="2" applyNumberFormat="1" applyFont="1" applyFill="1" applyBorder="1" applyAlignment="1" applyProtection="1">
      <alignment horizontal="right" vertical="center"/>
      <protection locked="0"/>
    </xf>
    <xf numFmtId="49" fontId="25" fillId="0" borderId="192" xfId="2" applyNumberFormat="1" applyFont="1" applyFill="1" applyBorder="1" applyAlignment="1" applyProtection="1">
      <alignment horizontal="center" vertical="center"/>
      <protection locked="0"/>
    </xf>
    <xf numFmtId="49" fontId="25" fillId="16" borderId="63" xfId="2" applyNumberFormat="1" applyFont="1" applyFill="1" applyBorder="1" applyAlignment="1" applyProtection="1">
      <alignment horizontal="center" vertical="center"/>
      <protection hidden="1"/>
    </xf>
    <xf numFmtId="49" fontId="25" fillId="16" borderId="196" xfId="2" quotePrefix="1" applyNumberFormat="1" applyFont="1" applyFill="1" applyBorder="1" applyAlignment="1" applyProtection="1">
      <alignment horizontal="center" vertical="center"/>
      <protection hidden="1"/>
    </xf>
    <xf numFmtId="0" fontId="0" fillId="0" borderId="30" xfId="0" applyBorder="1" applyProtection="1">
      <alignment vertical="center"/>
      <protection hidden="1"/>
    </xf>
    <xf numFmtId="0" fontId="41" fillId="20" borderId="164" xfId="0" applyFont="1" applyFill="1" applyBorder="1" applyAlignment="1" applyProtection="1">
      <alignment horizontal="center" vertical="center"/>
      <protection hidden="1"/>
    </xf>
    <xf numFmtId="0" fontId="41" fillId="20" borderId="144" xfId="0" applyFont="1" applyFill="1" applyBorder="1" applyAlignment="1" applyProtection="1">
      <alignment horizontal="center" vertical="center"/>
      <protection hidden="1"/>
    </xf>
    <xf numFmtId="0" fontId="41" fillId="20" borderId="145" xfId="0" applyFont="1" applyFill="1" applyBorder="1" applyAlignment="1" applyProtection="1">
      <alignment horizontal="center" vertical="center"/>
      <protection hidden="1"/>
    </xf>
    <xf numFmtId="49" fontId="61" fillId="20" borderId="168" xfId="0" applyNumberFormat="1" applyFont="1" applyFill="1" applyBorder="1" applyAlignment="1" applyProtection="1">
      <alignment horizontal="center" vertical="center"/>
      <protection hidden="1"/>
    </xf>
    <xf numFmtId="49" fontId="61" fillId="20" borderId="143" xfId="0" applyNumberFormat="1" applyFont="1" applyFill="1" applyBorder="1" applyAlignment="1" applyProtection="1">
      <alignment horizontal="center" vertical="center"/>
      <protection hidden="1"/>
    </xf>
    <xf numFmtId="0" fontId="26" fillId="0" borderId="132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left" vertical="center"/>
      <protection hidden="1"/>
    </xf>
    <xf numFmtId="49" fontId="7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49" fontId="7" fillId="0" borderId="0" xfId="0" applyNumberFormat="1" applyFont="1" applyFill="1" applyAlignment="1" applyProtection="1">
      <alignment horizontal="right" vertical="center"/>
      <protection hidden="1"/>
    </xf>
    <xf numFmtId="49" fontId="7" fillId="0" borderId="0" xfId="0" applyNumberFormat="1" applyFont="1" applyFill="1" applyAlignment="1" applyProtection="1">
      <alignment horizontal="center" vertical="center"/>
      <protection hidden="1"/>
    </xf>
    <xf numFmtId="0" fontId="63" fillId="19" borderId="204" xfId="2" applyFont="1" applyFill="1" applyBorder="1" applyAlignment="1" applyProtection="1">
      <alignment horizontal="center" vertical="center" wrapText="1"/>
      <protection hidden="1"/>
    </xf>
    <xf numFmtId="176" fontId="23" fillId="0" borderId="131" xfId="2" applyNumberFormat="1" applyFont="1" applyFill="1" applyBorder="1" applyAlignment="1" applyProtection="1">
      <alignment vertical="center" shrinkToFit="1"/>
      <protection hidden="1"/>
    </xf>
    <xf numFmtId="0" fontId="14" fillId="0" borderId="131" xfId="2" applyFont="1" applyFill="1" applyBorder="1" applyAlignment="1" applyProtection="1">
      <alignment vertical="center"/>
      <protection hidden="1"/>
    </xf>
    <xf numFmtId="0" fontId="14" fillId="0" borderId="0" xfId="2" applyFont="1" applyFill="1" applyBorder="1" applyAlignment="1" applyProtection="1">
      <alignment horizontal="left" vertical="center"/>
      <protection hidden="1"/>
    </xf>
    <xf numFmtId="0" fontId="14" fillId="0" borderId="132" xfId="2" applyFont="1" applyFill="1" applyBorder="1" applyAlignment="1" applyProtection="1">
      <alignment horizontal="left" vertical="center"/>
      <protection hidden="1"/>
    </xf>
    <xf numFmtId="0" fontId="14" fillId="8" borderId="211" xfId="2" applyFont="1" applyFill="1" applyBorder="1" applyAlignment="1" applyProtection="1">
      <alignment horizontal="center" vertical="center" shrinkToFit="1"/>
      <protection hidden="1"/>
    </xf>
    <xf numFmtId="0" fontId="14" fillId="0" borderId="134" xfId="2" applyNumberFormat="1" applyFont="1" applyFill="1" applyBorder="1" applyAlignment="1" applyProtection="1">
      <alignment horizontal="center" vertical="center"/>
      <protection hidden="1"/>
    </xf>
    <xf numFmtId="0" fontId="14" fillId="0" borderId="196" xfId="2" applyNumberFormat="1" applyFont="1" applyFill="1" applyBorder="1" applyAlignment="1" applyProtection="1">
      <alignment horizontal="center" vertical="center"/>
      <protection hidden="1"/>
    </xf>
    <xf numFmtId="0" fontId="14" fillId="0" borderId="135" xfId="2" applyNumberFormat="1" applyFont="1" applyFill="1" applyBorder="1" applyAlignment="1" applyProtection="1">
      <alignment horizontal="center" vertical="center"/>
      <protection hidden="1"/>
    </xf>
    <xf numFmtId="0" fontId="14" fillId="16" borderId="48" xfId="2" applyFont="1" applyFill="1" applyBorder="1" applyAlignment="1" applyProtection="1">
      <alignment horizontal="left" vertical="center" shrinkToFit="1"/>
      <protection hidden="1"/>
    </xf>
    <xf numFmtId="0" fontId="25" fillId="16" borderId="221" xfId="2" applyNumberFormat="1" applyFont="1" applyFill="1" applyBorder="1" applyAlignment="1" applyProtection="1">
      <alignment vertical="center"/>
      <protection hidden="1"/>
    </xf>
    <xf numFmtId="0" fontId="25" fillId="16" borderId="222" xfId="2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Protection="1">
      <alignment vertical="center"/>
      <protection hidden="1"/>
    </xf>
    <xf numFmtId="0" fontId="8" fillId="0" borderId="16" xfId="2" applyFont="1" applyFill="1" applyBorder="1" applyAlignment="1" applyProtection="1">
      <alignment horizontal="center" vertical="center"/>
      <protection hidden="1"/>
    </xf>
    <xf numFmtId="49" fontId="6" fillId="0" borderId="9" xfId="2" applyNumberFormat="1" applyFont="1" applyFill="1" applyBorder="1" applyAlignment="1" applyProtection="1">
      <alignment horizontal="left" vertical="center" shrinkToFit="1"/>
      <protection hidden="1"/>
    </xf>
    <xf numFmtId="0" fontId="6" fillId="0" borderId="29" xfId="2" applyFont="1" applyFill="1" applyBorder="1" applyAlignment="1" applyProtection="1">
      <alignment horizontal="center" vertical="center" shrinkToFit="1"/>
      <protection hidden="1"/>
    </xf>
    <xf numFmtId="49" fontId="6" fillId="0" borderId="28" xfId="2" applyNumberFormat="1" applyFont="1" applyFill="1" applyBorder="1" applyAlignment="1" applyProtection="1">
      <alignment horizontal="center" vertical="center"/>
      <protection hidden="1"/>
    </xf>
    <xf numFmtId="49" fontId="6" fillId="0" borderId="8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11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64" fillId="0" borderId="0" xfId="2" applyFont="1" applyFill="1" applyAlignment="1" applyProtection="1">
      <alignment vertical="center" wrapText="1"/>
      <protection hidden="1"/>
    </xf>
    <xf numFmtId="49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26" fillId="0" borderId="0" xfId="0" applyFont="1" applyFill="1" applyProtection="1">
      <alignment vertical="center"/>
      <protection hidden="1"/>
    </xf>
    <xf numFmtId="0" fontId="34" fillId="0" borderId="0" xfId="2" applyFont="1" applyFill="1" applyAlignment="1" applyProtection="1">
      <alignment vertical="center" wrapText="1"/>
      <protection hidden="1"/>
    </xf>
    <xf numFmtId="0" fontId="48" fillId="0" borderId="0" xfId="2" applyFont="1" applyFill="1" applyBorder="1" applyAlignment="1" applyProtection="1">
      <alignment vertical="center" wrapText="1"/>
      <protection hidden="1"/>
    </xf>
    <xf numFmtId="0" fontId="47" fillId="0" borderId="6" xfId="2" applyFont="1" applyFill="1" applyBorder="1" applyAlignment="1" applyProtection="1">
      <alignment vertical="center" wrapText="1"/>
      <protection hidden="1"/>
    </xf>
    <xf numFmtId="0" fontId="48" fillId="0" borderId="6" xfId="2" applyFont="1" applyFill="1" applyBorder="1" applyAlignment="1" applyProtection="1">
      <alignment vertical="center" wrapText="1"/>
      <protection hidden="1"/>
    </xf>
    <xf numFmtId="0" fontId="6" fillId="0" borderId="0" xfId="2" applyFont="1" applyFill="1" applyAlignment="1" applyProtection="1">
      <alignment vertical="center" wrapText="1"/>
      <protection hidden="1"/>
    </xf>
    <xf numFmtId="0" fontId="6" fillId="0" borderId="0" xfId="2" applyFont="1" applyFill="1" applyAlignment="1" applyProtection="1">
      <alignment vertical="center"/>
      <protection hidden="1"/>
    </xf>
    <xf numFmtId="0" fontId="48" fillId="0" borderId="0" xfId="2" applyFont="1" applyFill="1" applyBorder="1" applyAlignment="1" applyProtection="1">
      <alignment horizontal="center" vertical="center" wrapText="1"/>
      <protection hidden="1"/>
    </xf>
    <xf numFmtId="49" fontId="25" fillId="16" borderId="197" xfId="2" applyNumberFormat="1" applyFont="1" applyFill="1" applyBorder="1" applyAlignment="1" applyProtection="1">
      <alignment horizontal="center" vertical="center"/>
      <protection hidden="1"/>
    </xf>
    <xf numFmtId="49" fontId="25" fillId="16" borderId="198" xfId="2" quotePrefix="1" applyNumberFormat="1" applyFont="1" applyFill="1" applyBorder="1" applyAlignment="1" applyProtection="1">
      <alignment horizontal="center" vertical="center"/>
      <protection hidden="1"/>
    </xf>
    <xf numFmtId="0" fontId="70" fillId="23" borderId="1" xfId="0" applyFont="1" applyFill="1" applyBorder="1" applyAlignment="1">
      <alignment horizontal="center" vertical="center" wrapText="1"/>
    </xf>
    <xf numFmtId="0" fontId="49" fillId="2" borderId="1" xfId="1" applyFont="1" applyFill="1" applyBorder="1" applyAlignment="1">
      <alignment horizontal="center" vertical="center"/>
    </xf>
    <xf numFmtId="0" fontId="49" fillId="2" borderId="1" xfId="1" applyFont="1" applyFill="1" applyBorder="1" applyAlignment="1">
      <alignment horizontal="center" vertical="center" wrapText="1"/>
    </xf>
    <xf numFmtId="0" fontId="49" fillId="3" borderId="1" xfId="1" applyFont="1" applyFill="1" applyBorder="1" applyAlignment="1">
      <alignment horizontal="center" vertical="center"/>
    </xf>
    <xf numFmtId="0" fontId="49" fillId="3" borderId="1" xfId="1" applyFont="1" applyFill="1" applyBorder="1" applyAlignment="1">
      <alignment horizontal="center" vertical="center" wrapText="1"/>
    </xf>
    <xf numFmtId="0" fontId="70" fillId="17" borderId="1" xfId="0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vertical="center"/>
    </xf>
    <xf numFmtId="0" fontId="70" fillId="0" borderId="0" xfId="0" applyFont="1">
      <alignment vertical="center"/>
    </xf>
    <xf numFmtId="0" fontId="70" fillId="4" borderId="1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5" borderId="1" xfId="0" applyFont="1" applyFill="1" applyBorder="1" applyAlignment="1">
      <alignment horizontal="center" vertical="center"/>
    </xf>
    <xf numFmtId="0" fontId="25" fillId="22" borderId="117" xfId="2" applyFont="1" applyFill="1" applyBorder="1" applyAlignment="1" applyProtection="1">
      <alignment horizontal="left" vertical="center" shrinkToFit="1"/>
      <protection locked="0"/>
    </xf>
    <xf numFmtId="0" fontId="25" fillId="22" borderId="105" xfId="2" applyFont="1" applyFill="1" applyBorder="1" applyAlignment="1" applyProtection="1">
      <alignment horizontal="left" vertical="center" shrinkToFit="1"/>
      <protection locked="0"/>
    </xf>
    <xf numFmtId="0" fontId="25" fillId="22" borderId="111" xfId="2" applyFont="1" applyFill="1" applyBorder="1" applyAlignment="1" applyProtection="1">
      <alignment horizontal="left" vertical="center" shrinkToFit="1"/>
      <protection locked="0"/>
    </xf>
    <xf numFmtId="0" fontId="25" fillId="22" borderId="99" xfId="2" applyFont="1" applyFill="1" applyBorder="1" applyAlignment="1" applyProtection="1">
      <alignment horizontal="left" vertical="center" shrinkToFit="1"/>
      <protection locked="0"/>
    </xf>
    <xf numFmtId="0" fontId="25" fillId="25" borderId="117" xfId="2" applyFont="1" applyFill="1" applyBorder="1" applyAlignment="1" applyProtection="1">
      <alignment horizontal="left" vertical="center" shrinkToFit="1"/>
      <protection locked="0"/>
    </xf>
    <xf numFmtId="49" fontId="25" fillId="25" borderId="122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105" xfId="2" applyFont="1" applyFill="1" applyBorder="1" applyAlignment="1" applyProtection="1">
      <alignment horizontal="left" vertical="center" shrinkToFit="1"/>
      <protection locked="0"/>
    </xf>
    <xf numFmtId="49" fontId="25" fillId="25" borderId="110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111" xfId="2" applyFont="1" applyFill="1" applyBorder="1" applyAlignment="1" applyProtection="1">
      <alignment horizontal="left" vertical="center" shrinkToFit="1"/>
      <protection locked="0"/>
    </xf>
    <xf numFmtId="49" fontId="25" fillId="25" borderId="116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99" xfId="2" applyFont="1" applyFill="1" applyBorder="1" applyAlignment="1" applyProtection="1">
      <alignment horizontal="left" vertical="center" shrinkToFit="1"/>
      <protection locked="0"/>
    </xf>
    <xf numFmtId="49" fontId="25" fillId="25" borderId="104" xfId="2" quotePrefix="1" applyNumberFormat="1" applyFont="1" applyFill="1" applyBorder="1" applyAlignment="1" applyProtection="1">
      <alignment horizontal="center" vertical="center"/>
      <protection locked="0"/>
    </xf>
    <xf numFmtId="49" fontId="25" fillId="25" borderId="194" xfId="2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22" borderId="0" xfId="0" applyFill="1" applyBorder="1" applyAlignment="1">
      <alignment horizontal="center" vertical="center" textRotation="255" wrapText="1"/>
    </xf>
    <xf numFmtId="0" fontId="0" fillId="22" borderId="0" xfId="0" applyFill="1" applyBorder="1" applyAlignment="1">
      <alignment vertical="center" textRotation="255" wrapText="1"/>
    </xf>
    <xf numFmtId="0" fontId="25" fillId="24" borderId="117" xfId="2" quotePrefix="1" applyFont="1" applyFill="1" applyBorder="1" applyAlignment="1" applyProtection="1">
      <alignment horizontal="left" vertical="center" shrinkToFit="1"/>
      <protection locked="0"/>
    </xf>
    <xf numFmtId="0" fontId="25" fillId="24" borderId="105" xfId="2" applyFont="1" applyFill="1" applyBorder="1" applyAlignment="1" applyProtection="1">
      <alignment horizontal="left" vertical="center" shrinkToFit="1"/>
      <protection locked="0"/>
    </xf>
    <xf numFmtId="0" fontId="25" fillId="24" borderId="111" xfId="2" applyFont="1" applyFill="1" applyBorder="1" applyAlignment="1" applyProtection="1">
      <alignment horizontal="left" vertical="center" shrinkToFit="1"/>
      <protection locked="0"/>
    </xf>
    <xf numFmtId="0" fontId="25" fillId="24" borderId="99" xfId="2" quotePrefix="1" applyFont="1" applyFill="1" applyBorder="1" applyAlignment="1" applyProtection="1">
      <alignment horizontal="left" vertical="center" shrinkToFit="1"/>
      <protection locked="0"/>
    </xf>
    <xf numFmtId="0" fontId="25" fillId="24" borderId="189" xfId="2" applyFont="1" applyFill="1" applyBorder="1" applyAlignment="1" applyProtection="1">
      <alignment horizontal="left" vertical="center" shrinkToFit="1"/>
      <protection locked="0"/>
    </xf>
    <xf numFmtId="0" fontId="71" fillId="0" borderId="0" xfId="0" applyFont="1" applyProtection="1">
      <alignment vertical="center"/>
      <protection hidden="1"/>
    </xf>
    <xf numFmtId="0" fontId="51" fillId="20" borderId="50" xfId="0" applyFont="1" applyFill="1" applyBorder="1" applyAlignment="1" applyProtection="1">
      <alignment vertical="center"/>
      <protection hidden="1"/>
    </xf>
    <xf numFmtId="0" fontId="51" fillId="20" borderId="52" xfId="0" applyFont="1" applyFill="1" applyBorder="1" applyAlignment="1" applyProtection="1">
      <alignment vertical="center"/>
      <protection hidden="1"/>
    </xf>
    <xf numFmtId="0" fontId="44" fillId="20" borderId="2" xfId="0" applyFont="1" applyFill="1" applyBorder="1" applyProtection="1">
      <alignment vertical="center"/>
      <protection hidden="1"/>
    </xf>
    <xf numFmtId="0" fontId="44" fillId="20" borderId="3" xfId="0" applyFont="1" applyFill="1" applyBorder="1" applyAlignment="1" applyProtection="1">
      <alignment horizontal="center" vertical="center"/>
      <protection hidden="1"/>
    </xf>
    <xf numFmtId="0" fontId="72" fillId="20" borderId="50" xfId="0" applyFont="1" applyFill="1" applyBorder="1" applyAlignment="1" applyProtection="1">
      <alignment horizontal="center" vertical="center"/>
      <protection hidden="1"/>
    </xf>
    <xf numFmtId="49" fontId="45" fillId="16" borderId="9" xfId="2" applyNumberFormat="1" applyFont="1" applyFill="1" applyBorder="1" applyAlignment="1" applyProtection="1">
      <alignment horizontal="right" vertical="center"/>
      <protection hidden="1"/>
    </xf>
    <xf numFmtId="49" fontId="25" fillId="16" borderId="9" xfId="2" applyNumberFormat="1" applyFont="1" applyFill="1" applyBorder="1" applyAlignment="1" applyProtection="1">
      <alignment horizontal="left" vertical="center" shrinkToFit="1"/>
      <protection hidden="1"/>
    </xf>
    <xf numFmtId="49" fontId="45" fillId="16" borderId="136" xfId="2" applyNumberFormat="1" applyFont="1" applyFill="1" applyBorder="1" applyAlignment="1" applyProtection="1">
      <alignment horizontal="right" vertical="center"/>
      <protection hidden="1"/>
    </xf>
    <xf numFmtId="49" fontId="25" fillId="16" borderId="136" xfId="2" applyNumberFormat="1" applyFont="1" applyFill="1" applyBorder="1" applyAlignment="1" applyProtection="1">
      <alignment horizontal="left" vertical="center" shrinkToFit="1"/>
      <protection hidden="1"/>
    </xf>
    <xf numFmtId="49" fontId="25" fillId="16" borderId="28" xfId="2" applyNumberFormat="1" applyFont="1" applyFill="1" applyBorder="1" applyAlignment="1" applyProtection="1">
      <alignment horizontal="left" vertical="center" shrinkToFit="1"/>
      <protection hidden="1"/>
    </xf>
    <xf numFmtId="49" fontId="25" fillId="16" borderId="133" xfId="2" applyNumberFormat="1" applyFont="1" applyFill="1" applyBorder="1" applyAlignment="1" applyProtection="1">
      <alignment horizontal="left" vertical="center" shrinkToFit="1"/>
      <protection hidden="1"/>
    </xf>
    <xf numFmtId="49" fontId="25" fillId="24" borderId="122" xfId="2" applyNumberFormat="1" applyFont="1" applyFill="1" applyBorder="1" applyAlignment="1" applyProtection="1">
      <alignment horizontal="left" vertical="center"/>
      <protection locked="0"/>
    </xf>
    <xf numFmtId="49" fontId="25" fillId="24" borderId="110" xfId="2" applyNumberFormat="1" applyFont="1" applyFill="1" applyBorder="1" applyAlignment="1" applyProtection="1">
      <alignment horizontal="left" vertical="center"/>
      <protection locked="0"/>
    </xf>
    <xf numFmtId="49" fontId="25" fillId="24" borderId="116" xfId="2" applyNumberFormat="1" applyFont="1" applyFill="1" applyBorder="1" applyAlignment="1" applyProtection="1">
      <alignment horizontal="left" vertical="center"/>
      <protection locked="0"/>
    </xf>
    <xf numFmtId="49" fontId="25" fillId="24" borderId="104" xfId="2" applyNumberFormat="1" applyFont="1" applyFill="1" applyBorder="1" applyAlignment="1" applyProtection="1">
      <alignment horizontal="left" vertical="center"/>
      <protection locked="0"/>
    </xf>
    <xf numFmtId="49" fontId="25" fillId="24" borderId="110" xfId="2" applyNumberFormat="1" applyFont="1" applyFill="1" applyBorder="1" applyAlignment="1" applyProtection="1">
      <alignment horizontal="left" vertical="center" shrinkToFit="1"/>
      <protection locked="0"/>
    </xf>
    <xf numFmtId="49" fontId="25" fillId="24" borderId="116" xfId="2" applyNumberFormat="1" applyFont="1" applyFill="1" applyBorder="1" applyAlignment="1" applyProtection="1">
      <alignment horizontal="left" vertical="center" shrinkToFit="1"/>
      <protection locked="0"/>
    </xf>
    <xf numFmtId="49" fontId="25" fillId="24" borderId="194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NumberFormat="1" applyFont="1" applyFill="1" applyBorder="1" applyProtection="1">
      <alignment vertical="center"/>
      <protection hidden="1"/>
    </xf>
    <xf numFmtId="0" fontId="2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 textRotation="255" wrapText="1"/>
    </xf>
    <xf numFmtId="0" fontId="68" fillId="0" borderId="81" xfId="2" applyFont="1" applyFill="1" applyBorder="1" applyAlignment="1" applyProtection="1">
      <alignment horizontal="center" vertical="top"/>
      <protection hidden="1"/>
    </xf>
    <xf numFmtId="0" fontId="68" fillId="0" borderId="160" xfId="2" applyFont="1" applyFill="1" applyBorder="1" applyAlignment="1" applyProtection="1">
      <alignment horizontal="center" vertical="top"/>
      <protection hidden="1"/>
    </xf>
    <xf numFmtId="49" fontId="25" fillId="0" borderId="120" xfId="2" applyNumberFormat="1" applyFont="1" applyBorder="1" applyAlignment="1" applyProtection="1">
      <alignment horizontal="left" vertical="center" shrinkToFit="1"/>
      <protection locked="0"/>
    </xf>
    <xf numFmtId="49" fontId="25" fillId="0" borderId="108" xfId="2" applyNumberFormat="1" applyFont="1" applyBorder="1" applyAlignment="1" applyProtection="1">
      <alignment horizontal="left" vertical="center" shrinkToFit="1"/>
      <protection locked="0"/>
    </xf>
    <xf numFmtId="49" fontId="25" fillId="0" borderId="114" xfId="2" applyNumberFormat="1" applyFont="1" applyBorder="1" applyAlignment="1" applyProtection="1">
      <alignment horizontal="left" vertical="center" shrinkToFit="1"/>
      <protection locked="0"/>
    </xf>
    <xf numFmtId="49" fontId="25" fillId="0" borderId="102" xfId="2" applyNumberFormat="1" applyFont="1" applyBorder="1" applyAlignment="1" applyProtection="1">
      <alignment horizontal="left" vertical="center" shrinkToFit="1"/>
      <protection locked="0"/>
    </xf>
    <xf numFmtId="49" fontId="25" fillId="0" borderId="192" xfId="2" applyNumberFormat="1" applyFont="1" applyBorder="1" applyAlignment="1" applyProtection="1">
      <alignment horizontal="left" vertical="center" shrinkToFit="1"/>
      <protection locked="0"/>
    </xf>
    <xf numFmtId="49" fontId="25" fillId="0" borderId="118" xfId="2" applyNumberFormat="1" applyFont="1" applyBorder="1" applyAlignment="1" applyProtection="1">
      <alignment horizontal="left" vertical="center" shrinkToFit="1"/>
      <protection locked="0"/>
    </xf>
    <xf numFmtId="49" fontId="25" fillId="0" borderId="119" xfId="2" applyNumberFormat="1" applyFont="1" applyBorder="1" applyAlignment="1" applyProtection="1">
      <alignment horizontal="left" vertical="center" shrinkToFit="1"/>
      <protection locked="0"/>
    </xf>
    <xf numFmtId="49" fontId="25" fillId="0" borderId="106" xfId="2" applyNumberFormat="1" applyFont="1" applyBorder="1" applyAlignment="1" applyProtection="1">
      <alignment horizontal="left" vertical="center" shrinkToFit="1"/>
      <protection locked="0"/>
    </xf>
    <xf numFmtId="49" fontId="25" fillId="0" borderId="107" xfId="2" applyNumberFormat="1" applyFont="1" applyBorder="1" applyAlignment="1" applyProtection="1">
      <alignment horizontal="left" vertical="center" shrinkToFit="1"/>
      <protection locked="0"/>
    </xf>
    <xf numFmtId="49" fontId="25" fillId="0" borderId="112" xfId="2" applyNumberFormat="1" applyFont="1" applyBorder="1" applyAlignment="1" applyProtection="1">
      <alignment horizontal="left" vertical="center" shrinkToFit="1"/>
      <protection locked="0"/>
    </xf>
    <xf numFmtId="49" fontId="25" fillId="0" borderId="113" xfId="2" applyNumberFormat="1" applyFont="1" applyBorder="1" applyAlignment="1" applyProtection="1">
      <alignment horizontal="left" vertical="center" shrinkToFit="1"/>
      <protection locked="0"/>
    </xf>
    <xf numFmtId="49" fontId="25" fillId="0" borderId="100" xfId="2" applyNumberFormat="1" applyFont="1" applyBorder="1" applyAlignment="1" applyProtection="1">
      <alignment horizontal="left" vertical="center" shrinkToFit="1"/>
      <protection locked="0"/>
    </xf>
    <xf numFmtId="49" fontId="25" fillId="0" borderId="101" xfId="2" applyNumberFormat="1" applyFont="1" applyBorder="1" applyAlignment="1" applyProtection="1">
      <alignment horizontal="left" vertical="center" shrinkToFit="1"/>
      <protection locked="0"/>
    </xf>
    <xf numFmtId="49" fontId="25" fillId="0" borderId="190" xfId="2" applyNumberFormat="1" applyFont="1" applyBorder="1" applyAlignment="1" applyProtection="1">
      <alignment horizontal="left" vertical="center" shrinkToFit="1"/>
      <protection locked="0"/>
    </xf>
    <xf numFmtId="49" fontId="25" fillId="0" borderId="191" xfId="2" applyNumberFormat="1" applyFont="1" applyBorder="1" applyAlignment="1" applyProtection="1">
      <alignment horizontal="left" vertical="center" shrinkToFit="1"/>
      <protection locked="0"/>
    </xf>
    <xf numFmtId="0" fontId="64" fillId="19" borderId="0" xfId="2" applyFont="1" applyFill="1" applyBorder="1" applyAlignment="1" applyProtection="1">
      <alignment horizontal="left" vertical="center"/>
      <protection hidden="1"/>
    </xf>
    <xf numFmtId="0" fontId="64" fillId="19" borderId="31" xfId="2" applyFont="1" applyFill="1" applyBorder="1" applyAlignment="1" applyProtection="1">
      <alignment horizontal="left" vertical="center"/>
      <protection hidden="1"/>
    </xf>
    <xf numFmtId="0" fontId="69" fillId="20" borderId="50" xfId="2" applyFont="1" applyFill="1" applyBorder="1" applyAlignment="1" applyProtection="1">
      <alignment vertical="center"/>
      <protection hidden="1"/>
    </xf>
    <xf numFmtId="0" fontId="69" fillId="20" borderId="52" xfId="2" applyFont="1" applyFill="1" applyBorder="1" applyAlignment="1" applyProtection="1">
      <alignment vertical="center"/>
      <protection hidden="1"/>
    </xf>
    <xf numFmtId="0" fontId="69" fillId="20" borderId="96" xfId="2" applyFont="1" applyFill="1" applyBorder="1" applyAlignment="1" applyProtection="1">
      <alignment vertical="center"/>
      <protection hidden="1"/>
    </xf>
    <xf numFmtId="0" fontId="69" fillId="20" borderId="97" xfId="2" applyFont="1" applyFill="1" applyBorder="1" applyAlignment="1" applyProtection="1">
      <alignment vertical="center"/>
      <protection hidden="1"/>
    </xf>
    <xf numFmtId="0" fontId="56" fillId="20" borderId="72" xfId="2" applyFont="1" applyFill="1" applyBorder="1" applyAlignment="1" applyProtection="1">
      <alignment horizontal="right" vertical="center" wrapText="1"/>
      <protection hidden="1"/>
    </xf>
    <xf numFmtId="0" fontId="0" fillId="20" borderId="71" xfId="0" applyFill="1" applyBorder="1" applyAlignment="1" applyProtection="1">
      <alignment vertical="center"/>
      <protection hidden="1"/>
    </xf>
    <xf numFmtId="0" fontId="35" fillId="20" borderId="73" xfId="0" applyFont="1" applyFill="1" applyBorder="1" applyAlignment="1" applyProtection="1">
      <alignment vertical="center"/>
      <protection hidden="1"/>
    </xf>
    <xf numFmtId="0" fontId="35" fillId="20" borderId="132" xfId="0" applyFont="1" applyFill="1" applyBorder="1" applyProtection="1">
      <alignment vertical="center"/>
      <protection hidden="1"/>
    </xf>
    <xf numFmtId="0" fontId="60" fillId="20" borderId="140" xfId="0" applyFont="1" applyFill="1" applyBorder="1" applyAlignment="1" applyProtection="1">
      <alignment horizontal="right" vertical="center"/>
      <protection hidden="1"/>
    </xf>
    <xf numFmtId="0" fontId="0" fillId="20" borderId="172" xfId="0" applyFill="1" applyBorder="1" applyAlignment="1" applyProtection="1">
      <alignment vertical="center"/>
      <protection hidden="1"/>
    </xf>
    <xf numFmtId="0" fontId="35" fillId="20" borderId="146" xfId="0" applyFont="1" applyFill="1" applyBorder="1" applyAlignment="1" applyProtection="1">
      <alignment vertical="center"/>
      <protection hidden="1"/>
    </xf>
    <xf numFmtId="0" fontId="41" fillId="20" borderId="172" xfId="0" applyFont="1" applyFill="1" applyBorder="1" applyAlignment="1" applyProtection="1">
      <alignment vertical="center"/>
      <protection hidden="1"/>
    </xf>
    <xf numFmtId="0" fontId="42" fillId="20" borderId="172" xfId="0" applyFont="1" applyFill="1" applyBorder="1" applyAlignment="1" applyProtection="1">
      <alignment vertical="center"/>
      <protection hidden="1"/>
    </xf>
    <xf numFmtId="0" fontId="60" fillId="20" borderId="77" xfId="0" applyFont="1" applyFill="1" applyBorder="1" applyAlignment="1" applyProtection="1">
      <alignment horizontal="right" vertical="center"/>
      <protection hidden="1"/>
    </xf>
    <xf numFmtId="0" fontId="65" fillId="19" borderId="32" xfId="2" applyFont="1" applyFill="1" applyBorder="1" applyAlignment="1" applyProtection="1">
      <alignment horizontal="left" vertical="center"/>
      <protection hidden="1"/>
    </xf>
    <xf numFmtId="0" fontId="45" fillId="20" borderId="51" xfId="2" applyFont="1" applyFill="1" applyBorder="1" applyAlignment="1" applyProtection="1">
      <alignment vertical="center"/>
      <protection hidden="1"/>
    </xf>
    <xf numFmtId="0" fontId="65" fillId="20" borderId="173" xfId="2" applyFont="1" applyFill="1" applyBorder="1" applyAlignment="1" applyProtection="1">
      <alignment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0" fontId="25" fillId="25" borderId="8" xfId="2" applyFont="1" applyFill="1" applyBorder="1" applyAlignment="1" applyProtection="1">
      <alignment vertical="center"/>
      <protection hidden="1"/>
    </xf>
    <xf numFmtId="0" fontId="35" fillId="20" borderId="51" xfId="0" applyFont="1" applyFill="1" applyBorder="1" applyAlignment="1" applyProtection="1">
      <alignment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0" fontId="25" fillId="25" borderId="16" xfId="2" applyFont="1" applyFill="1" applyBorder="1" applyAlignment="1" applyProtection="1">
      <alignment horizontal="center" vertical="center"/>
      <protection hidden="1"/>
    </xf>
    <xf numFmtId="0" fontId="38" fillId="0" borderId="0" xfId="2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50" fillId="0" borderId="0" xfId="0" applyFont="1" applyProtection="1">
      <alignment vertical="center"/>
      <protection hidden="1"/>
    </xf>
    <xf numFmtId="0" fontId="0" fillId="20" borderId="76" xfId="0" applyFill="1" applyBorder="1" applyAlignment="1" applyProtection="1">
      <alignment vertical="center"/>
      <protection hidden="1"/>
    </xf>
    <xf numFmtId="0" fontId="0" fillId="20" borderId="51" xfId="0" applyFill="1" applyBorder="1" applyProtection="1">
      <alignment vertical="center"/>
      <protection hidden="1"/>
    </xf>
    <xf numFmtId="0" fontId="0" fillId="20" borderId="50" xfId="0" applyFill="1" applyBorder="1" applyProtection="1">
      <alignment vertical="center"/>
      <protection hidden="1"/>
    </xf>
    <xf numFmtId="0" fontId="0" fillId="20" borderId="72" xfId="0" applyFill="1" applyBorder="1" applyAlignment="1" applyProtection="1">
      <alignment horizontal="right" vertical="center"/>
      <protection hidden="1"/>
    </xf>
    <xf numFmtId="0" fontId="0" fillId="20" borderId="71" xfId="0" applyFill="1" applyBorder="1" applyProtection="1">
      <alignment vertical="center"/>
      <protection hidden="1"/>
    </xf>
    <xf numFmtId="0" fontId="0" fillId="20" borderId="140" xfId="0" applyFill="1" applyBorder="1" applyAlignment="1" applyProtection="1">
      <alignment horizontal="right" vertical="center"/>
      <protection hidden="1"/>
    </xf>
    <xf numFmtId="0" fontId="0" fillId="20" borderId="172" xfId="0" applyFill="1" applyBorder="1" applyProtection="1">
      <alignment vertical="center"/>
      <protection hidden="1"/>
    </xf>
    <xf numFmtId="0" fontId="0" fillId="20" borderId="177" xfId="0" applyFill="1" applyBorder="1" applyAlignment="1" applyProtection="1">
      <alignment horizontal="right" vertical="center"/>
      <protection hidden="1"/>
    </xf>
    <xf numFmtId="0" fontId="0" fillId="20" borderId="178" xfId="0" applyFill="1" applyBorder="1" applyProtection="1">
      <alignment vertical="center"/>
      <protection hidden="1"/>
    </xf>
    <xf numFmtId="0" fontId="0" fillId="20" borderId="32" xfId="0" applyFill="1" applyBorder="1" applyAlignment="1" applyProtection="1">
      <alignment horizontal="right" vertical="center"/>
      <protection hidden="1"/>
    </xf>
    <xf numFmtId="0" fontId="0" fillId="20" borderId="0" xfId="0" applyFill="1" applyBorder="1" applyProtection="1">
      <alignment vertical="center"/>
      <protection hidden="1"/>
    </xf>
    <xf numFmtId="0" fontId="0" fillId="20" borderId="77" xfId="0" applyFill="1" applyBorder="1" applyAlignment="1" applyProtection="1">
      <alignment horizontal="right" vertical="center"/>
      <protection hidden="1"/>
    </xf>
    <xf numFmtId="0" fontId="0" fillId="20" borderId="76" xfId="0" applyFill="1" applyBorder="1" applyProtection="1">
      <alignment vertical="center"/>
      <protection hidden="1"/>
    </xf>
    <xf numFmtId="0" fontId="74" fillId="0" borderId="0" xfId="0" applyFont="1" applyBorder="1" applyProtection="1">
      <alignment vertical="center"/>
      <protection hidden="1"/>
    </xf>
    <xf numFmtId="49" fontId="25" fillId="20" borderId="191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94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89" xfId="2" applyFont="1" applyFill="1" applyBorder="1" applyAlignment="1" applyProtection="1">
      <alignment horizontal="left" vertical="center" shrinkToFit="1"/>
      <protection locked="0"/>
    </xf>
    <xf numFmtId="0" fontId="25" fillId="25" borderId="189" xfId="2" applyFont="1" applyFill="1" applyBorder="1" applyAlignment="1" applyProtection="1">
      <alignment horizontal="left" vertical="center" shrinkToFit="1"/>
      <protection locked="0"/>
    </xf>
    <xf numFmtId="0" fontId="45" fillId="22" borderId="120" xfId="2" applyNumberFormat="1" applyFont="1" applyFill="1" applyBorder="1" applyAlignment="1" applyProtection="1">
      <alignment horizontal="center" vertical="center"/>
      <protection hidden="1"/>
    </xf>
    <xf numFmtId="0" fontId="45" fillId="25" borderId="120" xfId="2" applyNumberFormat="1" applyFont="1" applyFill="1" applyBorder="1" applyAlignment="1" applyProtection="1">
      <alignment horizontal="center" vertical="center"/>
      <protection hidden="1"/>
    </xf>
    <xf numFmtId="0" fontId="45" fillId="25" borderId="108" xfId="2" applyNumberFormat="1" applyFont="1" applyFill="1" applyBorder="1" applyAlignment="1" applyProtection="1">
      <alignment horizontal="center" vertical="center"/>
      <protection hidden="1"/>
    </xf>
    <xf numFmtId="0" fontId="45" fillId="25" borderId="114" xfId="2" applyNumberFormat="1" applyFont="1" applyFill="1" applyBorder="1" applyAlignment="1" applyProtection="1">
      <alignment horizontal="center" vertical="center"/>
      <protection hidden="1"/>
    </xf>
    <xf numFmtId="0" fontId="45" fillId="25" borderId="102" xfId="2" applyNumberFormat="1" applyFont="1" applyFill="1" applyBorder="1" applyAlignment="1" applyProtection="1">
      <alignment horizontal="center" vertical="center"/>
      <protection hidden="1"/>
    </xf>
    <xf numFmtId="0" fontId="45" fillId="25" borderId="192" xfId="2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49" fontId="25" fillId="20" borderId="122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20" xfId="2" applyNumberFormat="1" applyFont="1" applyFill="1" applyBorder="1" applyAlignment="1" applyProtection="1">
      <alignment horizontal="left" vertical="center"/>
      <protection hidden="1"/>
    </xf>
    <xf numFmtId="49" fontId="25" fillId="20" borderId="185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17" xfId="2" applyFont="1" applyFill="1" applyBorder="1" applyAlignment="1" applyProtection="1">
      <alignment horizontal="left" vertical="center" shrinkToFit="1"/>
      <protection hidden="1"/>
    </xf>
    <xf numFmtId="49" fontId="45" fillId="20" borderId="122" xfId="2" applyNumberFormat="1" applyFont="1" applyFill="1" applyBorder="1" applyAlignment="1" applyProtection="1">
      <alignment horizontal="right" vertical="center"/>
      <protection hidden="1"/>
    </xf>
    <xf numFmtId="49" fontId="6" fillId="14" borderId="93" xfId="2" applyNumberFormat="1" applyFont="1" applyFill="1" applyBorder="1" applyAlignment="1" applyProtection="1">
      <alignment horizontal="left" vertical="center"/>
      <protection hidden="1"/>
    </xf>
    <xf numFmtId="0" fontId="6" fillId="14" borderId="38" xfId="2" applyNumberFormat="1" applyFont="1" applyFill="1" applyBorder="1" applyAlignment="1" applyProtection="1">
      <alignment horizontal="center" vertical="center"/>
      <protection hidden="1"/>
    </xf>
    <xf numFmtId="49" fontId="6" fillId="14" borderId="40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37" xfId="2" applyFont="1" applyFill="1" applyBorder="1" applyAlignment="1" applyProtection="1">
      <alignment horizontal="left" vertical="center" shrinkToFit="1"/>
      <protection hidden="1"/>
    </xf>
    <xf numFmtId="49" fontId="6" fillId="14" borderId="38" xfId="2" applyNumberFormat="1" applyFont="1" applyFill="1" applyBorder="1" applyAlignment="1" applyProtection="1">
      <alignment horizontal="right" vertical="center"/>
      <protection hidden="1"/>
    </xf>
    <xf numFmtId="49" fontId="6" fillId="0" borderId="38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39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40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10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8" xfId="2" applyNumberFormat="1" applyFont="1" applyFill="1" applyBorder="1" applyAlignment="1" applyProtection="1">
      <alignment horizontal="left" vertical="center"/>
      <protection hidden="1"/>
    </xf>
    <xf numFmtId="49" fontId="25" fillId="20" borderId="186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05" xfId="2" applyFont="1" applyFill="1" applyBorder="1" applyAlignment="1" applyProtection="1">
      <alignment horizontal="left" vertical="center" shrinkToFit="1"/>
      <protection hidden="1"/>
    </xf>
    <xf numFmtId="49" fontId="45" fillId="20" borderId="110" xfId="2" applyNumberFormat="1" applyFont="1" applyFill="1" applyBorder="1" applyAlignment="1" applyProtection="1">
      <alignment horizontal="right" vertical="center"/>
      <protection hidden="1"/>
    </xf>
    <xf numFmtId="49" fontId="6" fillId="14" borderId="94" xfId="2" applyNumberFormat="1" applyFont="1" applyFill="1" applyBorder="1" applyAlignment="1" applyProtection="1">
      <alignment horizontal="left" vertical="center"/>
      <protection hidden="1"/>
    </xf>
    <xf numFmtId="0" fontId="6" fillId="14" borderId="42" xfId="2" applyNumberFormat="1" applyFont="1" applyFill="1" applyBorder="1" applyAlignment="1" applyProtection="1">
      <alignment horizontal="center" vertical="center"/>
      <protection hidden="1"/>
    </xf>
    <xf numFmtId="49" fontId="6" fillId="14" borderId="44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41" xfId="2" applyFont="1" applyFill="1" applyBorder="1" applyAlignment="1" applyProtection="1">
      <alignment horizontal="left" vertical="center" shrinkToFit="1"/>
      <protection hidden="1"/>
    </xf>
    <xf numFmtId="49" fontId="6" fillId="14" borderId="42" xfId="2" applyNumberFormat="1" applyFont="1" applyFill="1" applyBorder="1" applyAlignment="1" applyProtection="1">
      <alignment horizontal="right" vertical="center"/>
      <protection hidden="1"/>
    </xf>
    <xf numFmtId="49" fontId="6" fillId="0" borderId="42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43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44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42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16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14" xfId="2" applyNumberFormat="1" applyFont="1" applyFill="1" applyBorder="1" applyAlignment="1" applyProtection="1">
      <alignment horizontal="left" vertical="center"/>
      <protection hidden="1"/>
    </xf>
    <xf numFmtId="49" fontId="25" fillId="20" borderId="187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11" xfId="2" applyFont="1" applyFill="1" applyBorder="1" applyAlignment="1" applyProtection="1">
      <alignment horizontal="left" vertical="center" shrinkToFit="1"/>
      <protection hidden="1"/>
    </xf>
    <xf numFmtId="49" fontId="45" fillId="20" borderId="116" xfId="2" applyNumberFormat="1" applyFont="1" applyFill="1" applyBorder="1" applyAlignment="1" applyProtection="1">
      <alignment horizontal="right" vertical="center"/>
      <protection hidden="1"/>
    </xf>
    <xf numFmtId="49" fontId="6" fillId="14" borderId="67" xfId="2" applyNumberFormat="1" applyFont="1" applyFill="1" applyBorder="1" applyAlignment="1" applyProtection="1">
      <alignment horizontal="left" vertical="center"/>
      <protection hidden="1"/>
    </xf>
    <xf numFmtId="0" fontId="6" fillId="14" borderId="34" xfId="2" quotePrefix="1" applyNumberFormat="1" applyFont="1" applyFill="1" applyBorder="1" applyAlignment="1" applyProtection="1">
      <alignment horizontal="center" vertical="center"/>
      <protection hidden="1"/>
    </xf>
    <xf numFmtId="49" fontId="6" fillId="14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33" xfId="2" applyFont="1" applyFill="1" applyBorder="1" applyAlignment="1" applyProtection="1">
      <alignment horizontal="left" vertical="center" shrinkToFit="1"/>
      <protection hidden="1"/>
    </xf>
    <xf numFmtId="49" fontId="6" fillId="14" borderId="34" xfId="2" applyNumberFormat="1" applyFont="1" applyFill="1" applyBorder="1" applyAlignment="1" applyProtection="1">
      <alignment horizontal="right" vertical="center"/>
      <protection hidden="1"/>
    </xf>
    <xf numFmtId="49" fontId="6" fillId="0" borderId="34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35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04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2" xfId="2" applyNumberFormat="1" applyFont="1" applyFill="1" applyBorder="1" applyAlignment="1" applyProtection="1">
      <alignment horizontal="left" vertical="center"/>
      <protection hidden="1"/>
    </xf>
    <xf numFmtId="49" fontId="25" fillId="20" borderId="188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99" xfId="2" applyFont="1" applyFill="1" applyBorder="1" applyAlignment="1" applyProtection="1">
      <alignment horizontal="left" vertical="center" shrinkToFit="1"/>
      <protection hidden="1"/>
    </xf>
    <xf numFmtId="49" fontId="45" fillId="20" borderId="104" xfId="2" applyNumberFormat="1" applyFont="1" applyFill="1" applyBorder="1" applyAlignment="1" applyProtection="1">
      <alignment horizontal="right" vertical="center"/>
      <protection hidden="1"/>
    </xf>
    <xf numFmtId="49" fontId="6" fillId="14" borderId="63" xfId="2" applyNumberFormat="1" applyFont="1" applyFill="1" applyBorder="1" applyAlignment="1" applyProtection="1">
      <alignment horizontal="left" vertical="center"/>
      <protection hidden="1"/>
    </xf>
    <xf numFmtId="49" fontId="6" fillId="14" borderId="28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26" xfId="2" applyFont="1" applyFill="1" applyBorder="1" applyAlignment="1" applyProtection="1">
      <alignment horizontal="left" vertical="center" shrinkToFit="1"/>
      <protection hidden="1"/>
    </xf>
    <xf numFmtId="49" fontId="6" fillId="14" borderId="9" xfId="2" applyNumberFormat="1" applyFont="1" applyFill="1" applyBorder="1" applyAlignment="1" applyProtection="1">
      <alignment horizontal="right" vertical="center"/>
      <protection hidden="1"/>
    </xf>
    <xf numFmtId="49" fontId="6" fillId="0" borderId="27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28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8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94" xfId="2" applyNumberFormat="1" applyFont="1" applyFill="1" applyBorder="1" applyAlignment="1" applyProtection="1">
      <alignment horizontal="left" vertical="center" shrinkToFit="1"/>
      <protection hidden="1"/>
    </xf>
    <xf numFmtId="49" fontId="25" fillId="25" borderId="114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67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63" xfId="2" applyNumberFormat="1" applyFont="1" applyFill="1" applyBorder="1" applyAlignment="1" applyProtection="1">
      <alignment horizontal="left" vertical="center" shrinkToFit="1"/>
      <protection hidden="1"/>
    </xf>
    <xf numFmtId="49" fontId="25" fillId="20" borderId="194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92" xfId="2" applyNumberFormat="1" applyFont="1" applyFill="1" applyBorder="1" applyAlignment="1" applyProtection="1">
      <alignment horizontal="left" vertical="center" shrinkToFit="1"/>
      <protection hidden="1"/>
    </xf>
    <xf numFmtId="0" fontId="14" fillId="0" borderId="0" xfId="2" applyFont="1" applyFill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14" fillId="0" borderId="0" xfId="2" applyFont="1" applyFill="1" applyBorder="1" applyProtection="1">
      <protection hidden="1"/>
    </xf>
    <xf numFmtId="0" fontId="14" fillId="0" borderId="0" xfId="2" applyFont="1" applyFill="1" applyBorder="1" applyAlignment="1" applyProtection="1">
      <alignment horizontal="center"/>
      <protection hidden="1"/>
    </xf>
    <xf numFmtId="0" fontId="14" fillId="0" borderId="0" xfId="2" applyFont="1" applyFill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132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5" fillId="0" borderId="0" xfId="0" applyFont="1" applyFill="1">
      <alignment vertical="center"/>
    </xf>
    <xf numFmtId="0" fontId="35" fillId="0" borderId="0" xfId="0" applyFont="1" applyFill="1" applyProtection="1">
      <alignment vertical="center"/>
      <protection hidden="1"/>
    </xf>
    <xf numFmtId="0" fontId="58" fillId="0" borderId="0" xfId="0" applyFont="1" applyFill="1" applyProtection="1">
      <alignment vertical="center"/>
      <protection hidden="1"/>
    </xf>
    <xf numFmtId="0" fontId="40" fillId="0" borderId="0" xfId="0" applyFont="1" applyFill="1" applyProtection="1">
      <alignment vertical="center"/>
      <protection hidden="1"/>
    </xf>
    <xf numFmtId="0" fontId="40" fillId="0" borderId="0" xfId="0" applyFont="1" applyProtection="1">
      <alignment vertical="center"/>
      <protection hidden="1"/>
    </xf>
    <xf numFmtId="0" fontId="74" fillId="20" borderId="146" xfId="0" applyFont="1" applyFill="1" applyBorder="1" applyAlignment="1" applyProtection="1">
      <alignment vertical="center"/>
      <protection hidden="1"/>
    </xf>
    <xf numFmtId="0" fontId="74" fillId="20" borderId="78" xfId="0" applyFont="1" applyFill="1" applyBorder="1" applyAlignment="1" applyProtection="1">
      <alignment vertical="center"/>
      <protection hidden="1"/>
    </xf>
    <xf numFmtId="0" fontId="74" fillId="20" borderId="52" xfId="0" applyFont="1" applyFill="1" applyBorder="1" applyProtection="1">
      <alignment vertical="center"/>
      <protection hidden="1"/>
    </xf>
    <xf numFmtId="0" fontId="74" fillId="20" borderId="73" xfId="0" applyFont="1" applyFill="1" applyBorder="1" applyProtection="1">
      <alignment vertical="center"/>
      <protection hidden="1"/>
    </xf>
    <xf numFmtId="0" fontId="74" fillId="20" borderId="146" xfId="0" applyFont="1" applyFill="1" applyBorder="1" applyProtection="1">
      <alignment vertical="center"/>
      <protection hidden="1"/>
    </xf>
    <xf numFmtId="0" fontId="74" fillId="20" borderId="179" xfId="0" applyFont="1" applyFill="1" applyBorder="1" applyProtection="1">
      <alignment vertical="center"/>
      <protection hidden="1"/>
    </xf>
    <xf numFmtId="0" fontId="74" fillId="20" borderId="31" xfId="0" applyFont="1" applyFill="1" applyBorder="1" applyProtection="1">
      <alignment vertical="center"/>
      <protection hidden="1"/>
    </xf>
    <xf numFmtId="0" fontId="74" fillId="20" borderId="78" xfId="0" applyFont="1" applyFill="1" applyBorder="1" applyProtection="1">
      <alignment vertical="center"/>
      <protection hidden="1"/>
    </xf>
    <xf numFmtId="0" fontId="35" fillId="0" borderId="0" xfId="0" applyFont="1" applyFill="1" applyProtection="1">
      <alignment vertical="center"/>
    </xf>
    <xf numFmtId="0" fontId="75" fillId="0" borderId="0" xfId="3" applyFont="1" applyFill="1" applyBorder="1" applyAlignment="1" applyProtection="1">
      <alignment vertical="center" wrapText="1"/>
      <protection locked="0" hidden="1"/>
    </xf>
    <xf numFmtId="0" fontId="75" fillId="0" borderId="0" xfId="3" applyFont="1" applyFill="1" applyBorder="1" applyAlignment="1" applyProtection="1">
      <alignment vertical="center"/>
      <protection locked="0" hidden="1"/>
    </xf>
    <xf numFmtId="0" fontId="76" fillId="0" borderId="86" xfId="0" applyFont="1" applyBorder="1" applyAlignment="1" applyProtection="1">
      <alignment horizontal="center" vertical="center"/>
      <protection hidden="1"/>
    </xf>
    <xf numFmtId="56" fontId="15" fillId="16" borderId="45" xfId="0" applyNumberFormat="1" applyFont="1" applyFill="1" applyBorder="1" applyAlignment="1" applyProtection="1">
      <alignment vertical="center"/>
      <protection hidden="1"/>
    </xf>
    <xf numFmtId="56" fontId="15" fillId="16" borderId="46" xfId="0" applyNumberFormat="1" applyFont="1" applyFill="1" applyBorder="1" applyAlignment="1" applyProtection="1">
      <alignment vertical="center"/>
      <protection hidden="1"/>
    </xf>
    <xf numFmtId="0" fontId="6" fillId="13" borderId="117" xfId="2" applyFont="1" applyFill="1" applyBorder="1" applyAlignment="1" applyProtection="1">
      <alignment horizontal="center" vertical="center"/>
      <protection hidden="1"/>
    </xf>
    <xf numFmtId="0" fontId="6" fillId="13" borderId="105" xfId="2" applyFont="1" applyFill="1" applyBorder="1" applyAlignment="1" applyProtection="1">
      <alignment horizontal="center" vertical="center"/>
      <protection hidden="1"/>
    </xf>
    <xf numFmtId="0" fontId="6" fillId="13" borderId="111" xfId="2" applyFont="1" applyFill="1" applyBorder="1" applyAlignment="1" applyProtection="1">
      <alignment horizontal="center" vertical="center"/>
      <protection hidden="1"/>
    </xf>
    <xf numFmtId="0" fontId="6" fillId="13" borderId="99" xfId="2" applyFont="1" applyFill="1" applyBorder="1" applyAlignment="1" applyProtection="1">
      <alignment horizontal="center" vertical="center"/>
      <protection hidden="1"/>
    </xf>
    <xf numFmtId="0" fontId="6" fillId="13" borderId="189" xfId="2" applyFont="1" applyFill="1" applyBorder="1" applyAlignment="1" applyProtection="1">
      <alignment horizontal="center" vertical="center"/>
      <protection hidden="1"/>
    </xf>
    <xf numFmtId="0" fontId="25" fillId="16" borderId="134" xfId="2" applyFont="1" applyFill="1" applyBorder="1" applyAlignment="1" applyProtection="1">
      <alignment horizontal="center" vertical="center" shrinkToFit="1"/>
      <protection hidden="1"/>
    </xf>
    <xf numFmtId="0" fontId="25" fillId="22" borderId="119" xfId="2" applyNumberFormat="1" applyFont="1" applyFill="1" applyBorder="1" applyAlignment="1" applyProtection="1">
      <alignment horizontal="center" vertical="center"/>
      <protection locked="0"/>
    </xf>
    <xf numFmtId="0" fontId="25" fillId="22" borderId="107" xfId="2" applyNumberFormat="1" applyFont="1" applyFill="1" applyBorder="1" applyAlignment="1" applyProtection="1">
      <alignment horizontal="center" vertical="center"/>
      <protection locked="0"/>
    </xf>
    <xf numFmtId="0" fontId="25" fillId="22" borderId="107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13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01" xfId="2" applyNumberFormat="1" applyFont="1" applyFill="1" applyBorder="1" applyAlignment="1" applyProtection="1">
      <alignment horizontal="center" vertical="center"/>
      <protection locked="0"/>
    </xf>
    <xf numFmtId="0" fontId="25" fillId="22" borderId="191" xfId="2" quotePrefix="1" applyNumberFormat="1" applyFont="1" applyFill="1" applyBorder="1" applyAlignment="1" applyProtection="1">
      <alignment horizontal="center" vertical="center"/>
      <protection locked="0"/>
    </xf>
    <xf numFmtId="49" fontId="25" fillId="22" borderId="122" xfId="2" applyNumberFormat="1" applyFont="1" applyFill="1" applyBorder="1" applyAlignment="1" applyProtection="1">
      <alignment horizontal="left" vertical="center"/>
      <protection hidden="1"/>
    </xf>
    <xf numFmtId="49" fontId="25" fillId="22" borderId="110" xfId="2" applyNumberFormat="1" applyFont="1" applyFill="1" applyBorder="1" applyAlignment="1" applyProtection="1">
      <alignment horizontal="left" vertical="center"/>
      <protection hidden="1"/>
    </xf>
    <xf numFmtId="49" fontId="25" fillId="22" borderId="116" xfId="2" applyNumberFormat="1" applyFont="1" applyFill="1" applyBorder="1" applyAlignment="1" applyProtection="1">
      <alignment horizontal="left" vertical="center"/>
      <protection hidden="1"/>
    </xf>
    <xf numFmtId="49" fontId="25" fillId="22" borderId="104" xfId="2" applyNumberFormat="1" applyFont="1" applyFill="1" applyBorder="1" applyAlignment="1" applyProtection="1">
      <alignment horizontal="left" vertical="center"/>
      <protection hidden="1"/>
    </xf>
    <xf numFmtId="49" fontId="25" fillId="22" borderId="110" xfId="2" applyNumberFormat="1" applyFont="1" applyFill="1" applyBorder="1" applyAlignment="1" applyProtection="1">
      <alignment horizontal="left" vertical="center" shrinkToFit="1"/>
      <protection hidden="1"/>
    </xf>
    <xf numFmtId="49" fontId="25" fillId="22" borderId="116" xfId="2" applyNumberFormat="1" applyFont="1" applyFill="1" applyBorder="1" applyAlignment="1" applyProtection="1">
      <alignment horizontal="left" vertical="center" shrinkToFit="1"/>
      <protection hidden="1"/>
    </xf>
    <xf numFmtId="49" fontId="25" fillId="22" borderId="194" xfId="2" applyNumberFormat="1" applyFont="1" applyFill="1" applyBorder="1" applyAlignment="1" applyProtection="1">
      <alignment horizontal="left" vertical="center" shrinkToFit="1"/>
      <protection hidden="1"/>
    </xf>
    <xf numFmtId="0" fontId="45" fillId="24" borderId="120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/>
    </xf>
    <xf numFmtId="0" fontId="0" fillId="15" borderId="0" xfId="0" applyFill="1" applyBorder="1" applyAlignment="1">
      <alignment horizontal="center" vertical="center" textRotation="255" wrapText="1"/>
    </xf>
    <xf numFmtId="0" fontId="0" fillId="15" borderId="0" xfId="0" applyFill="1" applyBorder="1" applyAlignment="1">
      <alignment vertical="center" textRotation="255" wrapText="1"/>
    </xf>
    <xf numFmtId="0" fontId="0" fillId="15" borderId="0" xfId="0" applyFill="1" applyBorder="1" applyAlignment="1">
      <alignment horizontal="right" vertical="center" textRotation="255" wrapText="1"/>
    </xf>
    <xf numFmtId="0" fontId="0" fillId="20" borderId="0" xfId="0" applyFill="1" applyBorder="1" applyAlignment="1">
      <alignment vertical="center" textRotation="255" wrapText="1"/>
    </xf>
    <xf numFmtId="0" fontId="0" fillId="24" borderId="0" xfId="0" applyFill="1" applyBorder="1" applyAlignment="1">
      <alignment vertical="center" textRotation="255" wrapText="1"/>
    </xf>
    <xf numFmtId="0" fontId="0" fillId="0" borderId="0" xfId="0" applyFill="1" applyBorder="1" applyAlignment="1">
      <alignment vertical="center" textRotation="255" wrapText="1"/>
    </xf>
    <xf numFmtId="0" fontId="0" fillId="24" borderId="0" xfId="0" applyFill="1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 wrapText="1"/>
    </xf>
    <xf numFmtId="0" fontId="0" fillId="0" borderId="0" xfId="0" applyBorder="1" applyAlignment="1">
      <alignment vertical="center" wrapText="1"/>
    </xf>
    <xf numFmtId="49" fontId="45" fillId="24" borderId="108" xfId="2" applyNumberFormat="1" applyFont="1" applyFill="1" applyBorder="1" applyAlignment="1" applyProtection="1">
      <alignment horizontal="right" vertical="center"/>
      <protection locked="0"/>
    </xf>
    <xf numFmtId="49" fontId="45" fillId="24" borderId="114" xfId="2" applyNumberFormat="1" applyFont="1" applyFill="1" applyBorder="1" applyAlignment="1" applyProtection="1">
      <alignment horizontal="right" vertical="center"/>
      <protection locked="0"/>
    </xf>
    <xf numFmtId="49" fontId="45" fillId="24" borderId="102" xfId="2" applyNumberFormat="1" applyFont="1" applyFill="1" applyBorder="1" applyAlignment="1" applyProtection="1">
      <alignment horizontal="right" vertical="center"/>
      <protection locked="0"/>
    </xf>
    <xf numFmtId="49" fontId="45" fillId="24" borderId="192" xfId="2" applyNumberFormat="1" applyFont="1" applyFill="1" applyBorder="1" applyAlignment="1" applyProtection="1">
      <alignment horizontal="right" vertical="center"/>
      <protection locked="0"/>
    </xf>
    <xf numFmtId="0" fontId="45" fillId="22" borderId="108" xfId="2" applyNumberFormat="1" applyFont="1" applyFill="1" applyBorder="1" applyAlignment="1" applyProtection="1">
      <alignment horizontal="right" vertical="center"/>
      <protection hidden="1"/>
    </xf>
    <xf numFmtId="0" fontId="45" fillId="22" borderId="114" xfId="2" applyNumberFormat="1" applyFont="1" applyFill="1" applyBorder="1" applyAlignment="1" applyProtection="1">
      <alignment horizontal="right" vertical="center"/>
      <protection hidden="1"/>
    </xf>
    <xf numFmtId="0" fontId="45" fillId="22" borderId="102" xfId="2" applyNumberFormat="1" applyFont="1" applyFill="1" applyBorder="1" applyAlignment="1" applyProtection="1">
      <alignment horizontal="right" vertical="center"/>
      <protection hidden="1"/>
    </xf>
    <xf numFmtId="0" fontId="45" fillId="22" borderId="192" xfId="2" applyNumberFormat="1" applyFont="1" applyFill="1" applyBorder="1" applyAlignment="1" applyProtection="1">
      <alignment horizontal="right" vertical="center"/>
      <protection hidden="1"/>
    </xf>
    <xf numFmtId="0" fontId="61" fillId="20" borderId="164" xfId="0" applyNumberFormat="1" applyFont="1" applyFill="1" applyBorder="1" applyAlignment="1" applyProtection="1">
      <alignment horizontal="center" vertical="center"/>
      <protection hidden="1"/>
    </xf>
    <xf numFmtId="0" fontId="61" fillId="20" borderId="145" xfId="0" applyNumberFormat="1" applyFont="1" applyFill="1" applyBorder="1" applyAlignment="1" applyProtection="1">
      <alignment horizontal="center" vertical="center"/>
      <protection hidden="1"/>
    </xf>
    <xf numFmtId="0" fontId="35" fillId="20" borderId="167" xfId="0" applyFont="1" applyFill="1" applyBorder="1" applyAlignment="1" applyProtection="1">
      <alignment horizontal="right" vertical="center"/>
      <protection hidden="1"/>
    </xf>
    <xf numFmtId="0" fontId="35" fillId="20" borderId="142" xfId="0" applyFont="1" applyFill="1" applyBorder="1" applyAlignment="1" applyProtection="1">
      <alignment horizontal="right" vertical="center"/>
      <protection hidden="1"/>
    </xf>
    <xf numFmtId="0" fontId="25" fillId="20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4" fillId="0" borderId="26" xfId="2" applyNumberFormat="1" applyFont="1" applyFill="1" applyBorder="1" applyAlignment="1" applyProtection="1">
      <alignment horizontal="right" vertical="center" indent="1"/>
      <protection hidden="1"/>
    </xf>
    <xf numFmtId="0" fontId="14" fillId="0" borderId="41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3" xfId="2" applyNumberFormat="1" applyFont="1" applyFill="1" applyBorder="1" applyAlignment="1" applyProtection="1">
      <alignment horizontal="right" vertical="center" indent="1"/>
      <protection hidden="1"/>
    </xf>
    <xf numFmtId="0" fontId="14" fillId="0" borderId="98" xfId="2" applyNumberFormat="1" applyFont="1" applyFill="1" applyBorder="1" applyAlignment="1" applyProtection="1">
      <alignment horizontal="right" vertical="center" indent="1"/>
      <protection hidden="1"/>
    </xf>
    <xf numFmtId="0" fontId="16" fillId="18" borderId="84" xfId="2" applyFont="1" applyFill="1" applyBorder="1" applyAlignment="1" applyProtection="1">
      <alignment vertical="center" wrapText="1"/>
      <protection hidden="1"/>
    </xf>
    <xf numFmtId="0" fontId="16" fillId="18" borderId="87" xfId="2" applyFont="1" applyFill="1" applyBorder="1" applyAlignment="1" applyProtection="1">
      <alignment vertical="center" wrapText="1"/>
      <protection hidden="1"/>
    </xf>
    <xf numFmtId="0" fontId="16" fillId="18" borderId="260" xfId="2" applyFont="1" applyFill="1" applyBorder="1" applyAlignment="1" applyProtection="1">
      <alignment vertical="center" wrapText="1"/>
      <protection hidden="1"/>
    </xf>
    <xf numFmtId="0" fontId="0" fillId="0" borderId="0" xfId="0" applyNumberFormat="1">
      <alignment vertical="center"/>
    </xf>
    <xf numFmtId="0" fontId="6" fillId="13" borderId="117" xfId="2" applyNumberFormat="1" applyFont="1" applyFill="1" applyBorder="1" applyAlignment="1" applyProtection="1">
      <alignment horizontal="center" vertical="center"/>
      <protection hidden="1"/>
    </xf>
    <xf numFmtId="0" fontId="6" fillId="13" borderId="105" xfId="2" applyNumberFormat="1" applyFont="1" applyFill="1" applyBorder="1" applyAlignment="1" applyProtection="1">
      <alignment horizontal="center" vertical="center"/>
      <protection hidden="1"/>
    </xf>
    <xf numFmtId="0" fontId="6" fillId="13" borderId="111" xfId="2" applyNumberFormat="1" applyFont="1" applyFill="1" applyBorder="1" applyAlignment="1" applyProtection="1">
      <alignment horizontal="center" vertical="center"/>
      <protection hidden="1"/>
    </xf>
    <xf numFmtId="0" fontId="6" fillId="13" borderId="99" xfId="2" applyNumberFormat="1" applyFont="1" applyFill="1" applyBorder="1" applyAlignment="1" applyProtection="1">
      <alignment horizontal="center" vertical="center"/>
      <protection hidden="1"/>
    </xf>
    <xf numFmtId="0" fontId="6" fillId="13" borderId="189" xfId="2" applyNumberFormat="1" applyFont="1" applyFill="1" applyBorder="1" applyAlignment="1" applyProtection="1">
      <alignment horizontal="center" vertical="center"/>
      <protection hidden="1"/>
    </xf>
    <xf numFmtId="0" fontId="77" fillId="16" borderId="47" xfId="0" applyNumberFormat="1" applyFont="1" applyFill="1" applyBorder="1" applyAlignment="1" applyProtection="1">
      <alignment horizontal="center" vertical="center"/>
      <protection hidden="1"/>
    </xf>
    <xf numFmtId="0" fontId="55" fillId="16" borderId="276" xfId="2" applyFont="1" applyFill="1" applyBorder="1" applyAlignment="1" applyProtection="1">
      <alignment horizontal="center" vertical="center" shrinkToFit="1"/>
      <protection hidden="1"/>
    </xf>
    <xf numFmtId="0" fontId="25" fillId="20" borderId="148" xfId="0" applyFont="1" applyFill="1" applyBorder="1" applyAlignment="1" applyProtection="1">
      <alignment horizontal="distributed" vertical="center" justifyLastLine="1"/>
      <protection hidden="1"/>
    </xf>
    <xf numFmtId="0" fontId="25" fillId="20" borderId="149" xfId="0" applyFont="1" applyFill="1" applyBorder="1" applyAlignment="1" applyProtection="1">
      <alignment horizontal="distributed" vertical="center" justifyLastLine="1"/>
      <protection hidden="1"/>
    </xf>
    <xf numFmtId="0" fontId="25" fillId="20" borderId="150" xfId="0" applyFont="1" applyFill="1" applyBorder="1" applyAlignment="1" applyProtection="1">
      <alignment horizontal="distributed" vertical="center" justifyLastLine="1"/>
      <protection hidden="1"/>
    </xf>
    <xf numFmtId="0" fontId="25" fillId="20" borderId="227" xfId="0" applyFont="1" applyFill="1" applyBorder="1" applyAlignment="1" applyProtection="1">
      <alignment horizontal="distributed" vertical="center" justifyLastLine="1"/>
      <protection hidden="1"/>
    </xf>
    <xf numFmtId="0" fontId="25" fillId="20" borderId="228" xfId="0" applyFont="1" applyFill="1" applyBorder="1" applyAlignment="1" applyProtection="1">
      <alignment horizontal="distributed" vertical="center" justifyLastLine="1"/>
      <protection hidden="1"/>
    </xf>
    <xf numFmtId="0" fontId="52" fillId="20" borderId="152" xfId="0" applyFont="1" applyFill="1" applyBorder="1" applyAlignment="1" applyProtection="1">
      <alignment horizontal="distributed" vertical="center" justifyLastLine="1"/>
      <protection hidden="1"/>
    </xf>
    <xf numFmtId="0" fontId="25" fillId="20" borderId="156" xfId="0" applyFont="1" applyFill="1" applyBorder="1" applyAlignment="1" applyProtection="1">
      <alignment horizontal="distributed" vertical="center" justifyLastLine="1"/>
      <protection hidden="1"/>
    </xf>
    <xf numFmtId="0" fontId="15" fillId="16" borderId="131" xfId="0" applyFont="1" applyFill="1" applyBorder="1" applyAlignment="1" applyProtection="1">
      <alignment horizontal="left" vertical="center"/>
      <protection hidden="1"/>
    </xf>
    <xf numFmtId="0" fontId="25" fillId="20" borderId="269" xfId="2" applyNumberFormat="1" applyFont="1" applyFill="1" applyBorder="1" applyAlignment="1" applyProtection="1">
      <alignment horizontal="center" vertical="center"/>
      <protection locked="0"/>
    </xf>
    <xf numFmtId="0" fontId="25" fillId="20" borderId="270" xfId="2" applyNumberFormat="1" applyFont="1" applyFill="1" applyBorder="1" applyAlignment="1" applyProtection="1">
      <alignment horizontal="center" vertical="center"/>
      <protection locked="0"/>
    </xf>
    <xf numFmtId="0" fontId="25" fillId="20" borderId="271" xfId="2" applyNumberFormat="1" applyFont="1" applyFill="1" applyBorder="1" applyAlignment="1" applyProtection="1">
      <alignment horizontal="center" vertical="center"/>
      <protection locked="0"/>
    </xf>
    <xf numFmtId="0" fontId="25" fillId="20" borderId="272" xfId="2" applyNumberFormat="1" applyFont="1" applyFill="1" applyBorder="1" applyAlignment="1" applyProtection="1">
      <alignment horizontal="center" vertical="center"/>
      <protection locked="0"/>
    </xf>
    <xf numFmtId="0" fontId="25" fillId="20" borderId="273" xfId="2" applyNumberFormat="1" applyFont="1" applyFill="1" applyBorder="1" applyAlignment="1" applyProtection="1">
      <alignment horizontal="center" vertical="center"/>
      <protection locked="0"/>
    </xf>
    <xf numFmtId="0" fontId="25" fillId="30" borderId="284" xfId="2" applyNumberFormat="1" applyFont="1" applyFill="1" applyBorder="1" applyAlignment="1" applyProtection="1">
      <alignment horizontal="center" vertical="center"/>
      <protection locked="0"/>
    </xf>
    <xf numFmtId="0" fontId="25" fillId="30" borderId="285" xfId="2" applyNumberFormat="1" applyFont="1" applyFill="1" applyBorder="1" applyAlignment="1" applyProtection="1">
      <alignment horizontal="center" vertical="center"/>
      <protection locked="0"/>
    </xf>
    <xf numFmtId="0" fontId="25" fillId="30" borderId="286" xfId="2" applyNumberFormat="1" applyFont="1" applyFill="1" applyBorder="1" applyAlignment="1" applyProtection="1">
      <alignment horizontal="center" vertical="center"/>
      <protection locked="0"/>
    </xf>
    <xf numFmtId="0" fontId="25" fillId="30" borderId="287" xfId="2" applyNumberFormat="1" applyFont="1" applyFill="1" applyBorder="1" applyAlignment="1" applyProtection="1">
      <alignment horizontal="center" vertical="center"/>
      <protection locked="0"/>
    </xf>
    <xf numFmtId="0" fontId="25" fillId="30" borderId="288" xfId="2" applyNumberFormat="1" applyFont="1" applyFill="1" applyBorder="1" applyAlignment="1" applyProtection="1">
      <alignment horizontal="center" vertical="center"/>
      <protection locked="0"/>
    </xf>
    <xf numFmtId="0" fontId="52" fillId="20" borderId="290" xfId="0" applyFont="1" applyFill="1" applyBorder="1" applyAlignment="1" applyProtection="1">
      <alignment horizontal="distributed" vertical="center" justifyLastLine="1"/>
      <protection hidden="1"/>
    </xf>
    <xf numFmtId="0" fontId="52" fillId="20" borderId="293" xfId="0" applyFont="1" applyFill="1" applyBorder="1" applyAlignment="1" applyProtection="1">
      <alignment horizontal="distributed" vertical="center" justifyLastLine="1"/>
      <protection hidden="1"/>
    </xf>
    <xf numFmtId="0" fontId="6" fillId="20" borderId="296" xfId="2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Alignment="1">
      <alignment vertical="center" wrapText="1"/>
    </xf>
    <xf numFmtId="0" fontId="74" fillId="0" borderId="0" xfId="0" applyFont="1" applyAlignment="1">
      <alignment horizontal="right" vertical="center" wrapText="1"/>
    </xf>
    <xf numFmtId="0" fontId="74" fillId="0" borderId="0" xfId="0" applyFont="1" applyAlignment="1">
      <alignment horizontal="right" vertical="center"/>
    </xf>
    <xf numFmtId="0" fontId="74" fillId="0" borderId="0" xfId="0" applyFo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Protection="1">
      <alignment vertical="center"/>
    </xf>
    <xf numFmtId="0" fontId="0" fillId="24" borderId="274" xfId="0" applyNumberFormat="1" applyFill="1" applyBorder="1" applyProtection="1">
      <alignment vertical="center"/>
    </xf>
    <xf numFmtId="0" fontId="25" fillId="0" borderId="118" xfId="2" applyNumberFormat="1" applyFont="1" applyBorder="1" applyAlignment="1" applyProtection="1">
      <alignment horizontal="right" vertical="center"/>
    </xf>
    <xf numFmtId="0" fontId="25" fillId="0" borderId="118" xfId="2" applyNumberFormat="1" applyFont="1" applyBorder="1" applyAlignment="1" applyProtection="1">
      <alignment horizontal="left" vertical="center" shrinkToFit="1"/>
    </xf>
    <xf numFmtId="0" fontId="25" fillId="0" borderId="120" xfId="2" applyNumberFormat="1" applyFont="1" applyBorder="1" applyAlignment="1" applyProtection="1">
      <alignment horizontal="center" vertical="center"/>
    </xf>
    <xf numFmtId="0" fontId="25" fillId="0" borderId="264" xfId="2" applyNumberFormat="1" applyFont="1" applyBorder="1" applyAlignment="1" applyProtection="1">
      <alignment horizontal="center" vertical="center"/>
    </xf>
    <xf numFmtId="0" fontId="25" fillId="0" borderId="106" xfId="2" applyNumberFormat="1" applyFont="1" applyBorder="1" applyAlignment="1" applyProtection="1">
      <alignment horizontal="right" vertical="center"/>
    </xf>
    <xf numFmtId="0" fontId="25" fillId="0" borderId="106" xfId="2" applyNumberFormat="1" applyFont="1" applyBorder="1" applyAlignment="1" applyProtection="1">
      <alignment horizontal="left" vertical="center" shrinkToFit="1"/>
    </xf>
    <xf numFmtId="0" fontId="25" fillId="0" borderId="108" xfId="2" applyNumberFormat="1" applyFont="1" applyBorder="1" applyAlignment="1" applyProtection="1">
      <alignment horizontal="center" vertical="center"/>
    </xf>
    <xf numFmtId="0" fontId="25" fillId="0" borderId="265" xfId="2" applyNumberFormat="1" applyFont="1" applyBorder="1" applyAlignment="1" applyProtection="1">
      <alignment horizontal="center" vertical="center"/>
    </xf>
    <xf numFmtId="0" fontId="25" fillId="0" borderId="112" xfId="2" applyNumberFormat="1" applyFont="1" applyBorder="1" applyAlignment="1" applyProtection="1">
      <alignment horizontal="right" vertical="center"/>
    </xf>
    <xf numFmtId="0" fontId="25" fillId="0" borderId="112" xfId="2" applyNumberFormat="1" applyFont="1" applyBorder="1" applyAlignment="1" applyProtection="1">
      <alignment horizontal="left" vertical="center" shrinkToFit="1"/>
    </xf>
    <xf numFmtId="0" fontId="25" fillId="0" borderId="114" xfId="2" applyNumberFormat="1" applyFont="1" applyBorder="1" applyAlignment="1" applyProtection="1">
      <alignment horizontal="center" vertical="center"/>
    </xf>
    <xf numFmtId="0" fontId="25" fillId="0" borderId="266" xfId="2" applyNumberFormat="1" applyFont="1" applyBorder="1" applyAlignment="1" applyProtection="1">
      <alignment horizontal="center" vertical="center"/>
    </xf>
    <xf numFmtId="0" fontId="25" fillId="0" borderId="100" xfId="2" applyNumberFormat="1" applyFont="1" applyBorder="1" applyAlignment="1" applyProtection="1">
      <alignment horizontal="right" vertical="center"/>
    </xf>
    <xf numFmtId="0" fontId="25" fillId="0" borderId="100" xfId="2" applyNumberFormat="1" applyFont="1" applyBorder="1" applyAlignment="1" applyProtection="1">
      <alignment horizontal="left" vertical="center" shrinkToFit="1"/>
    </xf>
    <xf numFmtId="0" fontId="25" fillId="0" borderId="102" xfId="2" applyNumberFormat="1" applyFont="1" applyBorder="1" applyAlignment="1" applyProtection="1">
      <alignment horizontal="center" vertical="center"/>
    </xf>
    <xf numFmtId="0" fontId="25" fillId="0" borderId="267" xfId="2" applyNumberFormat="1" applyFont="1" applyBorder="1" applyAlignment="1" applyProtection="1">
      <alignment horizontal="center" vertical="center"/>
    </xf>
    <xf numFmtId="0" fontId="25" fillId="0" borderId="190" xfId="2" applyNumberFormat="1" applyFont="1" applyBorder="1" applyAlignment="1" applyProtection="1">
      <alignment horizontal="right" vertical="center"/>
    </xf>
    <xf numFmtId="0" fontId="25" fillId="0" borderId="190" xfId="2" applyNumberFormat="1" applyFont="1" applyBorder="1" applyAlignment="1" applyProtection="1">
      <alignment horizontal="left" vertical="center" shrinkToFit="1"/>
    </xf>
    <xf numFmtId="0" fontId="25" fillId="0" borderId="192" xfId="2" applyNumberFormat="1" applyFont="1" applyBorder="1" applyAlignment="1" applyProtection="1">
      <alignment horizontal="center" vertical="center"/>
    </xf>
    <xf numFmtId="0" fontId="25" fillId="0" borderId="268" xfId="2" applyNumberFormat="1" applyFont="1" applyBorder="1" applyAlignment="1" applyProtection="1">
      <alignment horizontal="center" vertical="center"/>
    </xf>
    <xf numFmtId="0" fontId="83" fillId="20" borderId="262" xfId="0" applyNumberFormat="1" applyFont="1" applyFill="1" applyBorder="1" applyAlignment="1" applyProtection="1">
      <alignment vertical="center"/>
    </xf>
    <xf numFmtId="0" fontId="83" fillId="20" borderId="263" xfId="0" applyNumberFormat="1" applyFont="1" applyFill="1" applyBorder="1" applyAlignment="1" applyProtection="1">
      <alignment vertical="center"/>
    </xf>
    <xf numFmtId="0" fontId="0" fillId="20" borderId="6" xfId="0" applyNumberFormat="1" applyFill="1" applyBorder="1" applyAlignment="1" applyProtection="1">
      <alignment vertical="center"/>
    </xf>
    <xf numFmtId="0" fontId="0" fillId="20" borderId="88" xfId="0" applyNumberFormat="1" applyFill="1" applyBorder="1" applyAlignment="1" applyProtection="1">
      <alignment vertical="center"/>
    </xf>
    <xf numFmtId="0" fontId="0" fillId="0" borderId="0" xfId="0" applyNumberFormat="1" applyProtection="1">
      <alignment vertical="center"/>
      <protection hidden="1"/>
    </xf>
    <xf numFmtId="0" fontId="60" fillId="16" borderId="0" xfId="0" applyFont="1" applyFill="1" applyBorder="1" applyProtection="1">
      <alignment vertical="center"/>
    </xf>
    <xf numFmtId="0" fontId="60" fillId="16" borderId="84" xfId="0" applyFont="1" applyFill="1" applyBorder="1" applyProtection="1">
      <alignment vertical="center"/>
    </xf>
    <xf numFmtId="0" fontId="60" fillId="16" borderId="85" xfId="0" applyFont="1" applyFill="1" applyBorder="1" applyProtection="1">
      <alignment vertical="center"/>
    </xf>
    <xf numFmtId="0" fontId="60" fillId="16" borderId="86" xfId="0" applyFont="1" applyFill="1" applyBorder="1" applyProtection="1">
      <alignment vertical="center"/>
    </xf>
    <xf numFmtId="0" fontId="60" fillId="16" borderId="131" xfId="0" applyFont="1" applyFill="1" applyBorder="1" applyProtection="1">
      <alignment vertical="center"/>
    </xf>
    <xf numFmtId="0" fontId="60" fillId="16" borderId="132" xfId="0" applyFont="1" applyFill="1" applyBorder="1" applyProtection="1">
      <alignment vertical="center"/>
    </xf>
    <xf numFmtId="0" fontId="0" fillId="16" borderId="87" xfId="0" applyNumberFormat="1" applyFill="1" applyBorder="1" applyProtection="1">
      <alignment vertical="center"/>
    </xf>
    <xf numFmtId="0" fontId="0" fillId="16" borderId="6" xfId="0" applyNumberFormat="1" applyFill="1" applyBorder="1" applyProtection="1">
      <alignment vertical="center"/>
    </xf>
    <xf numFmtId="0" fontId="0" fillId="16" borderId="88" xfId="0" applyNumberFormat="1" applyFill="1" applyBorder="1" applyProtection="1">
      <alignment vertical="center"/>
    </xf>
    <xf numFmtId="0" fontId="25" fillId="20" borderId="314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5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6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7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8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185" xfId="2" applyNumberFormat="1" applyFont="1" applyFill="1" applyBorder="1" applyAlignment="1" applyProtection="1">
      <alignment vertical="center"/>
      <protection locked="0"/>
    </xf>
    <xf numFmtId="0" fontId="25" fillId="20" borderId="186" xfId="2" applyNumberFormat="1" applyFont="1" applyFill="1" applyBorder="1" applyAlignment="1" applyProtection="1">
      <alignment vertical="center"/>
      <protection locked="0"/>
    </xf>
    <xf numFmtId="0" fontId="25" fillId="20" borderId="187" xfId="2" applyNumberFormat="1" applyFont="1" applyFill="1" applyBorder="1" applyAlignment="1" applyProtection="1">
      <alignment vertical="center"/>
      <protection locked="0"/>
    </xf>
    <xf numFmtId="0" fontId="25" fillId="20" borderId="188" xfId="2" applyNumberFormat="1" applyFont="1" applyFill="1" applyBorder="1" applyAlignment="1" applyProtection="1">
      <alignment vertical="center"/>
      <protection locked="0"/>
    </xf>
    <xf numFmtId="0" fontId="25" fillId="20" borderId="311" xfId="2" applyNumberFormat="1" applyFont="1" applyFill="1" applyBorder="1" applyAlignment="1" applyProtection="1">
      <alignment vertical="center"/>
      <protection locked="0"/>
    </xf>
    <xf numFmtId="49" fontId="25" fillId="0" borderId="121" xfId="2" applyNumberFormat="1" applyFont="1" applyFill="1" applyBorder="1" applyAlignment="1" applyProtection="1">
      <alignment horizontal="right" vertical="center"/>
      <protection locked="0"/>
    </xf>
    <xf numFmtId="49" fontId="25" fillId="0" borderId="108" xfId="2" applyNumberFormat="1" applyFont="1" applyFill="1" applyBorder="1" applyAlignment="1" applyProtection="1">
      <alignment horizontal="right" vertical="center"/>
      <protection locked="0"/>
    </xf>
    <xf numFmtId="49" fontId="25" fillId="0" borderId="103" xfId="2" applyNumberFormat="1" applyFont="1" applyFill="1" applyBorder="1" applyAlignment="1" applyProtection="1">
      <alignment horizontal="right" vertical="center"/>
      <protection locked="0"/>
    </xf>
    <xf numFmtId="0" fontId="14" fillId="0" borderId="2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8" borderId="2" xfId="2" applyFont="1" applyFill="1" applyBorder="1" applyAlignment="1" applyProtection="1">
      <alignment horizontal="center" vertical="center"/>
      <protection hidden="1"/>
    </xf>
    <xf numFmtId="0" fontId="25" fillId="20" borderId="319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0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1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2" xfId="2" applyNumberFormat="1" applyFont="1" applyFill="1" applyBorder="1" applyAlignment="1" applyProtection="1">
      <alignment horizontal="center" vertical="center" shrinkToFit="1"/>
      <protection locked="0"/>
    </xf>
    <xf numFmtId="0" fontId="6" fillId="20" borderId="323" xfId="2" applyNumberFormat="1" applyFont="1" applyFill="1" applyBorder="1" applyAlignment="1" applyProtection="1">
      <alignment horizontal="center" vertical="center"/>
      <protection hidden="1"/>
    </xf>
    <xf numFmtId="0" fontId="0" fillId="24" borderId="289" xfId="0" applyNumberFormat="1" applyFill="1" applyBorder="1" applyProtection="1">
      <alignment vertical="center"/>
    </xf>
    <xf numFmtId="0" fontId="6" fillId="0" borderId="230" xfId="2" applyNumberFormat="1" applyFont="1" applyFill="1" applyBorder="1" applyAlignment="1" applyProtection="1">
      <alignment horizontal="center" vertical="center" shrinkToFit="1"/>
      <protection hidden="1"/>
    </xf>
    <xf numFmtId="0" fontId="85" fillId="30" borderId="261" xfId="0" applyNumberFormat="1" applyFont="1" applyFill="1" applyBorder="1" applyAlignment="1" applyProtection="1">
      <alignment horizontal="center" vertical="center"/>
    </xf>
    <xf numFmtId="0" fontId="6" fillId="20" borderId="326" xfId="2" applyNumberFormat="1" applyFont="1" applyFill="1" applyBorder="1" applyAlignment="1" applyProtection="1">
      <alignment horizontal="center" vertical="center"/>
      <protection hidden="1"/>
    </xf>
    <xf numFmtId="0" fontId="6" fillId="20" borderId="263" xfId="2" applyNumberFormat="1" applyFont="1" applyFill="1" applyBorder="1" applyAlignment="1" applyProtection="1">
      <alignment horizontal="center" vertical="center"/>
      <protection hidden="1"/>
    </xf>
    <xf numFmtId="0" fontId="25" fillId="20" borderId="327" xfId="2" applyNumberFormat="1" applyFont="1" applyFill="1" applyBorder="1" applyAlignment="1" applyProtection="1">
      <alignment horizontal="center" vertical="center" shrinkToFit="1"/>
      <protection locked="0"/>
    </xf>
    <xf numFmtId="49" fontId="8" fillId="16" borderId="22" xfId="2" applyNumberFormat="1" applyFont="1" applyFill="1" applyBorder="1" applyAlignment="1" applyProtection="1">
      <alignment horizontal="center" vertical="center"/>
      <protection hidden="1"/>
    </xf>
    <xf numFmtId="0" fontId="32" fillId="16" borderId="328" xfId="2" applyFont="1" applyFill="1" applyBorder="1" applyAlignment="1" applyProtection="1">
      <alignment horizontal="center" vertical="center"/>
      <protection hidden="1"/>
    </xf>
    <xf numFmtId="0" fontId="14" fillId="16" borderId="329" xfId="2" applyFont="1" applyFill="1" applyBorder="1" applyAlignment="1" applyProtection="1">
      <alignment horizontal="center" vertical="center"/>
      <protection hidden="1"/>
    </xf>
    <xf numFmtId="0" fontId="14" fillId="16" borderId="261" xfId="2" applyFont="1" applyFill="1" applyBorder="1" applyAlignment="1" applyProtection="1">
      <alignment horizontal="center" vertical="center"/>
      <protection hidden="1"/>
    </xf>
    <xf numFmtId="0" fontId="14" fillId="16" borderId="262" xfId="2" applyFont="1" applyFill="1" applyBorder="1" applyAlignment="1" applyProtection="1">
      <alignment horizontal="center" vertical="center"/>
      <protection hidden="1"/>
    </xf>
    <xf numFmtId="0" fontId="21" fillId="16" borderId="263" xfId="2" applyFont="1" applyFill="1" applyBorder="1" applyAlignment="1" applyProtection="1">
      <alignment vertical="center"/>
      <protection hidden="1"/>
    </xf>
    <xf numFmtId="0" fontId="89" fillId="0" borderId="0" xfId="0" applyFont="1" applyFill="1" applyProtection="1">
      <alignment vertical="center"/>
      <protection hidden="1"/>
    </xf>
    <xf numFmtId="0" fontId="90" fillId="0" borderId="0" xfId="0" applyFont="1" applyFill="1" applyProtection="1">
      <alignment vertical="center"/>
      <protection hidden="1"/>
    </xf>
    <xf numFmtId="0" fontId="90" fillId="0" borderId="0" xfId="0" applyFont="1" applyFill="1" applyAlignment="1" applyProtection="1">
      <alignment horizontal="center" vertical="center"/>
      <protection hidden="1"/>
    </xf>
    <xf numFmtId="0" fontId="89" fillId="0" borderId="0" xfId="0" applyFont="1" applyFill="1" applyAlignment="1" applyProtection="1">
      <alignment horizontal="center" vertical="center"/>
      <protection hidden="1"/>
    </xf>
    <xf numFmtId="0" fontId="90" fillId="0" borderId="0" xfId="0" applyNumberFormat="1" applyFont="1" applyFill="1" applyBorder="1" applyProtection="1">
      <alignment vertical="center"/>
      <protection hidden="1"/>
    </xf>
    <xf numFmtId="0" fontId="89" fillId="0" borderId="0" xfId="0" applyNumberFormat="1" applyFont="1" applyFill="1" applyBorder="1" applyProtection="1">
      <alignment vertical="center"/>
      <protection hidden="1"/>
    </xf>
    <xf numFmtId="0" fontId="89" fillId="0" borderId="0" xfId="0" applyNumberFormat="1" applyFont="1" applyFill="1" applyBorder="1" applyAlignment="1" applyProtection="1">
      <alignment horizontal="center" vertical="center"/>
      <protection hidden="1"/>
    </xf>
    <xf numFmtId="0" fontId="89" fillId="0" borderId="0" xfId="0" applyFont="1" applyFill="1" applyAlignment="1" applyProtection="1">
      <alignment horizontal="left" vertical="center"/>
      <protection hidden="1"/>
    </xf>
    <xf numFmtId="49" fontId="25" fillId="16" borderId="28" xfId="2" applyNumberFormat="1" applyFont="1" applyFill="1" applyBorder="1" applyAlignment="1" applyProtection="1">
      <alignment horizontal="center" vertical="center" shrinkToFit="1"/>
      <protection hidden="1"/>
    </xf>
    <xf numFmtId="49" fontId="25" fillId="16" borderId="133" xfId="2" applyNumberFormat="1" applyFont="1" applyFill="1" applyBorder="1" applyAlignment="1" applyProtection="1">
      <alignment horizontal="center" vertical="center" shrinkToFit="1"/>
      <protection hidden="1"/>
    </xf>
    <xf numFmtId="0" fontId="21" fillId="0" borderId="232" xfId="2" applyFont="1" applyFill="1" applyBorder="1" applyAlignment="1" applyProtection="1">
      <alignment horizontal="center" vertical="center"/>
      <protection locked="0" hidden="1"/>
    </xf>
    <xf numFmtId="0" fontId="79" fillId="16" borderId="181" xfId="0" applyFont="1" applyFill="1" applyBorder="1" applyAlignment="1" applyProtection="1">
      <alignment horizontal="center" vertical="distributed" textRotation="255" indent="1"/>
      <protection hidden="1"/>
    </xf>
    <xf numFmtId="0" fontId="79" fillId="16" borderId="31" xfId="0" applyFont="1" applyFill="1" applyBorder="1" applyAlignment="1" applyProtection="1">
      <alignment horizontal="center" vertical="distributed" textRotation="255" indent="1"/>
      <protection hidden="1"/>
    </xf>
    <xf numFmtId="0" fontId="79" fillId="16" borderId="252" xfId="0" applyFont="1" applyFill="1" applyBorder="1" applyAlignment="1" applyProtection="1">
      <alignment horizontal="center" vertical="distributed" textRotation="255" indent="1"/>
      <protection hidden="1"/>
    </xf>
    <xf numFmtId="0" fontId="79" fillId="19" borderId="249" xfId="0" applyFont="1" applyFill="1" applyBorder="1" applyAlignment="1" applyProtection="1">
      <alignment horizontal="center" vertical="distributed" textRotation="255" wrapText="1" indent="1"/>
      <protection hidden="1"/>
    </xf>
    <xf numFmtId="0" fontId="79" fillId="19" borderId="250" xfId="0" applyFont="1" applyFill="1" applyBorder="1" applyAlignment="1" applyProtection="1">
      <alignment horizontal="center" vertical="distributed" textRotation="255" wrapText="1" indent="1"/>
      <protection hidden="1"/>
    </xf>
    <xf numFmtId="0" fontId="79" fillId="19" borderId="310" xfId="0" applyFont="1" applyFill="1" applyBorder="1" applyAlignment="1" applyProtection="1">
      <alignment horizontal="center" vertical="distributed" textRotation="255" wrapText="1" indent="1"/>
      <protection hidden="1"/>
    </xf>
    <xf numFmtId="0" fontId="65" fillId="19" borderId="180" xfId="2" applyFont="1" applyFill="1" applyBorder="1" applyAlignment="1" applyProtection="1">
      <alignment horizontal="left" vertical="center" wrapText="1"/>
      <protection hidden="1"/>
    </xf>
    <xf numFmtId="0" fontId="65" fillId="19" borderId="85" xfId="2" applyFont="1" applyFill="1" applyBorder="1" applyAlignment="1" applyProtection="1">
      <alignment horizontal="left" vertical="center" wrapText="1"/>
      <protection hidden="1"/>
    </xf>
    <xf numFmtId="0" fontId="65" fillId="19" borderId="181" xfId="2" applyFont="1" applyFill="1" applyBorder="1" applyAlignment="1" applyProtection="1">
      <alignment horizontal="left" vertical="center" wrapText="1"/>
      <protection hidden="1"/>
    </xf>
    <xf numFmtId="0" fontId="6" fillId="0" borderId="89" xfId="2" applyFont="1" applyFill="1" applyBorder="1" applyAlignment="1" applyProtection="1">
      <alignment horizontal="center" vertical="center" shrinkToFit="1"/>
      <protection hidden="1"/>
    </xf>
    <xf numFmtId="0" fontId="6" fillId="0" borderId="123" xfId="2" applyFont="1" applyFill="1" applyBorder="1" applyAlignment="1" applyProtection="1">
      <alignment horizontal="center" vertical="center" shrinkToFit="1"/>
      <protection hidden="1"/>
    </xf>
    <xf numFmtId="0" fontId="9" fillId="21" borderId="90" xfId="2" applyFont="1" applyFill="1" applyBorder="1" applyAlignment="1" applyProtection="1">
      <alignment horizontal="center" vertical="center" shrinkToFit="1"/>
      <protection hidden="1"/>
    </xf>
    <xf numFmtId="0" fontId="9" fillId="21" borderId="124" xfId="2" applyFont="1" applyFill="1" applyBorder="1" applyAlignment="1" applyProtection="1">
      <alignment horizontal="center" vertical="center" shrinkToFit="1"/>
      <protection hidden="1"/>
    </xf>
    <xf numFmtId="0" fontId="65" fillId="19" borderId="203" xfId="2" applyFont="1" applyFill="1" applyBorder="1" applyAlignment="1" applyProtection="1">
      <alignment horizontal="left" vertical="center" wrapText="1"/>
      <protection hidden="1"/>
    </xf>
    <xf numFmtId="0" fontId="65" fillId="19" borderId="199" xfId="2" applyFont="1" applyFill="1" applyBorder="1" applyAlignment="1" applyProtection="1">
      <alignment horizontal="left" vertical="center" wrapText="1"/>
      <protection hidden="1"/>
    </xf>
    <xf numFmtId="0" fontId="65" fillId="19" borderId="207" xfId="2" applyFont="1" applyFill="1" applyBorder="1" applyAlignment="1" applyProtection="1">
      <alignment horizontal="left" vertical="center" wrapText="1"/>
      <protection hidden="1"/>
    </xf>
    <xf numFmtId="0" fontId="82" fillId="16" borderId="253" xfId="2" applyFont="1" applyFill="1" applyBorder="1" applyAlignment="1" applyProtection="1">
      <alignment horizontal="center" vertical="center" wrapText="1"/>
      <protection hidden="1"/>
    </xf>
    <xf numFmtId="0" fontId="82" fillId="16" borderId="250" xfId="2" applyFont="1" applyFill="1" applyBorder="1" applyAlignment="1" applyProtection="1">
      <alignment horizontal="center" vertical="center" wrapText="1"/>
      <protection hidden="1"/>
    </xf>
    <xf numFmtId="0" fontId="82" fillId="16" borderId="251" xfId="2" applyFont="1" applyFill="1" applyBorder="1" applyAlignment="1" applyProtection="1">
      <alignment horizontal="center" vertical="center" wrapText="1"/>
      <protection hidden="1"/>
    </xf>
    <xf numFmtId="0" fontId="65" fillId="16" borderId="201" xfId="2" applyFont="1" applyFill="1" applyBorder="1" applyAlignment="1" applyProtection="1">
      <alignment horizontal="left" vertical="center" wrapText="1"/>
      <protection hidden="1"/>
    </xf>
    <xf numFmtId="0" fontId="65" fillId="16" borderId="210" xfId="2" applyFont="1" applyFill="1" applyBorder="1" applyAlignment="1" applyProtection="1">
      <alignment horizontal="left" vertical="center" wrapText="1"/>
      <protection hidden="1"/>
    </xf>
    <xf numFmtId="0" fontId="38" fillId="16" borderId="257" xfId="2" applyFont="1" applyFill="1" applyBorder="1" applyAlignment="1" applyProtection="1">
      <alignment horizontal="center" vertical="center" wrapText="1"/>
      <protection hidden="1"/>
    </xf>
    <xf numFmtId="0" fontId="38" fillId="16" borderId="50" xfId="2" applyFont="1" applyFill="1" applyBorder="1" applyAlignment="1" applyProtection="1">
      <alignment horizontal="center" vertical="center" wrapText="1"/>
      <protection hidden="1"/>
    </xf>
    <xf numFmtId="0" fontId="38" fillId="16" borderId="258" xfId="2" applyFont="1" applyFill="1" applyBorder="1" applyAlignment="1" applyProtection="1">
      <alignment horizontal="center" vertical="center" wrapText="1"/>
      <protection hidden="1"/>
    </xf>
    <xf numFmtId="0" fontId="38" fillId="16" borderId="239" xfId="2" applyFont="1" applyFill="1" applyBorder="1" applyAlignment="1" applyProtection="1">
      <alignment horizontal="center" vertical="center" wrapText="1"/>
      <protection hidden="1"/>
    </xf>
    <xf numFmtId="0" fontId="38" fillId="16" borderId="0" xfId="2" applyFont="1" applyFill="1" applyAlignment="1" applyProtection="1">
      <alignment horizontal="center" vertical="center" wrapText="1"/>
      <protection hidden="1"/>
    </xf>
    <xf numFmtId="0" fontId="38" fillId="16" borderId="205" xfId="2" applyFont="1" applyFill="1" applyBorder="1" applyAlignment="1" applyProtection="1">
      <alignment horizontal="center" vertical="center" wrapText="1"/>
      <protection hidden="1"/>
    </xf>
    <xf numFmtId="0" fontId="38" fillId="16" borderId="240" xfId="2" applyFont="1" applyFill="1" applyBorder="1" applyAlignment="1" applyProtection="1">
      <alignment horizontal="center" vertical="center" wrapText="1"/>
      <protection hidden="1"/>
    </xf>
    <xf numFmtId="0" fontId="38" fillId="16" borderId="200" xfId="2" applyFont="1" applyFill="1" applyBorder="1" applyAlignment="1" applyProtection="1">
      <alignment horizontal="center" vertical="center" wrapText="1"/>
      <protection hidden="1"/>
    </xf>
    <xf numFmtId="0" fontId="38" fillId="16" borderId="206" xfId="2" applyFont="1" applyFill="1" applyBorder="1" applyAlignment="1" applyProtection="1">
      <alignment horizontal="center" vertical="center" wrapText="1"/>
      <protection hidden="1"/>
    </xf>
    <xf numFmtId="0" fontId="65" fillId="16" borderId="254" xfId="2" applyFont="1" applyFill="1" applyBorder="1" applyAlignment="1" applyProtection="1">
      <alignment horizontal="center" vertical="center" wrapText="1"/>
      <protection hidden="1"/>
    </xf>
    <xf numFmtId="0" fontId="65" fillId="16" borderId="255" xfId="2" applyFont="1" applyFill="1" applyBorder="1" applyAlignment="1" applyProtection="1">
      <alignment horizontal="center" vertical="center" wrapText="1"/>
      <protection hidden="1"/>
    </xf>
    <xf numFmtId="0" fontId="65" fillId="16" borderId="256" xfId="2" applyFont="1" applyFill="1" applyBorder="1" applyAlignment="1" applyProtection="1">
      <alignment horizontal="center" vertical="center" wrapText="1"/>
      <protection hidden="1"/>
    </xf>
    <xf numFmtId="0" fontId="65" fillId="16" borderId="241" xfId="2" applyFont="1" applyFill="1" applyBorder="1" applyAlignment="1" applyProtection="1">
      <alignment horizontal="left" vertical="center" wrapText="1"/>
      <protection hidden="1"/>
    </xf>
    <xf numFmtId="0" fontId="65" fillId="16" borderId="242" xfId="2" applyFont="1" applyFill="1" applyBorder="1" applyAlignment="1" applyProtection="1">
      <alignment horizontal="left" vertical="center" wrapText="1"/>
      <protection hidden="1"/>
    </xf>
    <xf numFmtId="0" fontId="65" fillId="16" borderId="243" xfId="2" applyFont="1" applyFill="1" applyBorder="1" applyAlignment="1" applyProtection="1">
      <alignment horizontal="left" vertical="center" wrapText="1"/>
      <protection hidden="1"/>
    </xf>
    <xf numFmtId="0" fontId="65" fillId="16" borderId="235" xfId="2" applyFont="1" applyFill="1" applyBorder="1" applyAlignment="1" applyProtection="1">
      <alignment horizontal="left" vertical="center" wrapText="1"/>
      <protection hidden="1"/>
    </xf>
    <xf numFmtId="0" fontId="65" fillId="16" borderId="200" xfId="2" applyFont="1" applyFill="1" applyBorder="1" applyAlignment="1" applyProtection="1">
      <alignment horizontal="left" vertical="center" wrapText="1"/>
      <protection hidden="1"/>
    </xf>
    <xf numFmtId="0" fontId="65" fillId="16" borderId="244" xfId="2" applyFont="1" applyFill="1" applyBorder="1" applyAlignment="1" applyProtection="1">
      <alignment horizontal="left" vertical="center" wrapText="1"/>
      <protection hidden="1"/>
    </xf>
    <xf numFmtId="0" fontId="87" fillId="19" borderId="300" xfId="3" applyFont="1" applyFill="1" applyBorder="1" applyAlignment="1" applyProtection="1">
      <alignment horizontal="left" vertical="center" wrapText="1"/>
      <protection hidden="1"/>
    </xf>
    <xf numFmtId="0" fontId="87" fillId="19" borderId="301" xfId="3" applyFont="1" applyFill="1" applyBorder="1" applyAlignment="1" applyProtection="1">
      <alignment horizontal="left" vertical="center" wrapText="1"/>
      <protection hidden="1"/>
    </xf>
    <xf numFmtId="0" fontId="87" fillId="19" borderId="302" xfId="3" applyFont="1" applyFill="1" applyBorder="1" applyAlignment="1" applyProtection="1">
      <alignment horizontal="left" vertical="center" wrapText="1"/>
      <protection hidden="1"/>
    </xf>
    <xf numFmtId="0" fontId="87" fillId="19" borderId="233" xfId="3" applyFont="1" applyFill="1" applyBorder="1" applyAlignment="1" applyProtection="1">
      <alignment horizontal="left" vertical="center" wrapText="1"/>
      <protection hidden="1"/>
    </xf>
    <xf numFmtId="0" fontId="87" fillId="19" borderId="0" xfId="3" applyFont="1" applyFill="1" applyBorder="1" applyAlignment="1" applyProtection="1">
      <alignment horizontal="left" vertical="center" wrapText="1"/>
      <protection hidden="1"/>
    </xf>
    <xf numFmtId="0" fontId="87" fillId="19" borderId="234" xfId="3" applyFont="1" applyFill="1" applyBorder="1" applyAlignment="1" applyProtection="1">
      <alignment horizontal="left" vertical="center" wrapText="1"/>
      <protection hidden="1"/>
    </xf>
    <xf numFmtId="0" fontId="87" fillId="19" borderId="245" xfId="3" applyFont="1" applyFill="1" applyBorder="1" applyAlignment="1" applyProtection="1">
      <alignment horizontal="left" vertical="center" wrapText="1"/>
      <protection hidden="1"/>
    </xf>
    <xf numFmtId="0" fontId="87" fillId="19" borderId="5" xfId="3" applyFont="1" applyFill="1" applyBorder="1" applyAlignment="1" applyProtection="1">
      <alignment horizontal="left" vertical="center" wrapText="1"/>
      <protection hidden="1"/>
    </xf>
    <xf numFmtId="0" fontId="87" fillId="19" borderId="246" xfId="3" applyFont="1" applyFill="1" applyBorder="1" applyAlignment="1" applyProtection="1">
      <alignment horizontal="left" vertical="center" wrapText="1"/>
      <protection hidden="1"/>
    </xf>
    <xf numFmtId="0" fontId="80" fillId="19" borderId="303" xfId="0" applyFont="1" applyFill="1" applyBorder="1" applyAlignment="1" applyProtection="1">
      <alignment horizontal="left" vertical="center" wrapText="1"/>
      <protection hidden="1"/>
    </xf>
    <xf numFmtId="0" fontId="80" fillId="19" borderId="301" xfId="0" applyFont="1" applyFill="1" applyBorder="1" applyAlignment="1" applyProtection="1">
      <alignment horizontal="left" vertical="center" wrapText="1"/>
      <protection hidden="1"/>
    </xf>
    <xf numFmtId="0" fontId="80" fillId="19" borderId="304" xfId="0" applyFont="1" applyFill="1" applyBorder="1" applyAlignment="1" applyProtection="1">
      <alignment horizontal="left" vertical="center" wrapText="1"/>
      <protection hidden="1"/>
    </xf>
    <xf numFmtId="0" fontId="80" fillId="19" borderId="176" xfId="0" applyFont="1" applyFill="1" applyBorder="1" applyAlignment="1" applyProtection="1">
      <alignment horizontal="left" vertical="center" wrapText="1"/>
      <protection hidden="1"/>
    </xf>
    <xf numFmtId="0" fontId="80" fillId="19" borderId="0" xfId="0" applyFont="1" applyFill="1" applyBorder="1" applyAlignment="1" applyProtection="1">
      <alignment horizontal="left" vertical="center" wrapText="1"/>
      <protection hidden="1"/>
    </xf>
    <xf numFmtId="0" fontId="80" fillId="19" borderId="205" xfId="0" applyFont="1" applyFill="1" applyBorder="1" applyAlignment="1" applyProtection="1">
      <alignment horizontal="left" vertical="center" wrapText="1"/>
      <protection hidden="1"/>
    </xf>
    <xf numFmtId="0" fontId="80" fillId="19" borderId="247" xfId="0" applyFont="1" applyFill="1" applyBorder="1" applyAlignment="1" applyProtection="1">
      <alignment horizontal="left" vertical="center" wrapText="1"/>
      <protection hidden="1"/>
    </xf>
    <xf numFmtId="0" fontId="80" fillId="19" borderId="5" xfId="0" applyFont="1" applyFill="1" applyBorder="1" applyAlignment="1" applyProtection="1">
      <alignment horizontal="left" vertical="center" wrapText="1"/>
      <protection hidden="1"/>
    </xf>
    <xf numFmtId="0" fontId="80" fillId="19" borderId="248" xfId="0" applyFont="1" applyFill="1" applyBorder="1" applyAlignment="1" applyProtection="1">
      <alignment horizontal="left" vertical="center" wrapText="1"/>
      <protection hidden="1"/>
    </xf>
    <xf numFmtId="0" fontId="88" fillId="19" borderId="298" xfId="3" applyFont="1" applyFill="1" applyBorder="1" applyAlignment="1">
      <alignment horizontal="left" vertical="center"/>
    </xf>
    <xf numFmtId="0" fontId="88" fillId="19" borderId="50" xfId="3" applyFont="1" applyFill="1" applyBorder="1" applyAlignment="1">
      <alignment horizontal="left" vertical="center"/>
    </xf>
    <xf numFmtId="0" fontId="88" fillId="19" borderId="299" xfId="3" applyFont="1" applyFill="1" applyBorder="1" applyAlignment="1">
      <alignment horizontal="left" vertical="center"/>
    </xf>
    <xf numFmtId="0" fontId="88" fillId="19" borderId="305" xfId="3" applyFont="1" applyFill="1" applyBorder="1" applyAlignment="1">
      <alignment horizontal="left" vertical="center"/>
    </xf>
    <xf numFmtId="0" fontId="88" fillId="19" borderId="306" xfId="3" applyFont="1" applyFill="1" applyBorder="1" applyAlignment="1">
      <alignment horizontal="left" vertical="center"/>
    </xf>
    <xf numFmtId="0" fontId="88" fillId="19" borderId="307" xfId="3" applyFont="1" applyFill="1" applyBorder="1" applyAlignment="1">
      <alignment horizontal="left" vertical="center"/>
    </xf>
    <xf numFmtId="0" fontId="71" fillId="19" borderId="259" xfId="0" applyFont="1" applyFill="1" applyBorder="1" applyAlignment="1">
      <alignment horizontal="left" vertical="center" wrapText="1"/>
    </xf>
    <xf numFmtId="0" fontId="0" fillId="19" borderId="50" xfId="0" applyFill="1" applyBorder="1" applyAlignment="1">
      <alignment horizontal="left" vertical="center"/>
    </xf>
    <xf numFmtId="0" fontId="0" fillId="19" borderId="258" xfId="0" applyFill="1" applyBorder="1" applyAlignment="1">
      <alignment horizontal="left" vertical="center"/>
    </xf>
    <xf numFmtId="0" fontId="0" fillId="19" borderId="308" xfId="0" applyFill="1" applyBorder="1" applyAlignment="1">
      <alignment horizontal="left" vertical="center"/>
    </xf>
    <xf numFmtId="0" fontId="0" fillId="19" borderId="306" xfId="0" applyFill="1" applyBorder="1" applyAlignment="1">
      <alignment horizontal="left" vertical="center"/>
    </xf>
    <xf numFmtId="0" fontId="0" fillId="19" borderId="309" xfId="0" applyFill="1" applyBorder="1" applyAlignment="1">
      <alignment horizontal="left" vertical="center"/>
    </xf>
    <xf numFmtId="49" fontId="9" fillId="21" borderId="90" xfId="2" applyNumberFormat="1" applyFont="1" applyFill="1" applyBorder="1" applyAlignment="1" applyProtection="1">
      <alignment horizontal="center" vertical="center" wrapText="1"/>
      <protection hidden="1"/>
    </xf>
    <xf numFmtId="49" fontId="9" fillId="21" borderId="124" xfId="2" applyNumberFormat="1" applyFont="1" applyFill="1" applyBorder="1" applyAlignment="1" applyProtection="1">
      <alignment horizontal="center" vertical="center"/>
      <protection hidden="1"/>
    </xf>
    <xf numFmtId="0" fontId="82" fillId="16" borderId="209" xfId="2" applyFont="1" applyFill="1" applyBorder="1" applyAlignment="1" applyProtection="1">
      <alignment horizontal="left" vertical="center" wrapText="1"/>
      <protection hidden="1"/>
    </xf>
    <xf numFmtId="0" fontId="82" fillId="16" borderId="202" xfId="2" applyFont="1" applyFill="1" applyBorder="1" applyAlignment="1" applyProtection="1">
      <alignment horizontal="left" vertical="center" wrapText="1"/>
      <protection hidden="1"/>
    </xf>
    <xf numFmtId="0" fontId="68" fillId="0" borderId="171" xfId="2" applyFont="1" applyFill="1" applyBorder="1" applyAlignment="1" applyProtection="1">
      <alignment horizontal="center" vertical="top"/>
      <protection hidden="1"/>
    </xf>
    <xf numFmtId="0" fontId="68" fillId="0" borderId="159" xfId="2" applyFont="1" applyFill="1" applyBorder="1" applyAlignment="1" applyProtection="1">
      <alignment horizontal="center" vertical="top"/>
      <protection hidden="1"/>
    </xf>
    <xf numFmtId="49" fontId="9" fillId="21" borderId="10" xfId="2" applyNumberFormat="1" applyFont="1" applyFill="1" applyBorder="1" applyAlignment="1" applyProtection="1">
      <alignment horizontal="center"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49" fontId="9" fillId="21" borderId="91" xfId="2" applyNumberFormat="1" applyFont="1" applyFill="1" applyBorder="1" applyAlignment="1" applyProtection="1">
      <alignment horizontal="center" vertical="center"/>
      <protection hidden="1"/>
    </xf>
    <xf numFmtId="49" fontId="10" fillId="21" borderId="91" xfId="0" applyNumberFormat="1" applyFont="1" applyFill="1" applyBorder="1" applyAlignment="1" applyProtection="1">
      <alignment horizontal="center" vertical="center"/>
      <protection hidden="1"/>
    </xf>
    <xf numFmtId="0" fontId="81" fillId="20" borderId="51" xfId="0" applyFont="1" applyFill="1" applyBorder="1" applyAlignment="1" applyProtection="1">
      <alignment horizontal="distributed" vertical="center" indent="1"/>
      <protection hidden="1"/>
    </xf>
    <xf numFmtId="0" fontId="81" fillId="20" borderId="50" xfId="0" applyFont="1" applyFill="1" applyBorder="1" applyAlignment="1" applyProtection="1">
      <alignment horizontal="distributed" vertical="center" indent="1"/>
      <protection hidden="1"/>
    </xf>
    <xf numFmtId="0" fontId="81" fillId="20" borderId="52" xfId="0" applyFont="1" applyFill="1" applyBorder="1" applyAlignment="1" applyProtection="1">
      <alignment horizontal="distributed" vertical="center" indent="1"/>
      <protection hidden="1"/>
    </xf>
    <xf numFmtId="0" fontId="81" fillId="20" borderId="11" xfId="0" applyFont="1" applyFill="1" applyBorder="1" applyAlignment="1" applyProtection="1">
      <alignment horizontal="distributed" vertical="center" indent="1"/>
      <protection hidden="1"/>
    </xf>
    <xf numFmtId="0" fontId="81" fillId="20" borderId="5" xfId="0" applyFont="1" applyFill="1" applyBorder="1" applyAlignment="1" applyProtection="1">
      <alignment horizontal="distributed" vertical="center" indent="1"/>
      <protection hidden="1"/>
    </xf>
    <xf numFmtId="0" fontId="81" fillId="20" borderId="13" xfId="0" applyFont="1" applyFill="1" applyBorder="1" applyAlignment="1" applyProtection="1">
      <alignment horizontal="distributed" vertical="center" indent="1"/>
      <protection hidden="1"/>
    </xf>
    <xf numFmtId="0" fontId="88" fillId="19" borderId="236" xfId="3" applyFont="1" applyFill="1" applyBorder="1" applyAlignment="1" applyProtection="1">
      <alignment horizontal="left" vertical="center"/>
      <protection hidden="1"/>
    </xf>
    <xf numFmtId="0" fontId="88" fillId="19" borderId="85" xfId="3" applyFont="1" applyFill="1" applyBorder="1" applyAlignment="1" applyProtection="1">
      <alignment horizontal="left" vertical="center"/>
      <protection hidden="1"/>
    </xf>
    <xf numFmtId="0" fontId="88" fillId="19" borderId="237" xfId="3" applyFont="1" applyFill="1" applyBorder="1" applyAlignment="1" applyProtection="1">
      <alignment horizontal="left" vertical="center"/>
      <protection hidden="1"/>
    </xf>
    <xf numFmtId="0" fontId="88" fillId="19" borderId="245" xfId="3" applyFont="1" applyFill="1" applyBorder="1" applyAlignment="1" applyProtection="1">
      <alignment horizontal="left" vertical="center"/>
      <protection hidden="1"/>
    </xf>
    <xf numFmtId="0" fontId="88" fillId="19" borderId="5" xfId="3" applyFont="1" applyFill="1" applyBorder="1" applyAlignment="1" applyProtection="1">
      <alignment horizontal="left" vertical="center"/>
      <protection hidden="1"/>
    </xf>
    <xf numFmtId="0" fontId="88" fillId="19" borderId="246" xfId="3" applyFont="1" applyFill="1" applyBorder="1" applyAlignment="1" applyProtection="1">
      <alignment horizontal="left" vertical="center"/>
      <protection hidden="1"/>
    </xf>
    <xf numFmtId="0" fontId="36" fillId="19" borderId="238" xfId="0" applyFont="1" applyFill="1" applyBorder="1" applyProtection="1">
      <alignment vertical="center"/>
      <protection hidden="1"/>
    </xf>
    <xf numFmtId="0" fontId="36" fillId="19" borderId="85" xfId="0" applyFont="1" applyFill="1" applyBorder="1" applyProtection="1">
      <alignment vertical="center"/>
      <protection hidden="1"/>
    </xf>
    <xf numFmtId="0" fontId="36" fillId="19" borderId="208" xfId="0" applyFont="1" applyFill="1" applyBorder="1" applyProtection="1">
      <alignment vertical="center"/>
      <protection hidden="1"/>
    </xf>
    <xf numFmtId="0" fontId="36" fillId="19" borderId="247" xfId="0" applyFont="1" applyFill="1" applyBorder="1" applyProtection="1">
      <alignment vertical="center"/>
      <protection hidden="1"/>
    </xf>
    <xf numFmtId="0" fontId="36" fillId="19" borderId="5" xfId="0" applyFont="1" applyFill="1" applyBorder="1" applyProtection="1">
      <alignment vertical="center"/>
      <protection hidden="1"/>
    </xf>
    <xf numFmtId="0" fontId="36" fillId="19" borderId="248" xfId="0" applyFont="1" applyFill="1" applyBorder="1" applyProtection="1">
      <alignment vertical="center"/>
      <protection hidden="1"/>
    </xf>
    <xf numFmtId="3" fontId="62" fillId="20" borderId="154" xfId="0" applyNumberFormat="1" applyFont="1" applyFill="1" applyBorder="1" applyAlignment="1" applyProtection="1">
      <alignment vertical="center" shrinkToFit="1"/>
      <protection hidden="1"/>
    </xf>
    <xf numFmtId="3" fontId="62" fillId="20" borderId="155" xfId="0" applyNumberFormat="1" applyFont="1" applyFill="1" applyBorder="1" applyAlignment="1" applyProtection="1">
      <alignment vertical="center" shrinkToFit="1"/>
      <protection hidden="1"/>
    </xf>
    <xf numFmtId="49" fontId="10" fillId="21" borderId="10" xfId="0" applyNumberFormat="1" applyFont="1" applyFill="1" applyBorder="1" applyAlignment="1" applyProtection="1">
      <alignment horizontal="center" vertical="center"/>
      <protection hidden="1"/>
    </xf>
    <xf numFmtId="49" fontId="10" fillId="21" borderId="125" xfId="0" applyNumberFormat="1" applyFont="1" applyFill="1" applyBorder="1" applyAlignment="1" applyProtection="1">
      <alignment horizontal="center" vertical="center"/>
      <protection hidden="1"/>
    </xf>
    <xf numFmtId="3" fontId="62" fillId="20" borderId="294" xfId="0" applyNumberFormat="1" applyFont="1" applyFill="1" applyBorder="1" applyAlignment="1" applyProtection="1">
      <alignment vertical="center" shrinkToFit="1"/>
      <protection hidden="1"/>
    </xf>
    <xf numFmtId="3" fontId="62" fillId="20" borderId="295" xfId="0" applyNumberFormat="1" applyFont="1" applyFill="1" applyBorder="1" applyAlignment="1" applyProtection="1">
      <alignment vertical="center" shrinkToFit="1"/>
      <protection hidden="1"/>
    </xf>
    <xf numFmtId="3" fontId="46" fillId="20" borderId="174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5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0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84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4" xfId="0" applyNumberFormat="1" applyFont="1" applyFill="1" applyBorder="1" applyAlignment="1" applyProtection="1">
      <alignment vertical="center" shrinkToFit="1"/>
      <protection hidden="1"/>
    </xf>
    <xf numFmtId="3" fontId="46" fillId="20" borderId="175" xfId="0" applyNumberFormat="1" applyFont="1" applyFill="1" applyBorder="1" applyAlignment="1" applyProtection="1">
      <alignment vertical="center" shrinkToFit="1"/>
      <protection hidden="1"/>
    </xf>
    <xf numFmtId="3" fontId="46" fillId="20" borderId="151" xfId="0" applyNumberFormat="1" applyFont="1" applyFill="1" applyBorder="1" applyAlignment="1" applyProtection="1">
      <alignment vertical="center" shrinkToFit="1"/>
      <protection hidden="1"/>
    </xf>
    <xf numFmtId="3" fontId="46" fillId="20" borderId="153" xfId="0" applyNumberFormat="1" applyFont="1" applyFill="1" applyBorder="1" applyAlignment="1" applyProtection="1">
      <alignment vertical="center" shrinkToFit="1"/>
      <protection hidden="1"/>
    </xf>
    <xf numFmtId="3" fontId="62" fillId="20" borderId="151" xfId="0" applyNumberFormat="1" applyFont="1" applyFill="1" applyBorder="1" applyAlignment="1" applyProtection="1">
      <alignment horizontal="right" vertical="center" indent="1"/>
      <protection hidden="1"/>
    </xf>
    <xf numFmtId="3" fontId="62" fillId="20" borderId="153" xfId="0" applyNumberFormat="1" applyFont="1" applyFill="1" applyBorder="1" applyAlignment="1" applyProtection="1">
      <alignment horizontal="right" vertical="center" indent="1"/>
      <protection hidden="1"/>
    </xf>
    <xf numFmtId="49" fontId="11" fillId="21" borderId="47" xfId="2" applyNumberFormat="1" applyFont="1" applyFill="1" applyBorder="1" applyAlignment="1" applyProtection="1">
      <alignment horizontal="center" vertical="center" wrapText="1"/>
      <protection hidden="1"/>
    </xf>
    <xf numFmtId="49" fontId="11" fillId="21" borderId="58" xfId="2" applyNumberFormat="1" applyFont="1" applyFill="1" applyBorder="1" applyAlignment="1" applyProtection="1">
      <alignment horizontal="center" vertical="center"/>
      <protection hidden="1"/>
    </xf>
    <xf numFmtId="49" fontId="11" fillId="21" borderId="92" xfId="2" applyNumberFormat="1" applyFont="1" applyFill="1" applyBorder="1" applyAlignment="1" applyProtection="1">
      <alignment horizontal="center" vertical="center" wrapText="1"/>
      <protection hidden="1"/>
    </xf>
    <xf numFmtId="49" fontId="11" fillId="21" borderId="126" xfId="2" applyNumberFormat="1" applyFont="1" applyFill="1" applyBorder="1" applyAlignment="1" applyProtection="1">
      <alignment horizontal="center" vertical="center"/>
      <protection hidden="1"/>
    </xf>
    <xf numFmtId="3" fontId="46" fillId="20" borderId="170" xfId="0" applyNumberFormat="1" applyFont="1" applyFill="1" applyBorder="1" applyAlignment="1" applyProtection="1">
      <alignment vertical="center" shrinkToFit="1"/>
      <protection hidden="1"/>
    </xf>
    <xf numFmtId="3" fontId="46" fillId="20" borderId="184" xfId="0" applyNumberFormat="1" applyFont="1" applyFill="1" applyBorder="1" applyAlignment="1" applyProtection="1">
      <alignment vertical="center" shrinkToFit="1"/>
      <protection hidden="1"/>
    </xf>
    <xf numFmtId="3" fontId="62" fillId="20" borderId="291" xfId="0" applyNumberFormat="1" applyFont="1" applyFill="1" applyBorder="1" applyAlignment="1" applyProtection="1">
      <alignment horizontal="right" vertical="center" indent="1"/>
      <protection hidden="1"/>
    </xf>
    <xf numFmtId="3" fontId="62" fillId="20" borderId="292" xfId="0" applyNumberFormat="1" applyFont="1" applyFill="1" applyBorder="1" applyAlignment="1" applyProtection="1">
      <alignment horizontal="right" vertical="center" indent="1"/>
      <protection hidden="1"/>
    </xf>
    <xf numFmtId="0" fontId="6" fillId="0" borderId="12" xfId="2" applyFont="1" applyFill="1" applyBorder="1" applyAlignment="1" applyProtection="1">
      <alignment horizontal="center" vertical="center"/>
      <protection hidden="1"/>
    </xf>
    <xf numFmtId="0" fontId="6" fillId="0" borderId="18" xfId="2" applyFont="1" applyFill="1" applyBorder="1" applyAlignment="1" applyProtection="1">
      <alignment horizontal="center" vertical="center"/>
      <protection hidden="1"/>
    </xf>
    <xf numFmtId="0" fontId="26" fillId="25" borderId="7" xfId="0" applyFont="1" applyFill="1" applyBorder="1" applyAlignment="1" applyProtection="1">
      <alignment horizontal="center" vertical="center" wrapText="1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6" fillId="7" borderId="7" xfId="2" applyFont="1" applyFill="1" applyBorder="1" applyAlignment="1" applyProtection="1">
      <alignment horizontal="center" vertical="center"/>
      <protection hidden="1"/>
    </xf>
    <xf numFmtId="0" fontId="6" fillId="7" borderId="14" xfId="2" applyFont="1" applyFill="1" applyBorder="1" applyAlignment="1" applyProtection="1">
      <alignment horizontal="center" vertical="center"/>
      <protection hidden="1"/>
    </xf>
    <xf numFmtId="0" fontId="8" fillId="7" borderId="11" xfId="2" applyFont="1" applyFill="1" applyBorder="1" applyAlignment="1" applyProtection="1">
      <alignment horizontal="center" vertical="center"/>
      <protection hidden="1"/>
    </xf>
    <xf numFmtId="0" fontId="8" fillId="7" borderId="13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 wrapText="1"/>
      <protection hidden="1"/>
    </xf>
    <xf numFmtId="0" fontId="8" fillId="0" borderId="17" xfId="2" applyFont="1" applyFill="1" applyBorder="1" applyAlignment="1" applyProtection="1">
      <alignment horizontal="center" vertical="center"/>
      <protection hidden="1"/>
    </xf>
    <xf numFmtId="0" fontId="25" fillId="25" borderId="12" xfId="2" applyFont="1" applyFill="1" applyBorder="1" applyAlignment="1" applyProtection="1">
      <alignment horizontal="center" vertical="center" wrapText="1"/>
      <protection hidden="1"/>
    </xf>
    <xf numFmtId="0" fontId="25" fillId="25" borderId="18" xfId="2" applyFont="1" applyFill="1" applyBorder="1" applyAlignment="1" applyProtection="1">
      <alignment horizontal="center" vertical="center"/>
      <protection hidden="1"/>
    </xf>
    <xf numFmtId="0" fontId="25" fillId="9" borderId="48" xfId="2" applyFont="1" applyFill="1" applyBorder="1" applyAlignment="1" applyProtection="1">
      <alignment horizontal="center" vertical="center"/>
      <protection hidden="1"/>
    </xf>
    <xf numFmtId="0" fontId="25" fillId="9" borderId="223" xfId="2" applyFont="1" applyFill="1" applyBorder="1" applyAlignment="1" applyProtection="1">
      <alignment horizontal="center" vertical="center"/>
      <protection hidden="1"/>
    </xf>
    <xf numFmtId="0" fontId="44" fillId="3" borderId="89" xfId="2" applyFont="1" applyFill="1" applyBorder="1" applyAlignment="1" applyProtection="1">
      <alignment horizontal="center" vertical="center" wrapText="1"/>
      <protection hidden="1"/>
    </xf>
    <xf numFmtId="0" fontId="44" fillId="3" borderId="14" xfId="2" applyFont="1" applyFill="1" applyBorder="1" applyAlignment="1" applyProtection="1">
      <alignment horizontal="center" vertical="center"/>
      <protection hidden="1"/>
    </xf>
    <xf numFmtId="0" fontId="8" fillId="3" borderId="1" xfId="2" applyFont="1" applyFill="1" applyBorder="1" applyAlignment="1" applyProtection="1">
      <alignment horizontal="center" vertical="center" wrapText="1"/>
      <protection hidden="1"/>
    </xf>
    <xf numFmtId="0" fontId="8" fillId="3" borderId="15" xfId="2" applyFont="1" applyFill="1" applyBorder="1" applyAlignment="1" applyProtection="1">
      <alignment horizontal="center" vertical="center"/>
      <protection hidden="1"/>
    </xf>
    <xf numFmtId="0" fontId="6" fillId="3" borderId="12" xfId="2" applyFont="1" applyFill="1" applyBorder="1" applyAlignment="1" applyProtection="1">
      <alignment horizontal="center" vertical="center"/>
      <protection hidden="1"/>
    </xf>
    <xf numFmtId="0" fontId="6" fillId="3" borderId="18" xfId="2" applyFont="1" applyFill="1" applyBorder="1" applyAlignment="1" applyProtection="1">
      <alignment horizontal="center" vertical="center"/>
      <protection hidden="1"/>
    </xf>
    <xf numFmtId="0" fontId="16" fillId="18" borderId="85" xfId="2" applyFont="1" applyFill="1" applyBorder="1" applyAlignment="1" applyProtection="1">
      <alignment horizontal="center" vertical="center" wrapText="1"/>
      <protection hidden="1"/>
    </xf>
    <xf numFmtId="0" fontId="16" fillId="18" borderId="86" xfId="2" applyFont="1" applyFill="1" applyBorder="1" applyAlignment="1" applyProtection="1">
      <alignment horizontal="center" vertical="center" wrapText="1"/>
      <protection hidden="1"/>
    </xf>
    <xf numFmtId="0" fontId="25" fillId="22" borderId="10" xfId="2" applyFont="1" applyFill="1" applyBorder="1" applyAlignment="1" applyProtection="1">
      <alignment horizontal="center" vertical="center"/>
      <protection hidden="1"/>
    </xf>
    <xf numFmtId="0" fontId="25" fillId="22" borderId="125" xfId="2" applyFont="1" applyFill="1" applyBorder="1" applyAlignment="1" applyProtection="1">
      <alignment horizontal="center" vertical="center"/>
      <protection hidden="1"/>
    </xf>
    <xf numFmtId="0" fontId="25" fillId="25" borderId="224" xfId="2" applyFont="1" applyFill="1" applyBorder="1" applyAlignment="1" applyProtection="1">
      <alignment horizontal="center" vertical="center"/>
      <protection hidden="1"/>
    </xf>
    <xf numFmtId="0" fontId="25" fillId="25" borderId="16" xfId="2" applyFont="1" applyFill="1" applyBorder="1" applyAlignment="1" applyProtection="1">
      <alignment horizontal="center" vertical="center"/>
      <protection hidden="1"/>
    </xf>
    <xf numFmtId="0" fontId="44" fillId="3" borderId="127" xfId="2" applyFont="1" applyFill="1" applyBorder="1" applyAlignment="1" applyProtection="1">
      <alignment horizontal="center" vertical="center"/>
      <protection hidden="1"/>
    </xf>
    <xf numFmtId="0" fontId="44" fillId="3" borderId="95" xfId="2" applyFont="1" applyFill="1" applyBorder="1" applyAlignment="1" applyProtection="1">
      <alignment horizontal="center" vertical="center"/>
      <protection hidden="1"/>
    </xf>
    <xf numFmtId="0" fontId="46" fillId="0" borderId="85" xfId="2" applyFont="1" applyBorder="1" applyAlignment="1" applyProtection="1">
      <alignment horizontal="center" vertical="center" shrinkToFit="1"/>
      <protection hidden="1"/>
    </xf>
    <xf numFmtId="0" fontId="46" fillId="0" borderId="181" xfId="2" applyFont="1" applyBorder="1" applyAlignment="1" applyProtection="1">
      <alignment horizontal="center" vertical="center" shrinkToFit="1"/>
      <protection hidden="1"/>
    </xf>
    <xf numFmtId="0" fontId="84" fillId="20" borderId="225" xfId="2" applyFont="1" applyFill="1" applyBorder="1" applyAlignment="1" applyProtection="1">
      <alignment horizontal="left" vertical="center" wrapText="1"/>
      <protection hidden="1"/>
    </xf>
    <xf numFmtId="0" fontId="84" fillId="20" borderId="226" xfId="2" applyFont="1" applyFill="1" applyBorder="1" applyAlignment="1" applyProtection="1">
      <alignment horizontal="left" vertical="center" wrapText="1"/>
      <protection hidden="1"/>
    </xf>
    <xf numFmtId="0" fontId="25" fillId="11" borderId="46" xfId="2" applyFont="1" applyFill="1" applyBorder="1" applyAlignment="1" applyProtection="1">
      <alignment horizontal="center" vertical="center" wrapText="1"/>
      <protection hidden="1"/>
    </xf>
    <xf numFmtId="0" fontId="25" fillId="11" borderId="195" xfId="2" applyFont="1" applyFill="1" applyBorder="1" applyAlignment="1" applyProtection="1">
      <alignment horizontal="center" vertical="center"/>
      <protection hidden="1"/>
    </xf>
    <xf numFmtId="0" fontId="25" fillId="11" borderId="92" xfId="2" applyFont="1" applyFill="1" applyBorder="1" applyAlignment="1" applyProtection="1">
      <alignment horizontal="center" vertical="center"/>
      <protection hidden="1"/>
    </xf>
    <xf numFmtId="0" fontId="25" fillId="11" borderId="18" xfId="2" applyFont="1" applyFill="1" applyBorder="1" applyAlignment="1" applyProtection="1">
      <alignment horizontal="center" vertical="center"/>
      <protection hidden="1"/>
    </xf>
    <xf numFmtId="0" fontId="25" fillId="22" borderId="5" xfId="2" applyFont="1" applyFill="1" applyBorder="1" applyAlignment="1" applyProtection="1">
      <alignment horizontal="center" vertical="center" wrapText="1"/>
      <protection hidden="1"/>
    </xf>
    <xf numFmtId="0" fontId="25" fillId="22" borderId="195" xfId="2" applyFont="1" applyFill="1" applyBorder="1" applyAlignment="1" applyProtection="1">
      <alignment horizontal="center" vertical="center"/>
      <protection hidden="1"/>
    </xf>
    <xf numFmtId="0" fontId="25" fillId="12" borderId="12" xfId="2" applyFont="1" applyFill="1" applyBorder="1" applyAlignment="1" applyProtection="1">
      <alignment horizontal="center" vertical="center"/>
      <protection hidden="1"/>
    </xf>
    <xf numFmtId="0" fontId="25" fillId="12" borderId="18" xfId="2" applyFont="1" applyFill="1" applyBorder="1" applyAlignment="1" applyProtection="1">
      <alignment horizontal="center" vertical="center"/>
      <protection hidden="1"/>
    </xf>
    <xf numFmtId="0" fontId="25" fillId="24" borderId="10" xfId="2" applyFont="1" applyFill="1" applyBorder="1" applyAlignment="1" applyProtection="1">
      <alignment horizontal="center" vertical="center"/>
      <protection hidden="1"/>
    </xf>
    <xf numFmtId="0" fontId="25" fillId="24" borderId="125" xfId="2" applyFont="1" applyFill="1" applyBorder="1" applyAlignment="1" applyProtection="1">
      <alignment horizontal="center" vertical="center"/>
      <protection hidden="1"/>
    </xf>
    <xf numFmtId="0" fontId="25" fillId="24" borderId="127" xfId="2" applyFont="1" applyFill="1" applyBorder="1" applyAlignment="1" applyProtection="1">
      <alignment horizontal="center" vertical="center"/>
      <protection hidden="1"/>
    </xf>
    <xf numFmtId="0" fontId="25" fillId="24" borderId="130" xfId="2" applyFont="1" applyFill="1" applyBorder="1" applyAlignment="1" applyProtection="1">
      <alignment horizontal="center" vertical="center"/>
      <protection hidden="1"/>
    </xf>
    <xf numFmtId="0" fontId="25" fillId="22" borderId="127" xfId="2" applyFont="1" applyFill="1" applyBorder="1" applyAlignment="1" applyProtection="1">
      <alignment horizontal="center" vertical="center"/>
      <protection hidden="1"/>
    </xf>
    <xf numFmtId="0" fontId="25" fillId="22" borderId="130" xfId="2" applyFont="1" applyFill="1" applyBorder="1" applyAlignment="1" applyProtection="1">
      <alignment horizontal="center" vertical="center"/>
      <protection hidden="1"/>
    </xf>
    <xf numFmtId="0" fontId="16" fillId="18" borderId="261" xfId="2" applyFont="1" applyFill="1" applyBorder="1" applyAlignment="1" applyProtection="1">
      <alignment horizontal="center" vertical="center" wrapText="1"/>
      <protection hidden="1"/>
    </xf>
    <xf numFmtId="0" fontId="16" fillId="18" borderId="262" xfId="2" applyFont="1" applyFill="1" applyBorder="1" applyAlignment="1" applyProtection="1">
      <alignment horizontal="center" vertical="center" wrapText="1"/>
      <protection hidden="1"/>
    </xf>
    <xf numFmtId="0" fontId="16" fillId="18" borderId="263" xfId="2" applyFont="1" applyFill="1" applyBorder="1" applyAlignment="1" applyProtection="1">
      <alignment horizontal="center" vertical="center" wrapText="1"/>
      <protection hidden="1"/>
    </xf>
    <xf numFmtId="0" fontId="88" fillId="18" borderId="261" xfId="3" applyFont="1" applyFill="1" applyBorder="1" applyAlignment="1" applyProtection="1">
      <alignment horizontal="center" vertical="center" wrapText="1"/>
      <protection locked="0" hidden="1"/>
    </xf>
    <xf numFmtId="0" fontId="88" fillId="18" borderId="262" xfId="3" applyFont="1" applyFill="1" applyBorder="1" applyAlignment="1" applyProtection="1">
      <alignment horizontal="center" vertical="center" wrapText="1"/>
      <protection locked="0" hidden="1"/>
    </xf>
    <xf numFmtId="0" fontId="88" fillId="18" borderId="263" xfId="3" applyFont="1" applyFill="1" applyBorder="1" applyAlignment="1" applyProtection="1">
      <alignment horizontal="center" vertical="center" wrapText="1"/>
      <protection locked="0" hidden="1"/>
    </xf>
    <xf numFmtId="0" fontId="6" fillId="0" borderId="89" xfId="2" applyFont="1" applyFill="1" applyBorder="1" applyAlignment="1" applyProtection="1">
      <alignment horizontal="center" vertical="center" wrapText="1" shrinkToFit="1"/>
      <protection hidden="1"/>
    </xf>
    <xf numFmtId="0" fontId="9" fillId="21" borderId="90" xfId="2" applyFont="1" applyFill="1" applyBorder="1" applyAlignment="1" applyProtection="1">
      <alignment horizontal="center" vertical="center" wrapText="1" shrinkToFit="1"/>
      <protection hidden="1"/>
    </xf>
    <xf numFmtId="0" fontId="26" fillId="22" borderId="80" xfId="0" applyFont="1" applyFill="1" applyBorder="1" applyAlignment="1" applyProtection="1">
      <alignment horizontal="center" vertical="center" wrapText="1"/>
      <protection hidden="1"/>
    </xf>
    <xf numFmtId="0" fontId="26" fillId="22" borderId="82" xfId="0" applyFont="1" applyFill="1" applyBorder="1" applyAlignment="1" applyProtection="1">
      <alignment horizontal="center" vertical="center" wrapText="1"/>
      <protection hidden="1"/>
    </xf>
    <xf numFmtId="0" fontId="25" fillId="24" borderId="80" xfId="2" applyFont="1" applyFill="1" applyBorder="1" applyAlignment="1" applyProtection="1">
      <alignment horizontal="center" vertical="center"/>
      <protection hidden="1"/>
    </xf>
    <xf numFmtId="0" fontId="25" fillId="24" borderId="82" xfId="2" applyFont="1" applyFill="1" applyBorder="1" applyAlignment="1" applyProtection="1">
      <alignment horizontal="center" vertical="center"/>
      <protection hidden="1"/>
    </xf>
    <xf numFmtId="0" fontId="38" fillId="0" borderId="297" xfId="2" applyNumberFormat="1" applyFont="1" applyFill="1" applyBorder="1" applyAlignment="1" applyProtection="1">
      <alignment horizontal="center" vertical="center" shrinkToFit="1"/>
      <protection hidden="1"/>
    </xf>
    <xf numFmtId="0" fontId="38" fillId="0" borderId="262" xfId="2" applyNumberFormat="1" applyFont="1" applyFill="1" applyBorder="1" applyAlignment="1" applyProtection="1">
      <alignment horizontal="center" vertical="center" shrinkToFit="1"/>
      <protection hidden="1"/>
    </xf>
    <xf numFmtId="0" fontId="38" fillId="0" borderId="263" xfId="2" applyNumberFormat="1" applyFont="1" applyFill="1" applyBorder="1" applyAlignment="1" applyProtection="1">
      <alignment horizontal="center" vertical="center" shrinkToFit="1"/>
      <protection hidden="1"/>
    </xf>
    <xf numFmtId="0" fontId="83" fillId="20" borderId="87" xfId="0" applyNumberFormat="1" applyFont="1" applyFill="1" applyBorder="1" applyAlignment="1" applyProtection="1">
      <alignment horizontal="center" vertical="center"/>
    </xf>
    <xf numFmtId="0" fontId="83" fillId="20" borderId="6" xfId="0" applyNumberFormat="1" applyFont="1" applyFill="1" applyBorder="1" applyAlignment="1" applyProtection="1">
      <alignment horizontal="center" vertical="center"/>
    </xf>
    <xf numFmtId="0" fontId="83" fillId="20" borderId="88" xfId="0" applyNumberFormat="1" applyFont="1" applyFill="1" applyBorder="1" applyAlignment="1" applyProtection="1">
      <alignment horizontal="center" vertical="center"/>
    </xf>
    <xf numFmtId="0" fontId="0" fillId="20" borderId="261" xfId="0" applyNumberFormat="1" applyFill="1" applyBorder="1" applyAlignment="1" applyProtection="1">
      <alignment horizontal="center" vertical="center" wrapText="1"/>
    </xf>
    <xf numFmtId="0" fontId="0" fillId="20" borderId="263" xfId="0" applyNumberFormat="1" applyFill="1" applyBorder="1" applyAlignment="1" applyProtection="1">
      <alignment horizontal="center" vertical="center" wrapText="1"/>
    </xf>
    <xf numFmtId="0" fontId="6" fillId="20" borderId="281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283" xfId="2" applyNumberFormat="1" applyFont="1" applyFill="1" applyBorder="1" applyAlignment="1" applyProtection="1">
      <alignment horizontal="center" vertical="center"/>
      <protection hidden="1"/>
    </xf>
    <xf numFmtId="0" fontId="9" fillId="21" borderId="8" xfId="2" applyNumberFormat="1" applyFont="1" applyFill="1" applyBorder="1" applyAlignment="1" applyProtection="1">
      <alignment horizontal="center" vertical="center" wrapText="1" shrinkToFit="1"/>
      <protection hidden="1"/>
    </xf>
    <xf numFmtId="0" fontId="9" fillId="21" borderId="325" xfId="2" applyNumberFormat="1" applyFont="1" applyFill="1" applyBorder="1" applyAlignment="1" applyProtection="1">
      <alignment horizontal="center" vertical="center" shrinkToFit="1"/>
      <protection hidden="1"/>
    </xf>
    <xf numFmtId="0" fontId="0" fillId="24" borderId="274" xfId="0" applyNumberFormat="1" applyFill="1" applyBorder="1" applyAlignment="1" applyProtection="1">
      <alignment horizontal="center" vertical="center" wrapText="1"/>
    </xf>
    <xf numFmtId="0" fontId="0" fillId="24" borderId="289" xfId="0" applyNumberFormat="1" applyFill="1" applyBorder="1" applyAlignment="1" applyProtection="1">
      <alignment horizontal="center" vertical="center"/>
    </xf>
    <xf numFmtId="0" fontId="0" fillId="24" borderId="84" xfId="0" applyNumberFormat="1" applyFill="1" applyBorder="1" applyAlignment="1" applyProtection="1">
      <alignment horizontal="center" vertical="center" wrapText="1"/>
    </xf>
    <xf numFmtId="0" fontId="0" fillId="24" borderId="131" xfId="0" applyNumberFormat="1" applyFill="1" applyBorder="1" applyAlignment="1" applyProtection="1">
      <alignment horizontal="center" vertical="center" wrapText="1"/>
    </xf>
    <xf numFmtId="0" fontId="83" fillId="16" borderId="131" xfId="0" applyNumberFormat="1" applyFont="1" applyFill="1" applyBorder="1" applyAlignment="1" applyProtection="1">
      <alignment horizontal="distributed" vertical="center" indent="2"/>
    </xf>
    <xf numFmtId="0" fontId="83" fillId="16" borderId="0" xfId="0" applyNumberFormat="1" applyFont="1" applyFill="1" applyBorder="1" applyAlignment="1" applyProtection="1">
      <alignment horizontal="distributed" vertical="center" indent="2"/>
    </xf>
    <xf numFmtId="0" fontId="83" fillId="16" borderId="87" xfId="0" applyNumberFormat="1" applyFont="1" applyFill="1" applyBorder="1" applyAlignment="1" applyProtection="1">
      <alignment horizontal="distributed" vertical="center" indent="2"/>
    </xf>
    <xf numFmtId="0" fontId="83" fillId="16" borderId="6" xfId="0" applyNumberFormat="1" applyFont="1" applyFill="1" applyBorder="1" applyAlignment="1" applyProtection="1">
      <alignment horizontal="distributed" vertical="center" indent="2"/>
    </xf>
    <xf numFmtId="0" fontId="6" fillId="20" borderId="280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282" xfId="2" applyNumberFormat="1" applyFont="1" applyFill="1" applyBorder="1" applyAlignment="1" applyProtection="1">
      <alignment horizontal="center" vertical="center"/>
      <protection hidden="1"/>
    </xf>
    <xf numFmtId="0" fontId="85" fillId="30" borderId="289" xfId="0" applyNumberFormat="1" applyFont="1" applyFill="1" applyBorder="1" applyAlignment="1" applyProtection="1">
      <alignment horizontal="center" vertical="center" wrapText="1"/>
    </xf>
    <xf numFmtId="0" fontId="85" fillId="30" borderId="289" xfId="0" applyNumberFormat="1" applyFont="1" applyFill="1" applyBorder="1" applyAlignment="1" applyProtection="1">
      <alignment horizontal="center" vertical="center"/>
    </xf>
    <xf numFmtId="0" fontId="6" fillId="0" borderId="324" xfId="2" applyFont="1" applyFill="1" applyBorder="1" applyAlignment="1" applyProtection="1">
      <alignment horizontal="center" vertical="center" shrinkToFit="1"/>
      <protection hidden="1"/>
    </xf>
    <xf numFmtId="49" fontId="9" fillId="21" borderId="11" xfId="2" applyNumberFormat="1" applyFont="1" applyFill="1" applyBorder="1" applyAlignment="1" applyProtection="1">
      <alignment horizontal="center" vertical="center" wrapText="1"/>
      <protection hidden="1"/>
    </xf>
    <xf numFmtId="49" fontId="9" fillId="21" borderId="51" xfId="2" applyNumberFormat="1" applyFont="1" applyFill="1" applyBorder="1" applyAlignment="1" applyProtection="1">
      <alignment horizontal="center" vertical="center"/>
      <protection hidden="1"/>
    </xf>
    <xf numFmtId="0" fontId="6" fillId="20" borderId="312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313" xfId="2" applyNumberFormat="1" applyFont="1" applyFill="1" applyBorder="1" applyAlignment="1" applyProtection="1">
      <alignment horizontal="center" vertical="center"/>
      <protection hidden="1"/>
    </xf>
    <xf numFmtId="0" fontId="6" fillId="20" borderId="86" xfId="2" applyNumberFormat="1" applyFont="1" applyFill="1" applyBorder="1" applyAlignment="1" applyProtection="1">
      <alignment horizontal="left" vertical="center" wrapText="1"/>
      <protection hidden="1"/>
    </xf>
    <xf numFmtId="0" fontId="6" fillId="20" borderId="132" xfId="2" applyNumberFormat="1" applyFont="1" applyFill="1" applyBorder="1" applyAlignment="1" applyProtection="1">
      <alignment horizontal="left" vertical="center"/>
      <protection hidden="1"/>
    </xf>
    <xf numFmtId="0" fontId="9" fillId="21" borderId="224" xfId="2" applyNumberFormat="1" applyFont="1" applyFill="1" applyBorder="1" applyAlignment="1" applyProtection="1">
      <alignment horizontal="center" vertical="center"/>
      <protection hidden="1"/>
    </xf>
    <xf numFmtId="0" fontId="25" fillId="16" borderId="87" xfId="2" applyNumberFormat="1" applyFont="1" applyFill="1" applyBorder="1" applyAlignment="1" applyProtection="1">
      <alignment horizontal="center" vertical="center" shrinkToFit="1"/>
      <protection hidden="1"/>
    </xf>
    <xf numFmtId="0" fontId="25" fillId="16" borderId="6" xfId="2" applyNumberFormat="1" applyFont="1" applyFill="1" applyBorder="1" applyAlignment="1" applyProtection="1">
      <alignment horizontal="center" vertical="center" shrinkToFit="1"/>
      <protection hidden="1"/>
    </xf>
    <xf numFmtId="0" fontId="25" fillId="16" borderId="88" xfId="2" applyNumberFormat="1" applyFont="1" applyFill="1" applyBorder="1" applyAlignment="1" applyProtection="1">
      <alignment horizontal="center" vertical="center" shrinkToFit="1"/>
      <protection hidden="1"/>
    </xf>
    <xf numFmtId="0" fontId="14" fillId="0" borderId="2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3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4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65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6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6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3" xfId="2" applyNumberFormat="1" applyFont="1" applyFill="1" applyBorder="1" applyAlignment="1" applyProtection="1">
      <alignment horizontal="left" vertical="center" shrinkToFit="1"/>
      <protection hidden="1"/>
    </xf>
    <xf numFmtId="0" fontId="14" fillId="0" borderId="1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96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34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215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21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7" xfId="2" applyNumberFormat="1" applyFont="1" applyFill="1" applyBorder="1" applyAlignment="1" applyProtection="1">
      <alignment horizontal="left" vertical="center" shrinkToFit="1"/>
      <protection hidden="1"/>
    </xf>
    <xf numFmtId="0" fontId="14" fillId="0" borderId="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0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68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69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69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4" xfId="2" applyNumberFormat="1" applyFont="1" applyFill="1" applyBorder="1" applyAlignment="1" applyProtection="1">
      <alignment horizontal="left" vertical="center" shrinkToFit="1"/>
      <protection hidden="1"/>
    </xf>
    <xf numFmtId="0" fontId="30" fillId="10" borderId="2" xfId="0" applyFont="1" applyFill="1" applyBorder="1" applyAlignment="1" applyProtection="1">
      <alignment horizontal="left" vertical="center" indent="1"/>
      <protection locked="0"/>
    </xf>
    <xf numFmtId="0" fontId="30" fillId="10" borderId="3" xfId="0" applyFont="1" applyFill="1" applyBorder="1" applyAlignment="1" applyProtection="1">
      <alignment horizontal="left" vertical="center" indent="1"/>
      <protection locked="0"/>
    </xf>
    <xf numFmtId="0" fontId="30" fillId="10" borderId="4" xfId="0" applyFont="1" applyFill="1" applyBorder="1" applyAlignment="1" applyProtection="1">
      <alignment horizontal="left" vertical="center" indent="1"/>
      <protection locked="0"/>
    </xf>
    <xf numFmtId="0" fontId="14" fillId="8" borderId="2" xfId="2" applyFont="1" applyFill="1" applyBorder="1" applyAlignment="1" applyProtection="1">
      <alignment horizontal="center" vertical="center"/>
      <protection hidden="1"/>
    </xf>
    <xf numFmtId="0" fontId="14" fillId="8" borderId="3" xfId="2" applyFont="1" applyFill="1" applyBorder="1" applyAlignment="1" applyProtection="1">
      <alignment horizontal="center" vertical="center"/>
      <protection hidden="1"/>
    </xf>
    <xf numFmtId="0" fontId="14" fillId="8" borderId="4" xfId="2" applyFont="1" applyFill="1" applyBorder="1" applyAlignment="1" applyProtection="1">
      <alignment horizontal="center" vertical="center"/>
      <protection hidden="1"/>
    </xf>
    <xf numFmtId="0" fontId="14" fillId="26" borderId="61" xfId="2" applyFont="1" applyFill="1" applyBorder="1" applyAlignment="1" applyProtection="1">
      <alignment horizontal="center" vertical="center"/>
      <protection hidden="1"/>
    </xf>
    <xf numFmtId="0" fontId="14" fillId="26" borderId="62" xfId="2" applyFont="1" applyFill="1" applyBorder="1" applyAlignment="1" applyProtection="1">
      <alignment horizontal="center" vertical="center"/>
      <protection hidden="1"/>
    </xf>
    <xf numFmtId="0" fontId="14" fillId="27" borderId="62" xfId="2" applyFont="1" applyFill="1" applyBorder="1" applyAlignment="1" applyProtection="1">
      <alignment horizontal="center" vertical="center"/>
      <protection hidden="1"/>
    </xf>
    <xf numFmtId="0" fontId="14" fillId="28" borderId="62" xfId="2" applyFont="1" applyFill="1" applyBorder="1" applyAlignment="1" applyProtection="1">
      <alignment horizontal="center" vertical="center"/>
      <protection hidden="1"/>
    </xf>
    <xf numFmtId="0" fontId="14" fillId="28" borderId="212" xfId="2" applyFont="1" applyFill="1" applyBorder="1" applyAlignment="1" applyProtection="1">
      <alignment horizontal="center" vertical="center"/>
      <protection hidden="1"/>
    </xf>
    <xf numFmtId="0" fontId="14" fillId="16" borderId="56" xfId="0" applyFont="1" applyFill="1" applyBorder="1" applyAlignment="1" applyProtection="1">
      <alignment horizontal="center" vertical="center" wrapText="1"/>
      <protection hidden="1"/>
    </xf>
    <xf numFmtId="0" fontId="14" fillId="16" borderId="57" xfId="0" applyFont="1" applyFill="1" applyBorder="1" applyAlignment="1" applyProtection="1">
      <alignment horizontal="center" vertical="center" wrapText="1"/>
      <protection hidden="1"/>
    </xf>
    <xf numFmtId="0" fontId="14" fillId="16" borderId="59" xfId="0" applyFont="1" applyFill="1" applyBorder="1" applyAlignment="1" applyProtection="1">
      <alignment horizontal="center" vertical="center" wrapText="1"/>
      <protection hidden="1"/>
    </xf>
    <xf numFmtId="0" fontId="23" fillId="10" borderId="58" xfId="0" applyFont="1" applyFill="1" applyBorder="1" applyAlignment="1" applyProtection="1">
      <alignment horizontal="distributed" vertical="center" indent="3"/>
      <protection locked="0"/>
    </xf>
    <xf numFmtId="0" fontId="23" fillId="10" borderId="57" xfId="0" applyFont="1" applyFill="1" applyBorder="1" applyAlignment="1" applyProtection="1">
      <alignment horizontal="distributed" vertical="center" indent="3"/>
      <protection locked="0"/>
    </xf>
    <xf numFmtId="0" fontId="23" fillId="10" borderId="50" xfId="0" applyFont="1" applyFill="1" applyBorder="1" applyAlignment="1" applyProtection="1">
      <alignment horizontal="distributed" vertical="center" indent="3"/>
      <protection locked="0"/>
    </xf>
    <xf numFmtId="0" fontId="14" fillId="16" borderId="51" xfId="2" applyFont="1" applyFill="1" applyBorder="1" applyAlignment="1" applyProtection="1">
      <alignment horizontal="center" vertical="center" wrapText="1"/>
      <protection hidden="1"/>
    </xf>
    <xf numFmtId="0" fontId="14" fillId="16" borderId="52" xfId="2" applyFont="1" applyFill="1" applyBorder="1" applyAlignment="1" applyProtection="1">
      <alignment horizontal="center" vertical="center" wrapText="1"/>
      <protection hidden="1"/>
    </xf>
    <xf numFmtId="49" fontId="32" fillId="0" borderId="51" xfId="2" applyNumberFormat="1" applyFont="1" applyBorder="1" applyAlignment="1" applyProtection="1">
      <alignment horizontal="left" vertical="center" indent="1"/>
      <protection locked="0"/>
    </xf>
    <xf numFmtId="49" fontId="32" fillId="0" borderId="50" xfId="2" applyNumberFormat="1" applyFont="1" applyBorder="1" applyAlignment="1" applyProtection="1">
      <alignment horizontal="left" vertical="center" indent="1"/>
      <protection locked="0"/>
    </xf>
    <xf numFmtId="49" fontId="32" fillId="0" borderId="53" xfId="2" applyNumberFormat="1" applyFont="1" applyBorder="1" applyAlignment="1" applyProtection="1">
      <alignment horizontal="left" vertical="center" indent="1"/>
      <protection locked="0"/>
    </xf>
    <xf numFmtId="0" fontId="14" fillId="0" borderId="81" xfId="2" applyFont="1" applyBorder="1" applyAlignment="1" applyProtection="1">
      <alignment horizontal="left" vertical="center" indent="1"/>
      <protection locked="0"/>
    </xf>
    <xf numFmtId="0" fontId="14" fillId="0" borderId="160" xfId="2" applyFont="1" applyBorder="1" applyAlignment="1" applyProtection="1">
      <alignment horizontal="left" vertical="center" indent="1"/>
      <protection locked="0"/>
    </xf>
    <xf numFmtId="0" fontId="14" fillId="0" borderId="171" xfId="2" applyFont="1" applyBorder="1" applyAlignment="1" applyProtection="1">
      <alignment horizontal="left" vertical="center" indent="1"/>
      <protection locked="0"/>
    </xf>
    <xf numFmtId="0" fontId="14" fillId="0" borderId="138" xfId="2" applyFont="1" applyBorder="1" applyAlignment="1" applyProtection="1">
      <alignment horizontal="left" vertical="center" indent="1"/>
      <protection locked="0"/>
    </xf>
    <xf numFmtId="0" fontId="14" fillId="0" borderId="161" xfId="2" applyFont="1" applyBorder="1" applyAlignment="1" applyProtection="1">
      <alignment horizontal="left" vertical="center" indent="1"/>
      <protection locked="0"/>
    </xf>
    <xf numFmtId="0" fontId="14" fillId="0" borderId="143" xfId="2" applyFont="1" applyBorder="1" applyAlignment="1" applyProtection="1">
      <alignment horizontal="left" vertical="center" indent="1"/>
      <protection locked="0"/>
    </xf>
    <xf numFmtId="0" fontId="15" fillId="16" borderId="80" xfId="0" applyFont="1" applyFill="1" applyBorder="1" applyAlignment="1" applyProtection="1">
      <alignment horizontal="center" vertical="center" wrapText="1"/>
      <protection hidden="1"/>
    </xf>
    <xf numFmtId="0" fontId="15" fillId="16" borderId="30" xfId="0" applyFont="1" applyFill="1" applyBorder="1" applyAlignment="1" applyProtection="1">
      <alignment horizontal="center" vertical="center" wrapText="1"/>
      <protection hidden="1"/>
    </xf>
    <xf numFmtId="0" fontId="15" fillId="16" borderId="82" xfId="0" applyFont="1" applyFill="1" applyBorder="1" applyAlignment="1" applyProtection="1">
      <alignment horizontal="center" vertical="center" wrapText="1"/>
      <protection hidden="1"/>
    </xf>
    <xf numFmtId="0" fontId="14" fillId="0" borderId="83" xfId="2" applyFont="1" applyBorder="1" applyAlignment="1" applyProtection="1">
      <alignment horizontal="left" vertical="center" indent="1"/>
      <protection locked="0"/>
    </xf>
    <xf numFmtId="0" fontId="14" fillId="0" borderId="162" xfId="2" applyFont="1" applyBorder="1" applyAlignment="1" applyProtection="1">
      <alignment horizontal="left" vertical="center" indent="1"/>
      <protection locked="0"/>
    </xf>
    <xf numFmtId="0" fontId="14" fillId="0" borderId="330" xfId="2" applyFont="1" applyBorder="1" applyAlignment="1" applyProtection="1">
      <alignment horizontal="left" vertical="center" indent="1"/>
      <protection locked="0"/>
    </xf>
    <xf numFmtId="0" fontId="14" fillId="0" borderId="331" xfId="2" applyFont="1" applyBorder="1" applyAlignment="1" applyProtection="1">
      <alignment horizontal="left" vertical="center" indent="1"/>
      <protection locked="0"/>
    </xf>
    <xf numFmtId="0" fontId="15" fillId="16" borderId="230" xfId="0" applyFont="1" applyFill="1" applyBorder="1" applyAlignment="1" applyProtection="1">
      <alignment horizontal="center" vertical="center" wrapText="1"/>
      <protection hidden="1"/>
    </xf>
    <xf numFmtId="0" fontId="15" fillId="16" borderId="231" xfId="0" applyFont="1" applyFill="1" applyBorder="1" applyAlignment="1" applyProtection="1">
      <alignment horizontal="center" vertical="center" wrapText="1"/>
      <protection hidden="1"/>
    </xf>
    <xf numFmtId="0" fontId="25" fillId="16" borderId="218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219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220" xfId="2" applyNumberFormat="1" applyFont="1" applyFill="1" applyBorder="1" applyAlignment="1" applyProtection="1">
      <alignment horizontal="center" vertical="center"/>
      <protection hidden="1"/>
    </xf>
    <xf numFmtId="0" fontId="32" fillId="16" borderId="2" xfId="2" applyNumberFormat="1" applyFont="1" applyFill="1" applyBorder="1" applyAlignment="1" applyProtection="1">
      <alignment horizontal="center" vertical="center"/>
      <protection hidden="1"/>
    </xf>
    <xf numFmtId="0" fontId="32" fillId="16" borderId="3" xfId="2" applyNumberFormat="1" applyFont="1" applyFill="1" applyBorder="1" applyAlignment="1" applyProtection="1">
      <alignment horizontal="center" vertical="center"/>
      <protection hidden="1"/>
    </xf>
    <xf numFmtId="0" fontId="32" fillId="16" borderId="275" xfId="2" applyNumberFormat="1" applyFont="1" applyFill="1" applyBorder="1" applyAlignment="1" applyProtection="1">
      <alignment horizontal="center" vertical="center"/>
      <protection hidden="1"/>
    </xf>
    <xf numFmtId="0" fontId="32" fillId="16" borderId="219" xfId="2" applyNumberFormat="1" applyFont="1" applyFill="1" applyBorder="1" applyAlignment="1" applyProtection="1">
      <alignment horizontal="center" vertical="center"/>
      <protection hidden="1"/>
    </xf>
    <xf numFmtId="0" fontId="32" fillId="0" borderId="277" xfId="2" applyNumberFormat="1" applyFont="1" applyFill="1" applyBorder="1" applyAlignment="1" applyProtection="1">
      <alignment horizontal="center" vertical="center"/>
      <protection locked="0"/>
    </xf>
    <xf numFmtId="0" fontId="32" fillId="0" borderId="220" xfId="2" applyNumberFormat="1" applyFont="1" applyFill="1" applyBorder="1" applyAlignment="1" applyProtection="1">
      <alignment horizontal="center" vertical="center"/>
      <protection locked="0"/>
    </xf>
    <xf numFmtId="0" fontId="16" fillId="16" borderId="84" xfId="2" applyFont="1" applyFill="1" applyBorder="1" applyAlignment="1" applyProtection="1">
      <alignment horizontal="center" vertical="center"/>
      <protection hidden="1"/>
    </xf>
    <xf numFmtId="0" fontId="16" fillId="16" borderId="85" xfId="2" applyFont="1" applyFill="1" applyBorder="1" applyAlignment="1" applyProtection="1">
      <alignment horizontal="center" vertical="center"/>
      <protection hidden="1"/>
    </xf>
    <xf numFmtId="0" fontId="16" fillId="16" borderId="86" xfId="2" applyFont="1" applyFill="1" applyBorder="1" applyAlignment="1" applyProtection="1">
      <alignment horizontal="center" vertical="center"/>
      <protection hidden="1"/>
    </xf>
    <xf numFmtId="0" fontId="16" fillId="16" borderId="87" xfId="2" applyFont="1" applyFill="1" applyBorder="1" applyAlignment="1" applyProtection="1">
      <alignment horizontal="center" vertical="center"/>
      <protection hidden="1"/>
    </xf>
    <xf numFmtId="0" fontId="16" fillId="16" borderId="6" xfId="2" applyFont="1" applyFill="1" applyBorder="1" applyAlignment="1" applyProtection="1">
      <alignment horizontal="center" vertical="center"/>
      <protection hidden="1"/>
    </xf>
    <xf numFmtId="0" fontId="16" fillId="16" borderId="88" xfId="2" applyFont="1" applyFill="1" applyBorder="1" applyAlignment="1" applyProtection="1">
      <alignment horizontal="center" vertical="center"/>
      <protection hidden="1"/>
    </xf>
    <xf numFmtId="0" fontId="78" fillId="0" borderId="278" xfId="0" applyFont="1" applyFill="1" applyBorder="1" applyAlignment="1" applyProtection="1">
      <alignment horizontal="center" vertical="center"/>
      <protection locked="0"/>
    </xf>
    <xf numFmtId="0" fontId="78" fillId="0" borderId="279" xfId="0" applyFont="1" applyFill="1" applyBorder="1" applyAlignment="1" applyProtection="1">
      <alignment horizontal="center" vertical="center"/>
      <protection locked="0"/>
    </xf>
    <xf numFmtId="0" fontId="14" fillId="16" borderId="49" xfId="0" applyFont="1" applyFill="1" applyBorder="1" applyAlignment="1" applyProtection="1">
      <alignment horizontal="center" vertical="center" wrapText="1"/>
      <protection hidden="1"/>
    </xf>
    <xf numFmtId="0" fontId="14" fillId="16" borderId="50" xfId="0" applyFont="1" applyFill="1" applyBorder="1" applyAlignment="1" applyProtection="1">
      <alignment horizontal="center" vertical="center" wrapText="1"/>
      <protection hidden="1"/>
    </xf>
    <xf numFmtId="0" fontId="14" fillId="16" borderId="52" xfId="0" applyFont="1" applyFill="1" applyBorder="1" applyAlignment="1" applyProtection="1">
      <alignment horizontal="center" vertical="center" wrapText="1"/>
      <protection hidden="1"/>
    </xf>
    <xf numFmtId="0" fontId="14" fillId="16" borderId="54" xfId="0" applyFont="1" applyFill="1" applyBorder="1" applyAlignment="1" applyProtection="1">
      <alignment horizontal="center" vertical="center" wrapText="1"/>
      <protection hidden="1"/>
    </xf>
    <xf numFmtId="0" fontId="14" fillId="16" borderId="5" xfId="0" applyFont="1" applyFill="1" applyBorder="1" applyAlignment="1" applyProtection="1">
      <alignment horizontal="center" vertical="center" wrapText="1"/>
      <protection hidden="1"/>
    </xf>
    <xf numFmtId="0" fontId="14" fillId="16" borderId="13" xfId="0" applyFont="1" applyFill="1" applyBorder="1" applyAlignment="1" applyProtection="1">
      <alignment horizontal="center" vertical="center" wrapText="1"/>
      <protection hidden="1"/>
    </xf>
    <xf numFmtId="0" fontId="14" fillId="10" borderId="2" xfId="0" applyFont="1" applyFill="1" applyBorder="1" applyAlignment="1" applyProtection="1">
      <alignment horizontal="left" vertical="center"/>
      <protection locked="0"/>
    </xf>
    <xf numFmtId="0" fontId="14" fillId="10" borderId="4" xfId="0" applyFont="1" applyFill="1" applyBorder="1" applyAlignment="1" applyProtection="1">
      <alignment horizontal="left" vertical="center"/>
      <protection locked="0"/>
    </xf>
    <xf numFmtId="0" fontId="14" fillId="16" borderId="11" xfId="2" applyFont="1" applyFill="1" applyBorder="1" applyAlignment="1" applyProtection="1">
      <alignment horizontal="center" vertical="center" wrapText="1"/>
      <protection hidden="1"/>
    </xf>
    <xf numFmtId="0" fontId="14" fillId="16" borderId="13" xfId="2" applyFont="1" applyFill="1" applyBorder="1" applyAlignment="1" applyProtection="1">
      <alignment horizontal="center" vertical="center" wrapText="1"/>
      <protection hidden="1"/>
    </xf>
    <xf numFmtId="0" fontId="29" fillId="0" borderId="51" xfId="2" applyFont="1" applyBorder="1" applyAlignment="1" applyProtection="1">
      <alignment horizontal="center" vertical="center" shrinkToFit="1"/>
      <protection locked="0"/>
    </xf>
    <xf numFmtId="0" fontId="29" fillId="0" borderId="50" xfId="2" applyFont="1" applyBorder="1" applyAlignment="1" applyProtection="1">
      <alignment horizontal="center" vertical="center" shrinkToFit="1"/>
      <protection locked="0"/>
    </xf>
    <xf numFmtId="0" fontId="29" fillId="0" borderId="11" xfId="2" applyFont="1" applyBorder="1" applyAlignment="1" applyProtection="1">
      <alignment horizontal="center" vertical="center" shrinkToFit="1"/>
      <protection locked="0"/>
    </xf>
    <xf numFmtId="0" fontId="29" fillId="0" borderId="5" xfId="2" applyFont="1" applyBorder="1" applyAlignment="1" applyProtection="1">
      <alignment horizontal="center" vertical="center" shrinkToFit="1"/>
      <protection locked="0"/>
    </xf>
    <xf numFmtId="0" fontId="18" fillId="16" borderId="45" xfId="2" applyFont="1" applyFill="1" applyBorder="1" applyAlignment="1" applyProtection="1">
      <alignment horizontal="center" vertical="center"/>
      <protection hidden="1"/>
    </xf>
    <xf numFmtId="0" fontId="18" fillId="16" borderId="46" xfId="2" applyFont="1" applyFill="1" applyBorder="1" applyAlignment="1" applyProtection="1">
      <alignment horizontal="center" vertical="center"/>
      <protection hidden="1"/>
    </xf>
    <xf numFmtId="0" fontId="16" fillId="16" borderId="47" xfId="2" applyFont="1" applyFill="1" applyBorder="1" applyAlignment="1" applyProtection="1">
      <alignment horizontal="left" vertical="center" shrinkToFit="1"/>
      <protection hidden="1"/>
    </xf>
    <xf numFmtId="0" fontId="16" fillId="16" borderId="46" xfId="2" applyFont="1" applyFill="1" applyBorder="1" applyAlignment="1" applyProtection="1">
      <alignment horizontal="left" vertical="center" shrinkToFit="1"/>
      <protection hidden="1"/>
    </xf>
    <xf numFmtId="0" fontId="16" fillId="16" borderId="48" xfId="2" applyFont="1" applyFill="1" applyBorder="1" applyAlignment="1" applyProtection="1">
      <alignment horizontal="left" vertical="center" shrinkToFit="1"/>
      <protection hidden="1"/>
    </xf>
    <xf numFmtId="1" fontId="14" fillId="16" borderId="70" xfId="0" applyNumberFormat="1" applyFont="1" applyFill="1" applyBorder="1" applyAlignment="1" applyProtection="1">
      <alignment horizontal="center" vertical="center"/>
      <protection hidden="1"/>
    </xf>
    <xf numFmtId="1" fontId="14" fillId="16" borderId="71" xfId="0" applyNumberFormat="1" applyFont="1" applyFill="1" applyBorder="1" applyAlignment="1" applyProtection="1">
      <alignment horizontal="center" vertical="center"/>
      <protection hidden="1"/>
    </xf>
    <xf numFmtId="1" fontId="22" fillId="10" borderId="72" xfId="0" applyNumberFormat="1" applyFont="1" applyFill="1" applyBorder="1" applyAlignment="1" applyProtection="1">
      <alignment horizontal="left" vertical="center" indent="1"/>
      <protection locked="0"/>
    </xf>
    <xf numFmtId="1" fontId="22" fillId="10" borderId="71" xfId="0" applyNumberFormat="1" applyFont="1" applyFill="1" applyBorder="1" applyAlignment="1" applyProtection="1">
      <alignment horizontal="left" vertical="center" indent="1"/>
      <protection locked="0"/>
    </xf>
    <xf numFmtId="1" fontId="22" fillId="10" borderId="73" xfId="0" applyNumberFormat="1" applyFont="1" applyFill="1" applyBorder="1" applyAlignment="1" applyProtection="1">
      <alignment horizontal="left" vertical="center" indent="1"/>
      <protection locked="0"/>
    </xf>
    <xf numFmtId="1" fontId="14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52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11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13" xfId="0" applyNumberFormat="1" applyFont="1" applyFill="1" applyBorder="1" applyAlignment="1" applyProtection="1">
      <alignment horizontal="center" vertical="center" wrapText="1"/>
      <protection hidden="1"/>
    </xf>
    <xf numFmtId="1" fontId="21" fillId="10" borderId="51" xfId="0" applyNumberFormat="1" applyFont="1" applyFill="1" applyBorder="1" applyAlignment="1" applyProtection="1">
      <alignment horizontal="center" vertical="center"/>
      <protection locked="0"/>
    </xf>
    <xf numFmtId="1" fontId="21" fillId="10" borderId="52" xfId="0" applyNumberFormat="1" applyFont="1" applyFill="1" applyBorder="1" applyAlignment="1" applyProtection="1">
      <alignment horizontal="center" vertical="center"/>
      <protection locked="0"/>
    </xf>
    <xf numFmtId="1" fontId="21" fillId="10" borderId="11" xfId="0" applyNumberFormat="1" applyFont="1" applyFill="1" applyBorder="1" applyAlignment="1" applyProtection="1">
      <alignment horizontal="center" vertical="center"/>
      <protection locked="0"/>
    </xf>
    <xf numFmtId="1" fontId="21" fillId="10" borderId="13" xfId="0" applyNumberFormat="1" applyFont="1" applyFill="1" applyBorder="1" applyAlignment="1" applyProtection="1">
      <alignment horizontal="center" vertical="center"/>
      <protection locked="0"/>
    </xf>
    <xf numFmtId="1" fontId="14" fillId="16" borderId="72" xfId="0" applyNumberFormat="1" applyFont="1" applyFill="1" applyBorder="1" applyAlignment="1" applyProtection="1">
      <alignment horizontal="center" vertical="center" shrinkToFit="1"/>
      <protection hidden="1"/>
    </xf>
    <xf numFmtId="1" fontId="14" fillId="16" borderId="73" xfId="0" applyNumberFormat="1" applyFont="1" applyFill="1" applyBorder="1" applyAlignment="1" applyProtection="1">
      <alignment horizontal="center" vertical="center" shrinkToFit="1"/>
      <protection hidden="1"/>
    </xf>
    <xf numFmtId="1" fontId="22" fillId="10" borderId="74" xfId="0" applyNumberFormat="1" applyFont="1" applyFill="1" applyBorder="1" applyAlignment="1" applyProtection="1">
      <alignment horizontal="left" vertical="center" indent="1"/>
      <protection locked="0"/>
    </xf>
    <xf numFmtId="1" fontId="19" fillId="16" borderId="75" xfId="0" applyNumberFormat="1" applyFont="1" applyFill="1" applyBorder="1" applyAlignment="1" applyProtection="1">
      <alignment horizontal="center" vertical="center"/>
      <protection hidden="1"/>
    </xf>
    <xf numFmtId="1" fontId="19" fillId="16" borderId="76" xfId="0" applyNumberFormat="1" applyFont="1" applyFill="1" applyBorder="1" applyAlignment="1" applyProtection="1">
      <alignment horizontal="center" vertical="center"/>
      <protection hidden="1"/>
    </xf>
    <xf numFmtId="1" fontId="29" fillId="10" borderId="77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10" borderId="76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10" borderId="78" xfId="0" applyNumberFormat="1" applyFont="1" applyFill="1" applyBorder="1" applyAlignment="1" applyProtection="1">
      <alignment horizontal="left" vertical="center" indent="1" shrinkToFit="1"/>
      <protection locked="0"/>
    </xf>
    <xf numFmtId="1" fontId="19" fillId="16" borderId="77" xfId="0" applyNumberFormat="1" applyFont="1" applyFill="1" applyBorder="1" applyAlignment="1" applyProtection="1">
      <alignment horizontal="center" vertical="center" shrinkToFit="1"/>
      <protection hidden="1"/>
    </xf>
    <xf numFmtId="1" fontId="19" fillId="16" borderId="78" xfId="0" applyNumberFormat="1" applyFont="1" applyFill="1" applyBorder="1" applyAlignment="1" applyProtection="1">
      <alignment horizontal="center" vertical="center" shrinkToFit="1"/>
      <protection hidden="1"/>
    </xf>
    <xf numFmtId="1" fontId="29" fillId="10" borderId="77" xfId="0" applyNumberFormat="1" applyFont="1" applyFill="1" applyBorder="1" applyAlignment="1" applyProtection="1">
      <alignment horizontal="left" vertical="center" indent="1"/>
      <protection locked="0"/>
    </xf>
    <xf numFmtId="1" fontId="29" fillId="10" borderId="76" xfId="0" applyNumberFormat="1" applyFont="1" applyFill="1" applyBorder="1" applyAlignment="1" applyProtection="1">
      <alignment horizontal="left" vertical="center" indent="1"/>
      <protection locked="0"/>
    </xf>
    <xf numFmtId="1" fontId="29" fillId="10" borderId="79" xfId="0" applyNumberFormat="1" applyFont="1" applyFill="1" applyBorder="1" applyAlignment="1" applyProtection="1">
      <alignment horizontal="left" vertical="center" indent="1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5" xfId="2" applyFont="1" applyBorder="1" applyAlignment="1" applyProtection="1">
      <alignment horizontal="center" vertical="center"/>
      <protection locked="0"/>
    </xf>
    <xf numFmtId="0" fontId="25" fillId="16" borderId="84" xfId="2" applyNumberFormat="1" applyFont="1" applyFill="1" applyBorder="1" applyAlignment="1" applyProtection="1">
      <alignment horizontal="center" vertical="center"/>
      <protection hidden="1"/>
    </xf>
    <xf numFmtId="0" fontId="25" fillId="16" borderId="85" xfId="2" applyNumberFormat="1" applyFont="1" applyFill="1" applyBorder="1" applyAlignment="1" applyProtection="1">
      <alignment horizontal="center" vertical="center"/>
      <protection hidden="1"/>
    </xf>
    <xf numFmtId="0" fontId="25" fillId="16" borderId="86" xfId="2" applyNumberFormat="1" applyFont="1" applyFill="1" applyBorder="1" applyAlignment="1" applyProtection="1">
      <alignment horizontal="center" vertical="center"/>
      <protection hidden="1"/>
    </xf>
    <xf numFmtId="0" fontId="25" fillId="16" borderId="132" xfId="2" applyNumberFormat="1" applyFont="1" applyFill="1" applyBorder="1" applyAlignment="1" applyProtection="1">
      <alignment horizontal="center" vertical="center"/>
      <protection hidden="1"/>
    </xf>
    <xf numFmtId="0" fontId="25" fillId="16" borderId="229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3" xfId="2" applyNumberFormat="1" applyFont="1" applyFill="1" applyBorder="1" applyAlignment="1" applyProtection="1">
      <alignment horizontal="distributed" vertical="center" indent="1"/>
      <protection hidden="1"/>
    </xf>
  </cellXfs>
  <cellStyles count="4">
    <cellStyle name="ハイパーリンク" xfId="3" builtinId="8"/>
    <cellStyle name="標準" xfId="0" builtinId="0"/>
    <cellStyle name="標準 5" xfId="2" xr:uid="{00000000-0005-0000-0000-000002000000}"/>
    <cellStyle name="標準_旧NANS21出雲陸上データ" xfId="1" xr:uid="{00000000-0005-0000-0000-000003000000}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B09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266699</xdr:colOff>
          <xdr:row>41</xdr:row>
          <xdr:rowOff>45644</xdr:rowOff>
        </xdr:from>
        <xdr:to>
          <xdr:col>9</xdr:col>
          <xdr:colOff>371192</xdr:colOff>
          <xdr:row>44</xdr:row>
          <xdr:rowOff>217714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者データ入力シート!$Q$4:$AD$7" spid="_x0000_s35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2642" y="9614187"/>
              <a:ext cx="3446407" cy="9068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15</xdr:col>
      <xdr:colOff>95250</xdr:colOff>
      <xdr:row>48</xdr:row>
      <xdr:rowOff>116417</xdr:rowOff>
    </xdr:from>
    <xdr:to>
      <xdr:col>15</xdr:col>
      <xdr:colOff>505883</xdr:colOff>
      <xdr:row>50</xdr:row>
      <xdr:rowOff>60326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0" y="11377084"/>
          <a:ext cx="410633" cy="43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518583</xdr:colOff>
      <xdr:row>48</xdr:row>
      <xdr:rowOff>63500</xdr:rowOff>
    </xdr:from>
    <xdr:to>
      <xdr:col>14</xdr:col>
      <xdr:colOff>484287</xdr:colOff>
      <xdr:row>50</xdr:row>
      <xdr:rowOff>74083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1324167"/>
          <a:ext cx="514809" cy="4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513292</xdr:colOff>
      <xdr:row>8</xdr:row>
      <xdr:rowOff>131232</xdr:rowOff>
    </xdr:from>
    <xdr:to>
      <xdr:col>12</xdr:col>
      <xdr:colOff>194732</xdr:colOff>
      <xdr:row>8</xdr:row>
      <xdr:rowOff>404811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591" y="2063399"/>
          <a:ext cx="236376" cy="273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489834</xdr:colOff>
      <xdr:row>7</xdr:row>
      <xdr:rowOff>265622</xdr:rowOff>
    </xdr:from>
    <xdr:to>
      <xdr:col>17</xdr:col>
      <xdr:colOff>418272</xdr:colOff>
      <xdr:row>8</xdr:row>
      <xdr:rowOff>130450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38334" y="1942022"/>
          <a:ext cx="1585788" cy="17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r>
            <a:rPr kumimoji="1" lang="ja-JP" altLang="en-US" sz="1100"/>
            <a:t>携帯電話番号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107041</xdr:colOff>
      <xdr:row>11</xdr:row>
      <xdr:rowOff>245387</xdr:rowOff>
    </xdr:from>
    <xdr:to>
      <xdr:col>5</xdr:col>
      <xdr:colOff>369686</xdr:colOff>
      <xdr:row>12</xdr:row>
      <xdr:rowOff>226337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53124" y="3296405"/>
          <a:ext cx="262645" cy="23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G94"/>
  <sheetViews>
    <sheetView showGridLines="0" tabSelected="1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I7" sqref="I7:S8"/>
    </sheetView>
  </sheetViews>
  <sheetFormatPr defaultRowHeight="13.3"/>
  <cols>
    <col min="1" max="1" width="1.15234375" customWidth="1"/>
    <col min="2" max="2" width="0.765625" customWidth="1"/>
    <col min="3" max="3" width="0.84375" customWidth="1"/>
    <col min="4" max="4" width="8.15234375" customWidth="1"/>
    <col min="5" max="5" width="6" customWidth="1"/>
    <col min="6" max="7" width="8.765625" customWidth="1"/>
    <col min="8" max="9" width="7.765625" customWidth="1"/>
    <col min="10" max="10" width="15.84375" customWidth="1"/>
    <col min="11" max="11" width="5.61328125" customWidth="1"/>
    <col min="12" max="13" width="4" customWidth="1"/>
    <col min="14" max="15" width="6.84375" customWidth="1"/>
    <col min="16" max="16" width="11.4609375" customWidth="1"/>
    <col min="17" max="17" width="7.3828125" customWidth="1"/>
    <col min="18" max="18" width="4.3828125" customWidth="1"/>
    <col min="19" max="19" width="4.3828125" style="17" customWidth="1"/>
    <col min="20" max="20" width="1" style="17" customWidth="1"/>
    <col min="21" max="23" width="0.4609375" style="456" customWidth="1"/>
    <col min="24" max="24" width="19.61328125" style="17" customWidth="1"/>
    <col min="25" max="25" width="6.23046875" style="59" customWidth="1"/>
    <col min="26" max="26" width="3.3828125" style="17" bestFit="1" customWidth="1"/>
    <col min="27" max="27" width="18.61328125" customWidth="1"/>
    <col min="28" max="28" width="5.23046875" bestFit="1" customWidth="1"/>
    <col min="29" max="29" width="4.61328125" customWidth="1"/>
    <col min="30" max="32" width="1" customWidth="1"/>
  </cols>
  <sheetData>
    <row r="1" spans="1:32" ht="4.5" hidden="1" customHeight="1"/>
    <row r="2" spans="1:32" ht="4.5" hidden="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  <c r="T2" s="63"/>
      <c r="U2" s="457"/>
      <c r="V2" s="457"/>
      <c r="W2" s="457"/>
      <c r="X2" s="63"/>
      <c r="Y2" s="64"/>
      <c r="Z2" s="63"/>
      <c r="AA2" s="62"/>
      <c r="AB2" s="62"/>
      <c r="AC2" s="62"/>
      <c r="AD2" s="62"/>
      <c r="AE2" s="62"/>
      <c r="AF2" s="62"/>
    </row>
    <row r="3" spans="1:32" ht="4.5" hidden="1" customHeight="1" thickBo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3"/>
      <c r="U3" s="457"/>
      <c r="V3" s="457"/>
      <c r="W3" s="457"/>
      <c r="X3" s="63"/>
      <c r="Y3" s="64"/>
      <c r="Z3" s="63"/>
      <c r="AA3" s="62"/>
      <c r="AB3" s="62"/>
      <c r="AC3" s="62"/>
      <c r="AD3" s="62"/>
      <c r="AE3" s="62"/>
      <c r="AF3" s="62"/>
    </row>
    <row r="4" spans="1:32" s="183" customFormat="1" ht="10.3" thickBot="1">
      <c r="A4" s="177"/>
      <c r="B4" s="177"/>
      <c r="C4" s="177"/>
      <c r="D4" s="184" t="s">
        <v>529</v>
      </c>
      <c r="E4" s="178"/>
      <c r="F4" s="179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77"/>
      <c r="R4" s="177"/>
      <c r="S4" s="181"/>
      <c r="T4" s="181"/>
      <c r="U4" s="458"/>
      <c r="V4" s="458"/>
      <c r="W4" s="458"/>
      <c r="X4" s="181"/>
      <c r="Y4" s="182"/>
      <c r="Z4" s="181"/>
      <c r="AA4" s="177"/>
      <c r="AB4" s="177"/>
      <c r="AC4" s="177"/>
      <c r="AD4" s="177"/>
      <c r="AE4" s="177"/>
      <c r="AF4" s="177"/>
    </row>
    <row r="5" spans="1:32" ht="23.6" customHeight="1">
      <c r="A5" s="62"/>
      <c r="B5" s="62"/>
      <c r="C5" s="187"/>
      <c r="D5" s="642" t="s">
        <v>453</v>
      </c>
      <c r="E5" s="645" t="s">
        <v>454</v>
      </c>
      <c r="F5" s="727" t="s">
        <v>513</v>
      </c>
      <c r="G5" s="728"/>
      <c r="H5" s="729"/>
      <c r="I5" s="733" t="s">
        <v>456</v>
      </c>
      <c r="J5" s="734"/>
      <c r="K5" s="734"/>
      <c r="L5" s="734"/>
      <c r="M5" s="734"/>
      <c r="N5" s="734"/>
      <c r="O5" s="734"/>
      <c r="P5" s="734"/>
      <c r="Q5" s="734"/>
      <c r="R5" s="734"/>
      <c r="S5" s="735"/>
      <c r="T5" s="188"/>
      <c r="U5" s="457"/>
      <c r="V5" s="457"/>
      <c r="W5" s="457"/>
      <c r="X5" s="362" t="s">
        <v>318</v>
      </c>
      <c r="Y5" s="363"/>
      <c r="Z5" s="363"/>
      <c r="AA5" s="363"/>
      <c r="AB5" s="363"/>
      <c r="AC5" s="363"/>
      <c r="AD5" s="62"/>
      <c r="AE5" s="62"/>
      <c r="AF5" s="62"/>
    </row>
    <row r="6" spans="1:32" ht="23.6" customHeight="1">
      <c r="A6" s="62"/>
      <c r="B6" s="62"/>
      <c r="C6" s="189"/>
      <c r="D6" s="643"/>
      <c r="E6" s="646"/>
      <c r="F6" s="730"/>
      <c r="G6" s="731"/>
      <c r="H6" s="732"/>
      <c r="I6" s="736"/>
      <c r="J6" s="737"/>
      <c r="K6" s="737"/>
      <c r="L6" s="737"/>
      <c r="M6" s="737"/>
      <c r="N6" s="737"/>
      <c r="O6" s="737"/>
      <c r="P6" s="737"/>
      <c r="Q6" s="737"/>
      <c r="R6" s="737"/>
      <c r="S6" s="738"/>
      <c r="T6" s="190"/>
      <c r="U6" s="457"/>
      <c r="V6" s="457"/>
      <c r="W6" s="457"/>
      <c r="X6" s="721" t="str">
        <f>'大会申込一覧表(印刷して提出)'!E4</f>
        <v>令和３年度　第２１５回松戸市陸上競技記録会 　長距離大会MLD⑤</v>
      </c>
      <c r="Y6" s="722"/>
      <c r="Z6" s="722"/>
      <c r="AA6" s="722"/>
      <c r="AB6" s="722"/>
      <c r="AC6" s="723"/>
      <c r="AD6" s="62"/>
      <c r="AE6" s="62"/>
      <c r="AF6" s="62"/>
    </row>
    <row r="7" spans="1:32" ht="27.75" customHeight="1">
      <c r="A7" s="62"/>
      <c r="B7" s="62"/>
      <c r="C7" s="189"/>
      <c r="D7" s="643"/>
      <c r="E7" s="646"/>
      <c r="F7" s="699" t="s">
        <v>514</v>
      </c>
      <c r="G7" s="700"/>
      <c r="H7" s="701"/>
      <c r="I7" s="705" t="s">
        <v>533</v>
      </c>
      <c r="J7" s="706"/>
      <c r="K7" s="706"/>
      <c r="L7" s="706"/>
      <c r="M7" s="706"/>
      <c r="N7" s="706"/>
      <c r="O7" s="706"/>
      <c r="P7" s="706"/>
      <c r="Q7" s="706"/>
      <c r="R7" s="706"/>
      <c r="S7" s="707"/>
      <c r="T7" s="190"/>
      <c r="U7" s="457"/>
      <c r="V7" s="457"/>
      <c r="W7" s="457"/>
      <c r="X7" s="724"/>
      <c r="Y7" s="725"/>
      <c r="Z7" s="725"/>
      <c r="AA7" s="725"/>
      <c r="AB7" s="725"/>
      <c r="AC7" s="726"/>
      <c r="AD7" s="62"/>
      <c r="AE7" s="62"/>
      <c r="AF7" s="62"/>
    </row>
    <row r="8" spans="1:32" ht="27.75" customHeight="1">
      <c r="A8" s="62"/>
      <c r="B8" s="62"/>
      <c r="C8" s="189"/>
      <c r="D8" s="643"/>
      <c r="E8" s="646"/>
      <c r="F8" s="702"/>
      <c r="G8" s="703"/>
      <c r="H8" s="704"/>
      <c r="I8" s="708"/>
      <c r="J8" s="709"/>
      <c r="K8" s="709"/>
      <c r="L8" s="709"/>
      <c r="M8" s="709"/>
      <c r="N8" s="709"/>
      <c r="O8" s="709"/>
      <c r="P8" s="709"/>
      <c r="Q8" s="709"/>
      <c r="R8" s="709"/>
      <c r="S8" s="710"/>
      <c r="T8" s="190"/>
      <c r="U8" s="457"/>
      <c r="V8" s="457"/>
      <c r="W8" s="457"/>
      <c r="X8" s="301" t="s">
        <v>457</v>
      </c>
      <c r="Y8" s="302"/>
      <c r="Z8" s="100"/>
      <c r="AA8" s="101"/>
      <c r="AB8" s="101"/>
      <c r="AC8" s="102"/>
      <c r="AD8" s="62"/>
      <c r="AE8" s="62"/>
      <c r="AF8" s="62"/>
    </row>
    <row r="9" spans="1:32" ht="20.149999999999999" customHeight="1">
      <c r="A9" s="62"/>
      <c r="B9" s="62"/>
      <c r="C9" s="189"/>
      <c r="D9" s="643"/>
      <c r="E9" s="646"/>
      <c r="F9" s="681" t="s">
        <v>515</v>
      </c>
      <c r="G9" s="682"/>
      <c r="H9" s="683"/>
      <c r="I9" s="690" t="s">
        <v>528</v>
      </c>
      <c r="J9" s="691"/>
      <c r="K9" s="691"/>
      <c r="L9" s="691"/>
      <c r="M9" s="691"/>
      <c r="N9" s="691"/>
      <c r="O9" s="691"/>
      <c r="P9" s="691"/>
      <c r="Q9" s="691"/>
      <c r="R9" s="691"/>
      <c r="S9" s="692"/>
      <c r="T9" s="190"/>
      <c r="U9" s="457"/>
      <c r="V9" s="457"/>
      <c r="W9" s="457"/>
      <c r="X9" s="104" t="s">
        <v>467</v>
      </c>
      <c r="Y9" s="168"/>
      <c r="Z9" s="169"/>
      <c r="AA9" s="166" t="s">
        <v>468</v>
      </c>
      <c r="AB9" s="105"/>
      <c r="AC9" s="102"/>
      <c r="AD9" s="62"/>
      <c r="AE9" s="62"/>
      <c r="AF9" s="364"/>
    </row>
    <row r="10" spans="1:32" ht="20.149999999999999" customHeight="1">
      <c r="A10" s="62"/>
      <c r="B10" s="62"/>
      <c r="C10" s="189"/>
      <c r="D10" s="643"/>
      <c r="E10" s="646"/>
      <c r="F10" s="684"/>
      <c r="G10" s="685"/>
      <c r="H10" s="686"/>
      <c r="I10" s="693"/>
      <c r="J10" s="694"/>
      <c r="K10" s="694"/>
      <c r="L10" s="694"/>
      <c r="M10" s="694"/>
      <c r="N10" s="694"/>
      <c r="O10" s="694"/>
      <c r="P10" s="694"/>
      <c r="Q10" s="694"/>
      <c r="R10" s="694"/>
      <c r="S10" s="695"/>
      <c r="T10" s="190"/>
      <c r="U10" s="457"/>
      <c r="V10" s="457"/>
      <c r="W10" s="457"/>
      <c r="X10" s="170" t="s">
        <v>323</v>
      </c>
      <c r="Y10" s="514">
        <f>COUNTIFS(競技者データ入力シート!$BO$8:$BO$57,1,競技者データ入力シート!$I$8:$I$57,"一般大学",競技者データ入力シート!$J$8:$J$57,"男")</f>
        <v>0</v>
      </c>
      <c r="Z10" s="174" t="str">
        <f>IF(Y10="","","人")</f>
        <v>人</v>
      </c>
      <c r="AA10" s="171" t="s">
        <v>323</v>
      </c>
      <c r="AB10" s="514">
        <f>COUNTIFS(競技者データ入力シート!$BO$8:$BO$57,1,競技者データ入力シート!$I$8:$I$57,"一般大学",競技者データ入力シート!$J$8:$J$57,"女")</f>
        <v>0</v>
      </c>
      <c r="AC10" s="174" t="str">
        <f>IF(AB10="","","人")</f>
        <v>人</v>
      </c>
      <c r="AD10" s="62"/>
      <c r="AE10" s="62"/>
      <c r="AF10" s="364"/>
    </row>
    <row r="11" spans="1:32" ht="20.149999999999999" customHeight="1">
      <c r="A11" s="62"/>
      <c r="B11" s="62"/>
      <c r="C11" s="189"/>
      <c r="D11" s="643"/>
      <c r="E11" s="646"/>
      <c r="F11" s="684"/>
      <c r="G11" s="685"/>
      <c r="H11" s="686"/>
      <c r="I11" s="693"/>
      <c r="J11" s="694"/>
      <c r="K11" s="694"/>
      <c r="L11" s="694"/>
      <c r="M11" s="694"/>
      <c r="N11" s="694"/>
      <c r="O11" s="694"/>
      <c r="P11" s="694"/>
      <c r="Q11" s="694"/>
      <c r="R11" s="694"/>
      <c r="S11" s="695"/>
      <c r="T11" s="190"/>
      <c r="U11" s="457"/>
      <c r="V11" s="457"/>
      <c r="W11" s="457"/>
      <c r="X11" s="172" t="s">
        <v>465</v>
      </c>
      <c r="Y11" s="515">
        <f>COUNTIFS(競技者データ入力シート!$BO$8:$BO$57,1,競技者データ入力シート!$I$8:$I$57,"高校",競技者データ入力シート!$J$8:$J$57,"男")+COUNTIFS(競技者データ入力シート!$BO$8:$BO$57,1,競技者データ入力シート!$I$8:$I$57,"中学",競技者データ入力シート!$J$8:$J$57,"男")</f>
        <v>0</v>
      </c>
      <c r="Z11" s="175" t="str">
        <f t="shared" ref="Z11:Z12" si="0">IF(Y11="","","人")</f>
        <v>人</v>
      </c>
      <c r="AA11" s="173" t="s">
        <v>465</v>
      </c>
      <c r="AB11" s="515">
        <f>COUNTIFS(競技者データ入力シート!$BO$8:$BO$57,1,競技者データ入力シート!$I$8:$I$57,"高校",競技者データ入力シート!$J$8:$J$57,"女")+COUNTIFS(競技者データ入力シート!$BO$8:$BO$57,1,競技者データ入力シート!$I$8:$I$57,"中学",競技者データ入力シート!$J$8:$J$57,"女")</f>
        <v>0</v>
      </c>
      <c r="AC11" s="175" t="str">
        <f t="shared" ref="AC11:AC12" si="1">IF(AB11="","","人")</f>
        <v>人</v>
      </c>
      <c r="AD11" s="62"/>
      <c r="AE11" s="62"/>
      <c r="AF11" s="364"/>
    </row>
    <row r="12" spans="1:32" ht="20.149999999999999" customHeight="1">
      <c r="A12" s="62"/>
      <c r="B12" s="62"/>
      <c r="C12" s="189"/>
      <c r="D12" s="643"/>
      <c r="E12" s="647"/>
      <c r="F12" s="687"/>
      <c r="G12" s="688"/>
      <c r="H12" s="689"/>
      <c r="I12" s="696"/>
      <c r="J12" s="697"/>
      <c r="K12" s="697"/>
      <c r="L12" s="697"/>
      <c r="M12" s="697"/>
      <c r="N12" s="697"/>
      <c r="O12" s="697"/>
      <c r="P12" s="697"/>
      <c r="Q12" s="697"/>
      <c r="R12" s="697"/>
      <c r="S12" s="698"/>
      <c r="T12" s="190"/>
      <c r="U12" s="457"/>
      <c r="V12" s="457"/>
      <c r="W12" s="457"/>
      <c r="X12" s="106" t="s">
        <v>445</v>
      </c>
      <c r="Y12" s="222">
        <f>SUM(Y10:Y11)</f>
        <v>0</v>
      </c>
      <c r="Z12" s="176" t="str">
        <f t="shared" si="0"/>
        <v>人</v>
      </c>
      <c r="AA12" s="167" t="s">
        <v>422</v>
      </c>
      <c r="AB12" s="223">
        <f>SUM(AB10:AB11)</f>
        <v>0</v>
      </c>
      <c r="AC12" s="102" t="str">
        <f t="shared" si="1"/>
        <v>人</v>
      </c>
      <c r="AD12" s="62"/>
      <c r="AE12" s="62"/>
      <c r="AF12" s="364"/>
    </row>
    <row r="13" spans="1:32" ht="20.149999999999999" customHeight="1">
      <c r="A13" s="62"/>
      <c r="B13" s="62"/>
      <c r="C13" s="189"/>
      <c r="D13" s="643"/>
      <c r="E13" s="658" t="s">
        <v>458</v>
      </c>
      <c r="F13" s="672" t="s">
        <v>459</v>
      </c>
      <c r="G13" s="673"/>
      <c r="H13" s="673"/>
      <c r="I13" s="673"/>
      <c r="J13" s="673"/>
      <c r="K13" s="673"/>
      <c r="L13" s="673"/>
      <c r="M13" s="673"/>
      <c r="N13" s="673"/>
      <c r="O13" s="674"/>
      <c r="P13" s="663" t="s">
        <v>455</v>
      </c>
      <c r="Q13" s="664"/>
      <c r="R13" s="664"/>
      <c r="S13" s="665"/>
      <c r="T13" s="190"/>
      <c r="U13" s="457"/>
      <c r="V13" s="457"/>
      <c r="W13" s="457"/>
      <c r="X13" s="358" t="s">
        <v>446</v>
      </c>
      <c r="Y13" s="303"/>
      <c r="Z13" s="299"/>
      <c r="AA13" s="299"/>
      <c r="AB13" s="299"/>
      <c r="AC13" s="300"/>
      <c r="AD13" s="62"/>
      <c r="AE13" s="62"/>
      <c r="AF13" s="364"/>
    </row>
    <row r="14" spans="1:32" s="18" customFormat="1" ht="20.149999999999999" customHeight="1">
      <c r="A14" s="66"/>
      <c r="B14" s="62"/>
      <c r="C14" s="189"/>
      <c r="D14" s="643"/>
      <c r="E14" s="659"/>
      <c r="F14" s="675" t="s">
        <v>530</v>
      </c>
      <c r="G14" s="676"/>
      <c r="H14" s="676"/>
      <c r="I14" s="676"/>
      <c r="J14" s="676"/>
      <c r="K14" s="676"/>
      <c r="L14" s="676"/>
      <c r="M14" s="676"/>
      <c r="N14" s="676"/>
      <c r="O14" s="677"/>
      <c r="P14" s="666"/>
      <c r="Q14" s="667"/>
      <c r="R14" s="667"/>
      <c r="S14" s="668"/>
      <c r="T14" s="190"/>
      <c r="U14" s="186"/>
      <c r="V14" s="457"/>
      <c r="W14" s="457"/>
      <c r="X14" s="204" t="s">
        <v>310</v>
      </c>
      <c r="Y14" s="67" t="s">
        <v>311</v>
      </c>
      <c r="Z14" s="68"/>
      <c r="AA14" s="69" t="s">
        <v>312</v>
      </c>
      <c r="AB14" s="70" t="s">
        <v>311</v>
      </c>
      <c r="AC14" s="71"/>
      <c r="AD14" s="62"/>
      <c r="AE14" s="62"/>
      <c r="AF14" s="364"/>
    </row>
    <row r="15" spans="1:32" ht="20.149999999999999" customHeight="1" thickBot="1">
      <c r="A15" s="62"/>
      <c r="B15" s="66"/>
      <c r="C15" s="189"/>
      <c r="D15" s="644"/>
      <c r="E15" s="660"/>
      <c r="F15" s="678"/>
      <c r="G15" s="679"/>
      <c r="H15" s="679"/>
      <c r="I15" s="679"/>
      <c r="J15" s="679"/>
      <c r="K15" s="679"/>
      <c r="L15" s="679"/>
      <c r="M15" s="679"/>
      <c r="N15" s="679"/>
      <c r="O15" s="680"/>
      <c r="P15" s="669"/>
      <c r="Q15" s="670"/>
      <c r="R15" s="670"/>
      <c r="S15" s="671"/>
      <c r="T15" s="190"/>
      <c r="U15" s="186"/>
      <c r="V15" s="457"/>
      <c r="W15" s="457"/>
      <c r="X15" s="162" t="s">
        <v>430</v>
      </c>
      <c r="Y15" s="219">
        <f>COUNTIF(競技者データ入力シート!$Q$8:$AF$57,X15)</f>
        <v>0</v>
      </c>
      <c r="Z15" s="163" t="s">
        <v>313</v>
      </c>
      <c r="AA15" s="164" t="s">
        <v>433</v>
      </c>
      <c r="AB15" s="219">
        <f>COUNTIF(競技者データ入力シート!$Q$8:$AF$57,AA15)</f>
        <v>0</v>
      </c>
      <c r="AC15" s="163" t="s">
        <v>313</v>
      </c>
      <c r="AD15" s="62"/>
      <c r="AE15" s="62"/>
      <c r="AF15" s="364"/>
    </row>
    <row r="16" spans="1:32" ht="20.149999999999999" customHeight="1" thickTop="1" thickBot="1">
      <c r="A16" s="62"/>
      <c r="B16" s="65"/>
      <c r="C16" s="189"/>
      <c r="D16" s="232" t="s">
        <v>357</v>
      </c>
      <c r="E16" s="655" t="s">
        <v>370</v>
      </c>
      <c r="F16" s="656"/>
      <c r="G16" s="656"/>
      <c r="H16" s="656"/>
      <c r="I16" s="656"/>
      <c r="J16" s="656"/>
      <c r="K16" s="656"/>
      <c r="L16" s="656"/>
      <c r="M16" s="656"/>
      <c r="N16" s="656"/>
      <c r="O16" s="656"/>
      <c r="P16" s="656"/>
      <c r="Q16" s="656"/>
      <c r="R16" s="656"/>
      <c r="S16" s="657"/>
      <c r="T16" s="190"/>
      <c r="U16" s="186"/>
      <c r="V16" s="459"/>
      <c r="W16" s="459"/>
      <c r="X16" s="165" t="s">
        <v>431</v>
      </c>
      <c r="Y16" s="220">
        <f>COUNTIF(競技者データ入力シート!$Q$8:$AF$57,X16)</f>
        <v>0</v>
      </c>
      <c r="Z16" s="74" t="s">
        <v>313</v>
      </c>
      <c r="AA16" s="73" t="s">
        <v>434</v>
      </c>
      <c r="AB16" s="220">
        <f>COUNTIF(競技者データ入力シート!$Q$8:$AF$57,AA16)</f>
        <v>0</v>
      </c>
      <c r="AC16" s="74" t="s">
        <v>313</v>
      </c>
      <c r="AD16" s="62"/>
      <c r="AE16" s="62"/>
      <c r="AF16" s="364"/>
    </row>
    <row r="17" spans="1:33" ht="20.149999999999999" customHeight="1" thickTop="1" thickBot="1">
      <c r="A17" s="62"/>
      <c r="B17" s="65"/>
      <c r="C17" s="191"/>
      <c r="D17" s="713" t="s">
        <v>358</v>
      </c>
      <c r="E17" s="714"/>
      <c r="F17" s="661" t="s">
        <v>460</v>
      </c>
      <c r="G17" s="661"/>
      <c r="H17" s="661"/>
      <c r="I17" s="661"/>
      <c r="J17" s="661"/>
      <c r="K17" s="661"/>
      <c r="L17" s="661"/>
      <c r="M17" s="661"/>
      <c r="N17" s="661"/>
      <c r="O17" s="661"/>
      <c r="P17" s="661"/>
      <c r="Q17" s="661"/>
      <c r="R17" s="661"/>
      <c r="S17" s="662"/>
      <c r="T17" s="192"/>
      <c r="U17" s="457"/>
      <c r="V17" s="459"/>
      <c r="W17" s="459"/>
      <c r="X17" s="165" t="s">
        <v>432</v>
      </c>
      <c r="Y17" s="220">
        <f>COUNTIF(競技者データ入力シート!$Q$8:$AF$57,X17)</f>
        <v>0</v>
      </c>
      <c r="Z17" s="74" t="s">
        <v>313</v>
      </c>
      <c r="AA17" s="73" t="s">
        <v>435</v>
      </c>
      <c r="AB17" s="220">
        <f>COUNTIF(競技者データ入力シート!$Q$8:$AF$57,AA17)</f>
        <v>0</v>
      </c>
      <c r="AC17" s="74" t="s">
        <v>313</v>
      </c>
      <c r="AD17" s="62"/>
      <c r="AE17" s="62"/>
      <c r="AF17" s="364"/>
    </row>
    <row r="18" spans="1:33" ht="20.149999999999999" customHeight="1" thickBot="1">
      <c r="A18" s="62"/>
      <c r="B18" s="65"/>
      <c r="C18" s="65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186"/>
      <c r="U18" s="459"/>
      <c r="V18" s="459"/>
      <c r="W18" s="459"/>
      <c r="X18" s="165"/>
      <c r="Y18" s="220"/>
      <c r="Z18" s="74" t="s">
        <v>313</v>
      </c>
      <c r="AA18" s="73"/>
      <c r="AB18" s="220"/>
      <c r="AC18" s="74" t="s">
        <v>313</v>
      </c>
      <c r="AD18" s="62"/>
      <c r="AE18" s="62"/>
      <c r="AF18" s="364"/>
    </row>
    <row r="19" spans="1:33" ht="20.149999999999999" customHeight="1">
      <c r="A19" s="62"/>
      <c r="B19" s="65"/>
      <c r="C19" s="193"/>
      <c r="D19" s="648" t="s">
        <v>362</v>
      </c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649"/>
      <c r="S19" s="650"/>
      <c r="T19" s="194"/>
      <c r="U19" s="459"/>
      <c r="V19" s="459"/>
      <c r="W19" s="459"/>
      <c r="X19" s="516" t="s">
        <v>447</v>
      </c>
      <c r="Y19" s="221">
        <f>SUM(Y15:Y18)</f>
        <v>0</v>
      </c>
      <c r="Z19" s="97" t="s">
        <v>313</v>
      </c>
      <c r="AA19" s="517" t="s">
        <v>447</v>
      </c>
      <c r="AB19" s="221">
        <f>SUM(AB15:AB18)</f>
        <v>0</v>
      </c>
      <c r="AC19" s="97" t="s">
        <v>313</v>
      </c>
      <c r="AD19" s="62"/>
      <c r="AE19" s="62"/>
      <c r="AF19" s="62"/>
    </row>
    <row r="20" spans="1:33" ht="19.5" customHeight="1">
      <c r="A20" s="72"/>
      <c r="B20" s="65"/>
      <c r="C20" s="195"/>
      <c r="D20" s="353" t="s">
        <v>425</v>
      </c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8"/>
      <c r="T20" s="196"/>
      <c r="U20" s="457"/>
      <c r="V20" s="457"/>
      <c r="W20" s="457"/>
      <c r="X20" s="63"/>
      <c r="Y20" s="64"/>
      <c r="Z20" s="63"/>
      <c r="AA20" s="62"/>
      <c r="AB20" s="62"/>
      <c r="AC20" s="62"/>
      <c r="AD20" s="62"/>
      <c r="AE20" s="62"/>
      <c r="AF20" s="62"/>
    </row>
    <row r="21" spans="1:33" s="19" customFormat="1" ht="19.5" customHeight="1">
      <c r="A21" s="72"/>
      <c r="B21" s="65"/>
      <c r="C21" s="195"/>
      <c r="D21" s="353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8"/>
      <c r="T21" s="196"/>
      <c r="U21" s="460"/>
      <c r="V21" s="457"/>
      <c r="W21" s="457"/>
      <c r="X21" s="108" t="s">
        <v>314</v>
      </c>
      <c r="Y21" s="109"/>
      <c r="Z21" s="110"/>
      <c r="AA21" s="518" t="s">
        <v>472</v>
      </c>
      <c r="AB21" s="109"/>
      <c r="AC21" s="110"/>
      <c r="AD21" s="72"/>
      <c r="AE21" s="62"/>
      <c r="AF21" s="62"/>
      <c r="AG21"/>
    </row>
    <row r="22" spans="1:33" s="19" customFormat="1" ht="19.5" customHeight="1">
      <c r="A22" s="72"/>
      <c r="B22" s="65"/>
      <c r="C22" s="195"/>
      <c r="D22" s="354" t="s">
        <v>424</v>
      </c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40"/>
      <c r="T22" s="196"/>
      <c r="U22" s="460"/>
      <c r="V22" s="457"/>
      <c r="W22" s="457"/>
      <c r="X22" s="535" t="s">
        <v>315</v>
      </c>
      <c r="Y22" s="749">
        <f>IF(Y12="","",Y10*1100+Y11*600)</f>
        <v>0</v>
      </c>
      <c r="Z22" s="750"/>
      <c r="AA22" s="538" t="s">
        <v>476</v>
      </c>
      <c r="AB22" s="745">
        <f>IF('大会申込一覧表(印刷して提出)'!N12="","",'大会申込一覧表(印刷して提出)'!N12)</f>
        <v>0</v>
      </c>
      <c r="AC22" s="746"/>
      <c r="AD22" s="62"/>
      <c r="AE22" s="72"/>
      <c r="AF22" s="62"/>
      <c r="AG22"/>
    </row>
    <row r="23" spans="1:33" s="19" customFormat="1" ht="19.5" customHeight="1" thickBot="1">
      <c r="A23" s="72"/>
      <c r="B23" s="62"/>
      <c r="C23" s="197"/>
      <c r="D23" s="355" t="s">
        <v>427</v>
      </c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2"/>
      <c r="T23" s="198"/>
      <c r="U23" s="460"/>
      <c r="V23" s="457"/>
      <c r="W23" s="457"/>
      <c r="X23" s="536" t="s">
        <v>316</v>
      </c>
      <c r="Y23" s="759">
        <f>IF(AB12="","",AB10*1100+AB11*600)</f>
        <v>0</v>
      </c>
      <c r="Z23" s="760"/>
      <c r="AA23" s="539" t="s">
        <v>477</v>
      </c>
      <c r="AB23" s="747">
        <f>IF('大会申込一覧表(印刷して提出)'!N13="","",'大会申込一覧表(印刷して提出)'!N13)</f>
        <v>0</v>
      </c>
      <c r="AC23" s="748"/>
      <c r="AD23" s="62"/>
      <c r="AE23" s="72"/>
      <c r="AF23" s="62"/>
      <c r="AG23"/>
    </row>
    <row r="24" spans="1:33" s="19" customFormat="1" ht="19.5" customHeight="1" thickTop="1">
      <c r="A24" s="72"/>
      <c r="B24" s="72"/>
      <c r="C24" s="189"/>
      <c r="D24" s="651" t="s">
        <v>60</v>
      </c>
      <c r="E24" s="653" t="s">
        <v>61</v>
      </c>
      <c r="F24" s="719" t="s">
        <v>62</v>
      </c>
      <c r="G24" s="720"/>
      <c r="H24" s="719" t="s">
        <v>63</v>
      </c>
      <c r="I24" s="720"/>
      <c r="J24" s="741" t="s">
        <v>64</v>
      </c>
      <c r="K24" s="711" t="s">
        <v>364</v>
      </c>
      <c r="L24" s="711" t="s">
        <v>365</v>
      </c>
      <c r="M24" s="711" t="s">
        <v>363</v>
      </c>
      <c r="N24" s="711" t="s">
        <v>366</v>
      </c>
      <c r="O24" s="711" t="s">
        <v>367</v>
      </c>
      <c r="P24" s="717" t="s">
        <v>66</v>
      </c>
      <c r="Q24" s="755" t="s">
        <v>368</v>
      </c>
      <c r="R24" s="757" t="s">
        <v>369</v>
      </c>
      <c r="S24" s="75"/>
      <c r="T24" s="199"/>
      <c r="U24" s="460"/>
      <c r="V24" s="457"/>
      <c r="W24" s="457"/>
      <c r="X24" s="537" t="s">
        <v>317</v>
      </c>
      <c r="Y24" s="751">
        <f>Y22+Y23</f>
        <v>0</v>
      </c>
      <c r="Z24" s="752"/>
      <c r="AA24" s="540" t="s">
        <v>475</v>
      </c>
      <c r="AB24" s="753">
        <f>IF('大会申込一覧表(印刷して提出)'!N11="","",'大会申込一覧表(印刷して提出)'!N11)</f>
        <v>0</v>
      </c>
      <c r="AC24" s="754"/>
      <c r="AD24" s="62"/>
      <c r="AE24" s="72"/>
      <c r="AF24" s="62"/>
      <c r="AG24"/>
    </row>
    <row r="25" spans="1:33" s="19" customFormat="1" ht="19.5" customHeight="1" thickBot="1">
      <c r="A25" s="62"/>
      <c r="B25" s="72"/>
      <c r="C25" s="189"/>
      <c r="D25" s="652"/>
      <c r="E25" s="654"/>
      <c r="F25" s="356" t="s">
        <v>72</v>
      </c>
      <c r="G25" s="356" t="s">
        <v>73</v>
      </c>
      <c r="H25" s="356" t="s">
        <v>74</v>
      </c>
      <c r="I25" s="356" t="s">
        <v>75</v>
      </c>
      <c r="J25" s="742"/>
      <c r="K25" s="712"/>
      <c r="L25" s="712"/>
      <c r="M25" s="712"/>
      <c r="N25" s="712"/>
      <c r="O25" s="712"/>
      <c r="P25" s="718"/>
      <c r="Q25" s="756"/>
      <c r="R25" s="758"/>
      <c r="S25" s="75"/>
      <c r="T25" s="199"/>
      <c r="U25" s="460"/>
      <c r="V25" s="457"/>
      <c r="W25" s="457"/>
      <c r="X25" s="553" t="s">
        <v>478</v>
      </c>
      <c r="Y25" s="761">
        <f>IF('大会申込一覧表(印刷して提出)'!R11="","",'大会申込一覧表(印刷して提出)'!R11)</f>
        <v>0</v>
      </c>
      <c r="Z25" s="762"/>
      <c r="AD25" s="62"/>
      <c r="AE25" s="72"/>
      <c r="AF25" s="298"/>
      <c r="AG25"/>
    </row>
    <row r="26" spans="1:33" ht="19.5" customHeight="1">
      <c r="A26" s="62"/>
      <c r="B26" s="72"/>
      <c r="C26" s="189"/>
      <c r="D26" s="76" t="s">
        <v>78</v>
      </c>
      <c r="E26" s="77" t="s">
        <v>502</v>
      </c>
      <c r="F26" s="78" t="s">
        <v>80</v>
      </c>
      <c r="G26" s="78" t="s">
        <v>81</v>
      </c>
      <c r="H26" s="78" t="s">
        <v>438</v>
      </c>
      <c r="I26" s="79" t="s">
        <v>437</v>
      </c>
      <c r="J26" s="80" t="s">
        <v>498</v>
      </c>
      <c r="K26" s="625" t="s">
        <v>466</v>
      </c>
      <c r="L26" s="82" t="s">
        <v>84</v>
      </c>
      <c r="M26" s="83" t="s">
        <v>440</v>
      </c>
      <c r="N26" s="84">
        <v>2001</v>
      </c>
      <c r="O26" s="84" t="s">
        <v>503</v>
      </c>
      <c r="P26" s="84" t="s">
        <v>504</v>
      </c>
      <c r="Q26" s="85" t="s">
        <v>12</v>
      </c>
      <c r="R26" s="86" t="s">
        <v>505</v>
      </c>
      <c r="S26" s="75"/>
      <c r="T26" s="199"/>
      <c r="U26" s="457"/>
      <c r="V26" s="457"/>
      <c r="W26" s="457"/>
      <c r="X26" s="554" t="s">
        <v>479</v>
      </c>
      <c r="Y26" s="743">
        <f>IFERROR(Y25*500,0)</f>
        <v>0</v>
      </c>
      <c r="Z26" s="744"/>
      <c r="AD26" s="62"/>
      <c r="AE26" s="72"/>
      <c r="AF26" s="298"/>
    </row>
    <row r="27" spans="1:33" ht="19.5" customHeight="1" thickBot="1">
      <c r="A27" s="62"/>
      <c r="B27" s="72"/>
      <c r="C27" s="189"/>
      <c r="D27" s="87" t="s">
        <v>78</v>
      </c>
      <c r="E27" s="88">
        <v>4567</v>
      </c>
      <c r="F27" s="89" t="s">
        <v>91</v>
      </c>
      <c r="G27" s="89" t="s">
        <v>92</v>
      </c>
      <c r="H27" s="89" t="s">
        <v>436</v>
      </c>
      <c r="I27" s="90" t="s">
        <v>506</v>
      </c>
      <c r="J27" s="91" t="s">
        <v>500</v>
      </c>
      <c r="K27" s="92" t="s">
        <v>16</v>
      </c>
      <c r="L27" s="93" t="s">
        <v>95</v>
      </c>
      <c r="M27" s="94" t="s">
        <v>439</v>
      </c>
      <c r="N27" s="95">
        <v>1980</v>
      </c>
      <c r="O27" s="95" t="s">
        <v>507</v>
      </c>
      <c r="P27" s="95" t="s">
        <v>504</v>
      </c>
      <c r="Q27" s="94" t="s">
        <v>18</v>
      </c>
      <c r="R27" s="96" t="s">
        <v>508</v>
      </c>
      <c r="S27" s="75"/>
      <c r="T27" s="199"/>
      <c r="U27" s="459"/>
      <c r="V27" s="457"/>
      <c r="W27" s="457"/>
      <c r="X27" s="541" t="s">
        <v>490</v>
      </c>
      <c r="Y27" s="739">
        <f>Y24+Y26</f>
        <v>0</v>
      </c>
      <c r="Z27" s="740"/>
      <c r="AD27" s="103"/>
      <c r="AE27" s="62"/>
      <c r="AF27" s="298"/>
    </row>
    <row r="28" spans="1:33" ht="19.5" customHeight="1">
      <c r="A28" s="62"/>
      <c r="B28" s="72"/>
      <c r="C28" s="189"/>
      <c r="D28" s="185" t="s">
        <v>331</v>
      </c>
      <c r="E28" s="320">
        <v>1</v>
      </c>
      <c r="F28" s="715">
        <v>2</v>
      </c>
      <c r="G28" s="716"/>
      <c r="H28" s="715">
        <v>3</v>
      </c>
      <c r="I28" s="716"/>
      <c r="J28" s="320">
        <v>4</v>
      </c>
      <c r="K28" s="320">
        <v>5</v>
      </c>
      <c r="L28" s="320">
        <v>6</v>
      </c>
      <c r="M28" s="320">
        <v>7</v>
      </c>
      <c r="N28" s="320">
        <v>8</v>
      </c>
      <c r="O28" s="320">
        <v>9</v>
      </c>
      <c r="P28" s="320">
        <v>10</v>
      </c>
      <c r="Q28" s="320">
        <v>11</v>
      </c>
      <c r="R28" s="321">
        <v>12</v>
      </c>
      <c r="S28" s="75"/>
      <c r="T28" s="199"/>
      <c r="U28" s="459"/>
      <c r="V28" s="457"/>
      <c r="W28" s="457"/>
      <c r="X28" s="63"/>
      <c r="Y28" s="64"/>
      <c r="Z28" s="63"/>
      <c r="AA28" s="62"/>
      <c r="AB28" s="62"/>
      <c r="AC28" s="519"/>
      <c r="AD28" s="103"/>
      <c r="AE28" s="62"/>
      <c r="AF28" s="298"/>
    </row>
    <row r="29" spans="1:33" ht="19.5" customHeight="1">
      <c r="A29" s="62"/>
      <c r="B29" s="62"/>
      <c r="C29" s="189"/>
      <c r="D29" s="343" t="s">
        <v>332</v>
      </c>
      <c r="E29" s="344" t="s">
        <v>376</v>
      </c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5"/>
      <c r="T29" s="346"/>
      <c r="U29" s="459"/>
      <c r="V29" s="457"/>
      <c r="W29" s="457"/>
      <c r="X29" s="63"/>
      <c r="Y29" s="64"/>
      <c r="Z29" s="63"/>
      <c r="AA29" s="62"/>
      <c r="AB29" s="62"/>
      <c r="AC29" s="62"/>
      <c r="AD29" s="103"/>
      <c r="AE29" s="62"/>
      <c r="AF29" s="72"/>
    </row>
    <row r="30" spans="1:33" ht="19.5" customHeight="1">
      <c r="A30" s="62"/>
      <c r="B30" s="62"/>
      <c r="C30" s="189"/>
      <c r="D30" s="347" t="s">
        <v>333</v>
      </c>
      <c r="E30" s="348" t="s">
        <v>326</v>
      </c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9"/>
      <c r="T30" s="346"/>
      <c r="U30" s="457"/>
      <c r="V30" s="457"/>
      <c r="W30" s="457"/>
      <c r="X30" s="63"/>
      <c r="Y30" s="64"/>
      <c r="Z30" s="63"/>
      <c r="AA30" s="62"/>
      <c r="AB30" s="62"/>
      <c r="AC30" s="62"/>
      <c r="AD30" s="103"/>
      <c r="AE30" s="62"/>
      <c r="AF30" s="62"/>
    </row>
    <row r="31" spans="1:33" ht="19.5" customHeight="1">
      <c r="A31" s="62"/>
      <c r="B31" s="62"/>
      <c r="C31" s="189"/>
      <c r="D31" s="347" t="s">
        <v>334</v>
      </c>
      <c r="E31" s="348" t="s">
        <v>356</v>
      </c>
      <c r="F31" s="348"/>
      <c r="G31" s="348"/>
      <c r="H31" s="348"/>
      <c r="I31" s="348"/>
      <c r="J31" s="348"/>
      <c r="K31" s="350"/>
      <c r="L31" s="351"/>
      <c r="M31" s="348"/>
      <c r="N31" s="348"/>
      <c r="O31" s="348"/>
      <c r="P31" s="348"/>
      <c r="Q31" s="348"/>
      <c r="R31" s="348"/>
      <c r="S31" s="349"/>
      <c r="T31" s="346"/>
      <c r="U31" s="457"/>
      <c r="V31" s="457"/>
      <c r="W31" s="457"/>
      <c r="X31" s="63"/>
      <c r="Y31" s="64"/>
      <c r="Z31" s="63"/>
      <c r="AA31" s="62"/>
      <c r="AB31" s="62"/>
      <c r="AC31" s="62"/>
      <c r="AD31" s="103"/>
      <c r="AE31" s="62"/>
      <c r="AF31" s="62"/>
    </row>
    <row r="32" spans="1:33" ht="19.5" customHeight="1">
      <c r="A32" s="62"/>
      <c r="B32" s="62"/>
      <c r="C32" s="189"/>
      <c r="D32" s="347" t="s">
        <v>335</v>
      </c>
      <c r="E32" s="348" t="s">
        <v>327</v>
      </c>
      <c r="F32" s="348"/>
      <c r="G32" s="348"/>
      <c r="H32" s="348"/>
      <c r="I32" s="348"/>
      <c r="J32" s="348"/>
      <c r="K32" s="350"/>
      <c r="L32" s="351"/>
      <c r="M32" s="348"/>
      <c r="N32" s="348"/>
      <c r="O32" s="348"/>
      <c r="P32" s="348"/>
      <c r="Q32" s="348"/>
      <c r="R32" s="348"/>
      <c r="S32" s="349"/>
      <c r="T32" s="346"/>
      <c r="U32" s="457"/>
      <c r="V32" s="457"/>
      <c r="W32" s="457"/>
      <c r="X32" s="63"/>
      <c r="Y32" s="64"/>
      <c r="Z32" s="63"/>
      <c r="AA32" s="62"/>
      <c r="AB32" s="62"/>
      <c r="AC32" s="62"/>
      <c r="AD32" s="103"/>
      <c r="AE32" s="62"/>
      <c r="AF32" s="62"/>
    </row>
    <row r="33" spans="1:32" ht="19.5" customHeight="1">
      <c r="A33" s="62"/>
      <c r="B33" s="62"/>
      <c r="C33" s="189"/>
      <c r="D33" s="347" t="s">
        <v>336</v>
      </c>
      <c r="E33" s="348" t="s">
        <v>328</v>
      </c>
      <c r="F33" s="348"/>
      <c r="G33" s="348"/>
      <c r="H33" s="348"/>
      <c r="I33" s="348"/>
      <c r="J33" s="348"/>
      <c r="K33" s="350"/>
      <c r="L33" s="351"/>
      <c r="M33" s="348"/>
      <c r="N33" s="348"/>
      <c r="O33" s="348"/>
      <c r="P33" s="348"/>
      <c r="Q33" s="348"/>
      <c r="R33" s="348"/>
      <c r="S33" s="349"/>
      <c r="T33" s="346"/>
      <c r="U33" s="457"/>
      <c r="V33" s="457"/>
      <c r="W33" s="457"/>
      <c r="X33" s="63"/>
      <c r="Y33" s="64"/>
      <c r="Z33" s="63"/>
      <c r="AA33" s="62"/>
      <c r="AB33" s="62"/>
      <c r="AC33" s="62"/>
      <c r="AD33" s="103"/>
      <c r="AE33" s="62"/>
      <c r="AF33" s="62"/>
    </row>
    <row r="34" spans="1:32" ht="19.5" customHeight="1">
      <c r="A34" s="62"/>
      <c r="B34" s="62"/>
      <c r="C34" s="189"/>
      <c r="D34" s="347" t="s">
        <v>337</v>
      </c>
      <c r="E34" s="348" t="s">
        <v>361</v>
      </c>
      <c r="F34" s="348"/>
      <c r="G34" s="348"/>
      <c r="H34" s="348"/>
      <c r="I34" s="348"/>
      <c r="J34" s="348"/>
      <c r="K34" s="350"/>
      <c r="L34" s="351"/>
      <c r="M34" s="348"/>
      <c r="N34" s="348"/>
      <c r="O34" s="348"/>
      <c r="P34" s="348"/>
      <c r="Q34" s="348"/>
      <c r="R34" s="348"/>
      <c r="S34" s="349"/>
      <c r="T34" s="346"/>
      <c r="U34" s="457"/>
      <c r="V34" s="457"/>
      <c r="W34" s="457"/>
      <c r="X34" s="63"/>
      <c r="Y34" s="64"/>
      <c r="Z34" s="63"/>
      <c r="AA34" s="62"/>
      <c r="AB34" s="62"/>
      <c r="AC34" s="62"/>
      <c r="AD34" s="103"/>
      <c r="AE34" s="62"/>
      <c r="AF34" s="62"/>
    </row>
    <row r="35" spans="1:32" ht="19.5" customHeight="1">
      <c r="A35" s="62"/>
      <c r="B35" s="62"/>
      <c r="C35" s="189"/>
      <c r="D35" s="347" t="s">
        <v>338</v>
      </c>
      <c r="E35" s="348" t="s">
        <v>361</v>
      </c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461"/>
      <c r="T35" s="346"/>
      <c r="U35" s="457"/>
      <c r="V35" s="457"/>
      <c r="W35" s="457"/>
      <c r="X35" s="63"/>
      <c r="Y35" s="64"/>
      <c r="Z35" s="63"/>
      <c r="AA35" s="62"/>
      <c r="AB35" s="62"/>
      <c r="AC35" s="62"/>
      <c r="AD35" s="103"/>
      <c r="AE35" s="62"/>
      <c r="AF35" s="62"/>
    </row>
    <row r="36" spans="1:32" ht="19.5" customHeight="1">
      <c r="A36" s="62"/>
      <c r="B36" s="62"/>
      <c r="C36" s="189"/>
      <c r="D36" s="347" t="s">
        <v>339</v>
      </c>
      <c r="E36" s="348" t="s">
        <v>328</v>
      </c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461"/>
      <c r="T36" s="346"/>
      <c r="U36" s="457"/>
      <c r="V36" s="457"/>
      <c r="W36" s="457"/>
      <c r="X36" s="63"/>
      <c r="Y36" s="64"/>
      <c r="Z36" s="63"/>
      <c r="AA36" s="62"/>
      <c r="AB36" s="62"/>
      <c r="AC36" s="62"/>
      <c r="AD36" s="103"/>
      <c r="AE36" s="62"/>
      <c r="AF36" s="62"/>
    </row>
    <row r="37" spans="1:32" ht="19.5" customHeight="1">
      <c r="A37" s="62"/>
      <c r="B37" s="62"/>
      <c r="C37" s="189"/>
      <c r="D37" s="347" t="s">
        <v>340</v>
      </c>
      <c r="E37" s="348" t="s">
        <v>328</v>
      </c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461"/>
      <c r="T37" s="346"/>
      <c r="U37" s="457"/>
      <c r="V37" s="457"/>
      <c r="W37" s="457"/>
      <c r="X37" s="63"/>
      <c r="Y37" s="64"/>
      <c r="Z37" s="63"/>
      <c r="AA37" s="62"/>
      <c r="AB37" s="62"/>
      <c r="AC37" s="62"/>
      <c r="AD37" s="103"/>
      <c r="AE37" s="103"/>
      <c r="AF37" s="62"/>
    </row>
    <row r="38" spans="1:32" ht="19.5" customHeight="1">
      <c r="A38" s="62"/>
      <c r="B38" s="62"/>
      <c r="C38" s="189"/>
      <c r="D38" s="347" t="s">
        <v>341</v>
      </c>
      <c r="E38" s="348" t="s">
        <v>328</v>
      </c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461"/>
      <c r="T38" s="346"/>
      <c r="U38" s="457"/>
      <c r="V38" s="457"/>
      <c r="W38" s="457"/>
      <c r="X38" s="63"/>
      <c r="Y38" s="64"/>
      <c r="Z38" s="63"/>
      <c r="AA38" s="62"/>
      <c r="AB38" s="62"/>
      <c r="AC38" s="62"/>
      <c r="AD38" s="62"/>
      <c r="AE38" s="103"/>
      <c r="AF38" s="62"/>
    </row>
    <row r="39" spans="1:32" ht="19.5" customHeight="1">
      <c r="A39" s="62"/>
      <c r="B39" s="62"/>
      <c r="C39" s="218"/>
      <c r="D39" s="347" t="s">
        <v>342</v>
      </c>
      <c r="E39" s="348" t="s">
        <v>329</v>
      </c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461"/>
      <c r="T39" s="346"/>
      <c r="U39" s="457"/>
      <c r="V39" s="457"/>
      <c r="W39" s="457"/>
      <c r="X39" s="63"/>
      <c r="Y39" s="64"/>
      <c r="Z39" s="63"/>
      <c r="AA39" s="103"/>
      <c r="AB39" s="103"/>
      <c r="AC39" s="103"/>
      <c r="AD39" s="62"/>
      <c r="AE39" s="103"/>
      <c r="AF39" s="62"/>
    </row>
    <row r="40" spans="1:32" ht="19.5" customHeight="1">
      <c r="A40" s="62"/>
      <c r="B40" s="62"/>
      <c r="C40" s="218"/>
      <c r="D40" s="347" t="s">
        <v>343</v>
      </c>
      <c r="E40" s="348" t="s">
        <v>360</v>
      </c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461"/>
      <c r="T40" s="346"/>
      <c r="U40" s="457"/>
      <c r="V40" s="457"/>
      <c r="W40" s="457"/>
      <c r="X40" s="99"/>
      <c r="Y40" s="107"/>
      <c r="Z40" s="99"/>
      <c r="AA40" s="103"/>
      <c r="AB40" s="103"/>
      <c r="AC40" s="103"/>
      <c r="AD40" s="62"/>
      <c r="AE40" s="103"/>
      <c r="AF40" s="62"/>
    </row>
    <row r="41" spans="1:32" ht="19.5" customHeight="1">
      <c r="A41" s="62"/>
      <c r="B41" s="62"/>
      <c r="C41" s="189"/>
      <c r="D41" s="352" t="s">
        <v>344</v>
      </c>
      <c r="E41" s="365" t="s">
        <v>359</v>
      </c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462"/>
      <c r="T41" s="346"/>
      <c r="U41" s="457"/>
      <c r="V41" s="457"/>
      <c r="W41" s="457"/>
      <c r="X41" s="63"/>
      <c r="Y41" s="64"/>
      <c r="Z41" s="63"/>
      <c r="AA41" s="62"/>
      <c r="AB41" s="62"/>
      <c r="AC41" s="62"/>
      <c r="AD41" s="62"/>
      <c r="AE41" s="62"/>
      <c r="AF41" s="62"/>
    </row>
    <row r="42" spans="1:32" ht="19.5" customHeight="1">
      <c r="A42" s="62"/>
      <c r="B42" s="62"/>
      <c r="C42" s="18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378"/>
      <c r="T42" s="199"/>
      <c r="U42" s="457"/>
      <c r="V42" s="457"/>
      <c r="W42" s="457"/>
      <c r="X42" s="63"/>
      <c r="Y42" s="64"/>
      <c r="Z42" s="63"/>
      <c r="AA42" s="62"/>
      <c r="AB42" s="62"/>
      <c r="AC42" s="62"/>
      <c r="AD42" s="62"/>
      <c r="AE42" s="62"/>
      <c r="AF42" s="62"/>
    </row>
    <row r="43" spans="1:32" ht="19.5" customHeight="1">
      <c r="A43" s="62"/>
      <c r="B43" s="62"/>
      <c r="C43" s="18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378"/>
      <c r="T43" s="199"/>
      <c r="U43" s="457"/>
      <c r="V43" s="457"/>
      <c r="W43" s="457"/>
      <c r="X43" s="63"/>
      <c r="Y43" s="64"/>
      <c r="Z43" s="63"/>
      <c r="AA43" s="62"/>
      <c r="AB43" s="62"/>
      <c r="AC43" s="62"/>
      <c r="AD43" s="62"/>
      <c r="AE43" s="62"/>
      <c r="AF43" s="62"/>
    </row>
    <row r="44" spans="1:32" ht="19.5" customHeight="1">
      <c r="A44" s="62"/>
      <c r="B44" s="62"/>
      <c r="C44" s="18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378"/>
      <c r="T44" s="199"/>
      <c r="U44" s="457"/>
      <c r="V44" s="457"/>
      <c r="W44" s="457"/>
      <c r="X44" s="63"/>
      <c r="Y44" s="64"/>
      <c r="Z44" s="63"/>
      <c r="AA44" s="62"/>
      <c r="AB44" s="62"/>
      <c r="AC44" s="62"/>
      <c r="AD44" s="62"/>
      <c r="AE44" s="62"/>
      <c r="AF44" s="62"/>
    </row>
    <row r="45" spans="1:32" ht="19.5" customHeight="1">
      <c r="A45" s="62"/>
      <c r="B45" s="62"/>
      <c r="C45" s="189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378"/>
      <c r="T45" s="199"/>
      <c r="U45" s="457"/>
      <c r="V45" s="457"/>
      <c r="W45" s="457"/>
      <c r="X45" s="63"/>
      <c r="Y45" s="64"/>
      <c r="Z45" s="63"/>
      <c r="AA45" s="62"/>
      <c r="AB45" s="62"/>
      <c r="AC45" s="62"/>
      <c r="AD45" s="62"/>
      <c r="AE45" s="62"/>
      <c r="AF45" s="62"/>
    </row>
    <row r="46" spans="1:32" ht="19.5" customHeight="1">
      <c r="A46" s="62"/>
      <c r="B46" s="62"/>
      <c r="C46" s="189"/>
      <c r="D46" s="366" t="s">
        <v>330</v>
      </c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463"/>
      <c r="T46" s="199"/>
      <c r="U46" s="457"/>
      <c r="V46" s="457"/>
      <c r="W46" s="457"/>
      <c r="X46" s="63"/>
      <c r="Y46" s="64"/>
      <c r="Z46" s="63"/>
      <c r="AA46" s="62"/>
      <c r="AB46" s="62"/>
      <c r="AC46" s="62"/>
      <c r="AD46" s="62"/>
      <c r="AE46" s="62"/>
      <c r="AF46" s="62"/>
    </row>
    <row r="47" spans="1:32" ht="19.5" customHeight="1">
      <c r="A47" s="62"/>
      <c r="B47" s="62"/>
      <c r="C47" s="189"/>
      <c r="D47" s="368" t="s">
        <v>350</v>
      </c>
      <c r="E47" s="369" t="s">
        <v>353</v>
      </c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464"/>
      <c r="T47" s="199"/>
      <c r="U47" s="457"/>
      <c r="V47" s="457"/>
      <c r="W47" s="457"/>
      <c r="X47" s="63"/>
      <c r="Y47" s="64"/>
      <c r="Z47" s="63"/>
      <c r="AA47" s="62"/>
      <c r="AB47" s="62"/>
      <c r="AC47" s="62"/>
      <c r="AD47" s="62"/>
      <c r="AE47" s="62"/>
      <c r="AF47" s="62"/>
    </row>
    <row r="48" spans="1:32" ht="19.5" customHeight="1">
      <c r="A48" s="62"/>
      <c r="B48" s="62"/>
      <c r="C48" s="189"/>
      <c r="D48" s="370" t="s">
        <v>351</v>
      </c>
      <c r="E48" s="371" t="s">
        <v>428</v>
      </c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465"/>
      <c r="T48" s="199"/>
      <c r="U48" s="457"/>
      <c r="V48" s="457"/>
      <c r="W48" s="457"/>
      <c r="X48" s="63"/>
      <c r="Y48" s="64"/>
      <c r="Z48" s="63"/>
      <c r="AA48" s="62"/>
      <c r="AB48" s="62"/>
      <c r="AC48" s="62"/>
      <c r="AD48" s="62"/>
      <c r="AE48" s="62"/>
      <c r="AF48" s="62"/>
    </row>
    <row r="49" spans="1:32" ht="19.5" customHeight="1">
      <c r="A49" s="62"/>
      <c r="B49" s="62"/>
      <c r="C49" s="189"/>
      <c r="D49" s="372" t="s">
        <v>352</v>
      </c>
      <c r="E49" s="373" t="s">
        <v>354</v>
      </c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466"/>
      <c r="T49" s="199"/>
      <c r="U49" s="457"/>
      <c r="V49" s="457"/>
      <c r="W49" s="457"/>
      <c r="X49" s="63"/>
      <c r="Y49" s="64"/>
      <c r="Z49" s="63"/>
      <c r="AA49" s="62"/>
      <c r="AB49" s="62"/>
      <c r="AC49" s="62"/>
      <c r="AD49" s="62"/>
      <c r="AE49" s="62"/>
      <c r="AF49" s="62"/>
    </row>
    <row r="50" spans="1:32" ht="19.5" customHeight="1">
      <c r="A50" s="62"/>
      <c r="B50" s="62"/>
      <c r="C50" s="189"/>
      <c r="D50" s="374"/>
      <c r="E50" s="375" t="s">
        <v>346</v>
      </c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467"/>
      <c r="T50" s="199"/>
      <c r="U50" s="457"/>
      <c r="V50" s="457"/>
      <c r="W50" s="457"/>
      <c r="X50" s="63"/>
      <c r="Y50" s="64"/>
      <c r="Z50" s="63"/>
      <c r="AA50" s="62"/>
      <c r="AB50" s="62"/>
      <c r="AC50" s="62"/>
      <c r="AD50" s="62"/>
      <c r="AE50" s="62"/>
      <c r="AF50" s="98"/>
    </row>
    <row r="51" spans="1:32" ht="19.5" customHeight="1">
      <c r="A51" s="62"/>
      <c r="B51" s="62"/>
      <c r="C51" s="189"/>
      <c r="D51" s="374"/>
      <c r="E51" s="375" t="s">
        <v>347</v>
      </c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467"/>
      <c r="T51" s="199"/>
      <c r="U51" s="457"/>
      <c r="V51" s="457"/>
      <c r="W51" s="457"/>
      <c r="X51" s="63"/>
      <c r="Y51" s="64"/>
      <c r="Z51" s="63"/>
      <c r="AA51" s="62"/>
      <c r="AB51" s="62"/>
      <c r="AC51" s="62"/>
      <c r="AD51" s="62"/>
      <c r="AE51" s="62"/>
      <c r="AF51" s="61"/>
    </row>
    <row r="52" spans="1:32" ht="19.5" customHeight="1">
      <c r="A52" s="62"/>
      <c r="B52" s="62"/>
      <c r="C52" s="189"/>
      <c r="D52" s="374"/>
      <c r="E52" s="375" t="s">
        <v>426</v>
      </c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467"/>
      <c r="T52" s="199"/>
      <c r="U52" s="457"/>
      <c r="V52" s="457"/>
      <c r="W52" s="457"/>
      <c r="X52" s="63"/>
      <c r="Y52" s="64"/>
      <c r="Z52" s="63"/>
      <c r="AA52" s="62"/>
      <c r="AB52" s="62"/>
      <c r="AC52" s="62"/>
      <c r="AD52" s="62"/>
      <c r="AE52" s="62"/>
      <c r="AF52" s="61"/>
    </row>
    <row r="53" spans="1:32" ht="19.5" customHeight="1">
      <c r="A53" s="62"/>
      <c r="B53" s="62"/>
      <c r="C53" s="189"/>
      <c r="D53" s="374"/>
      <c r="E53" s="375" t="s">
        <v>348</v>
      </c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467"/>
      <c r="T53" s="199"/>
      <c r="U53" s="457"/>
      <c r="V53" s="457"/>
      <c r="W53" s="457"/>
      <c r="X53" s="63"/>
      <c r="Y53" s="64"/>
      <c r="Z53" s="63"/>
      <c r="AA53" s="62"/>
      <c r="AB53" s="62"/>
      <c r="AC53" s="62"/>
      <c r="AD53" s="62"/>
      <c r="AE53" s="62"/>
      <c r="AF53" s="61"/>
    </row>
    <row r="54" spans="1:32" ht="19.5" customHeight="1">
      <c r="A54" s="62"/>
      <c r="B54" s="62"/>
      <c r="C54" s="189"/>
      <c r="D54" s="374"/>
      <c r="E54" s="375" t="s">
        <v>345</v>
      </c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467"/>
      <c r="T54" s="199"/>
      <c r="U54" s="457"/>
      <c r="V54" s="457"/>
      <c r="W54" s="457"/>
      <c r="X54" s="63"/>
      <c r="Y54" s="64"/>
      <c r="Z54" s="63"/>
      <c r="AA54" s="62"/>
      <c r="AB54" s="62"/>
      <c r="AC54" s="62"/>
      <c r="AD54" s="62"/>
      <c r="AE54" s="62"/>
      <c r="AF54" s="61"/>
    </row>
    <row r="55" spans="1:32" ht="19.5" customHeight="1">
      <c r="A55" s="62"/>
      <c r="B55" s="62"/>
      <c r="C55" s="189"/>
      <c r="D55" s="376" t="s">
        <v>349</v>
      </c>
      <c r="E55" s="377" t="s">
        <v>375</v>
      </c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468"/>
      <c r="T55" s="199"/>
      <c r="U55" s="457"/>
      <c r="V55" s="457"/>
      <c r="W55" s="457"/>
      <c r="X55" s="63"/>
      <c r="Y55" s="64"/>
      <c r="Z55" s="63"/>
      <c r="AA55" s="62"/>
      <c r="AB55" s="62"/>
      <c r="AC55" s="62"/>
      <c r="AD55" s="62"/>
      <c r="AE55" s="62"/>
      <c r="AF55" s="61"/>
    </row>
    <row r="56" spans="1:32" ht="19.5" customHeight="1" thickBot="1">
      <c r="A56" s="62"/>
      <c r="B56" s="62"/>
      <c r="C56" s="191"/>
      <c r="D56" s="200"/>
      <c r="E56" s="200"/>
      <c r="F56" s="200"/>
      <c r="G56" s="200"/>
      <c r="H56" s="200"/>
      <c r="I56" s="200"/>
      <c r="J56" s="200"/>
      <c r="K56" s="201"/>
      <c r="L56" s="201"/>
      <c r="M56" s="201"/>
      <c r="N56" s="201"/>
      <c r="O56" s="201"/>
      <c r="P56" s="201"/>
      <c r="Q56" s="201"/>
      <c r="R56" s="201"/>
      <c r="S56" s="202"/>
      <c r="T56" s="203"/>
      <c r="U56" s="457"/>
      <c r="V56" s="457"/>
      <c r="W56" s="457"/>
      <c r="X56" s="63"/>
      <c r="Y56" s="64"/>
      <c r="Z56" s="63"/>
      <c r="AA56" s="62"/>
      <c r="AB56" s="62"/>
      <c r="AC56" s="62"/>
      <c r="AD56" s="62"/>
      <c r="AE56" s="62"/>
      <c r="AF56" s="61"/>
    </row>
    <row r="57" spans="1:32" ht="19.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75"/>
      <c r="T57" s="63"/>
      <c r="U57" s="457"/>
      <c r="V57" s="457"/>
      <c r="W57" s="457"/>
      <c r="X57" s="63"/>
      <c r="Y57" s="64"/>
      <c r="Z57" s="63"/>
      <c r="AA57" s="62"/>
      <c r="AB57" s="62"/>
      <c r="AC57" s="62"/>
      <c r="AD57" s="62"/>
      <c r="AE57" s="62"/>
      <c r="AF57" s="61"/>
    </row>
    <row r="58" spans="1:32" ht="19.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3"/>
      <c r="T58" s="63"/>
      <c r="U58" s="457"/>
      <c r="V58" s="457"/>
      <c r="W58" s="457"/>
      <c r="X58" s="63"/>
      <c r="Y58" s="64"/>
      <c r="Z58" s="63"/>
      <c r="AA58" s="62"/>
      <c r="AB58" s="62"/>
      <c r="AC58" s="62"/>
      <c r="AD58" s="62"/>
      <c r="AE58" s="62"/>
      <c r="AF58" s="103"/>
    </row>
    <row r="59" spans="1:32" ht="19.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  <c r="T59" s="63"/>
      <c r="U59" s="457"/>
      <c r="V59" s="457"/>
      <c r="W59" s="457"/>
      <c r="X59" s="63"/>
      <c r="Y59" s="64"/>
      <c r="Z59" s="63"/>
      <c r="AA59" s="62"/>
      <c r="AB59" s="62"/>
      <c r="AC59" s="62"/>
      <c r="AD59" s="62"/>
      <c r="AE59" s="62"/>
      <c r="AF59" s="103"/>
    </row>
    <row r="60" spans="1:32" ht="14.2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3"/>
      <c r="T60" s="63"/>
      <c r="U60" s="457"/>
      <c r="V60" s="457"/>
      <c r="W60" s="457"/>
      <c r="X60" s="63"/>
      <c r="Y60" s="64"/>
      <c r="Z60" s="63"/>
      <c r="AA60" s="62"/>
      <c r="AB60" s="62"/>
      <c r="AC60" s="62"/>
      <c r="AD60" s="62"/>
      <c r="AE60" s="62"/>
      <c r="AF60" s="103"/>
    </row>
    <row r="61" spans="1:32" ht="14.2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3"/>
      <c r="T61" s="63"/>
      <c r="U61" s="457"/>
      <c r="V61" s="457"/>
      <c r="W61" s="457"/>
      <c r="X61" s="63"/>
      <c r="Y61" s="64"/>
      <c r="Z61" s="63"/>
      <c r="AA61" s="62"/>
      <c r="AB61" s="62"/>
      <c r="AC61" s="62"/>
      <c r="AD61" s="62"/>
      <c r="AE61" s="62"/>
      <c r="AF61" s="62"/>
    </row>
    <row r="62" spans="1:32" ht="14.2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  <c r="T62" s="63"/>
      <c r="U62" s="457"/>
      <c r="V62" s="457"/>
      <c r="W62" s="457"/>
      <c r="X62" s="63"/>
      <c r="Y62" s="64"/>
      <c r="Z62" s="63"/>
      <c r="AA62" s="62"/>
      <c r="AB62" s="62"/>
      <c r="AC62" s="62"/>
      <c r="AD62" s="62"/>
      <c r="AE62" s="62"/>
      <c r="AF62" s="62"/>
    </row>
    <row r="63" spans="1:32" ht="14.2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3"/>
      <c r="T63" s="63"/>
      <c r="U63" s="457"/>
      <c r="V63" s="457"/>
      <c r="W63" s="457"/>
      <c r="X63" s="63"/>
      <c r="Y63" s="64"/>
      <c r="Z63" s="63"/>
      <c r="AA63" s="62"/>
      <c r="AB63" s="62"/>
      <c r="AC63" s="62"/>
      <c r="AD63" s="62"/>
      <c r="AE63" s="62"/>
      <c r="AF63" s="62"/>
    </row>
    <row r="64" spans="1:32" ht="14.2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  <c r="T64" s="63"/>
      <c r="U64" s="457"/>
      <c r="V64" s="457"/>
      <c r="W64" s="457"/>
      <c r="X64" s="63"/>
      <c r="Y64" s="64"/>
      <c r="Z64" s="63"/>
      <c r="AA64" s="62"/>
      <c r="AB64" s="62"/>
      <c r="AC64" s="62"/>
      <c r="AD64" s="62"/>
      <c r="AE64" s="62"/>
      <c r="AF64" s="62"/>
    </row>
    <row r="65" spans="1:32" ht="14.2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3"/>
      <c r="T65" s="63"/>
      <c r="U65" s="457"/>
      <c r="V65" s="457"/>
      <c r="W65" s="457"/>
      <c r="X65" s="63"/>
      <c r="Y65" s="64"/>
      <c r="Z65" s="63"/>
      <c r="AA65" s="62"/>
      <c r="AB65" s="62"/>
      <c r="AC65" s="62"/>
      <c r="AD65" s="62"/>
      <c r="AE65" s="62"/>
      <c r="AF65" s="62"/>
    </row>
    <row r="66" spans="1:32" ht="14.2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3"/>
      <c r="T66" s="63"/>
      <c r="U66" s="457"/>
      <c r="V66" s="457"/>
      <c r="AF66" s="62"/>
    </row>
    <row r="67" spans="1:32" ht="14.2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3"/>
      <c r="T67" s="63"/>
      <c r="U67" s="457"/>
      <c r="V67" s="457"/>
      <c r="AF67" s="62"/>
    </row>
    <row r="68" spans="1:32" ht="14.2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3"/>
      <c r="T68" s="63"/>
      <c r="U68" s="457"/>
      <c r="V68" s="457"/>
      <c r="AF68" s="62"/>
    </row>
    <row r="69" spans="1:32" ht="14.2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3"/>
      <c r="T69" s="63"/>
      <c r="U69" s="457"/>
      <c r="V69" s="457"/>
      <c r="AF69" s="62"/>
    </row>
    <row r="70" spans="1:32" ht="14.25" customHeight="1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3"/>
      <c r="T70" s="63"/>
      <c r="U70" s="457"/>
      <c r="V70" s="457"/>
      <c r="AF70" s="62"/>
    </row>
    <row r="71" spans="1:32" ht="14.25" customHeight="1">
      <c r="B71" s="62"/>
      <c r="U71" s="457"/>
      <c r="V71" s="457"/>
      <c r="AF71" s="62"/>
    </row>
    <row r="72" spans="1:32" ht="14.25" customHeight="1">
      <c r="U72" s="457"/>
      <c r="V72" s="457"/>
      <c r="AF72" s="62"/>
    </row>
    <row r="73" spans="1:32" ht="14.25" customHeight="1">
      <c r="B73" s="62"/>
      <c r="U73" s="457"/>
      <c r="V73" s="457"/>
      <c r="AF73" s="62"/>
    </row>
    <row r="74" spans="1:32" ht="14.25" customHeight="1">
      <c r="B74" s="62"/>
      <c r="U74" s="457"/>
      <c r="V74" s="457"/>
      <c r="AF74" s="62"/>
    </row>
    <row r="75" spans="1:32" ht="14.25" customHeight="1">
      <c r="B75" s="62"/>
      <c r="U75" s="457"/>
      <c r="V75" s="457"/>
      <c r="AF75" s="62"/>
    </row>
    <row r="76" spans="1:32" ht="14.25" customHeight="1">
      <c r="U76" s="457"/>
      <c r="V76" s="457"/>
      <c r="AF76" s="62"/>
    </row>
    <row r="77" spans="1:32" ht="14.25" customHeight="1">
      <c r="V77" s="457"/>
      <c r="AF77" s="60"/>
    </row>
    <row r="78" spans="1:32" ht="14.25" customHeight="1">
      <c r="U78" s="457"/>
      <c r="V78" s="457"/>
      <c r="AF78" s="60"/>
    </row>
    <row r="79" spans="1:32" ht="14.25" customHeight="1">
      <c r="U79" s="457"/>
      <c r="V79" s="457"/>
      <c r="AF79" s="60"/>
    </row>
    <row r="80" spans="1:32" ht="14.25" customHeight="1">
      <c r="U80" s="457"/>
      <c r="V80" s="469"/>
      <c r="AF80" s="60"/>
    </row>
    <row r="81" spans="21:32" ht="14.25" customHeight="1">
      <c r="U81" s="457"/>
      <c r="V81" s="469"/>
      <c r="AF81" s="60"/>
    </row>
    <row r="82" spans="21:32" ht="14.25" customHeight="1">
      <c r="U82" s="469"/>
      <c r="V82" s="469"/>
    </row>
    <row r="83" spans="21:32" ht="14.25" customHeight="1">
      <c r="U83" s="469"/>
      <c r="V83" s="469"/>
    </row>
    <row r="84" spans="21:32" ht="14.25" customHeight="1">
      <c r="U84" s="469"/>
      <c r="V84" s="469"/>
    </row>
    <row r="85" spans="21:32" ht="14.25" customHeight="1">
      <c r="U85" s="469"/>
    </row>
    <row r="86" spans="21:32" ht="14.25" customHeight="1">
      <c r="U86" s="469"/>
    </row>
    <row r="87" spans="21:32" ht="14.25" customHeight="1"/>
    <row r="88" spans="21:32" ht="14.25" customHeight="1"/>
    <row r="89" spans="21:32" ht="14.25" customHeight="1"/>
    <row r="90" spans="21:32" ht="14.25" customHeight="1"/>
    <row r="91" spans="21:32" ht="14.25" customHeight="1"/>
    <row r="92" spans="21:32" ht="14.25" customHeight="1"/>
    <row r="93" spans="21:32" ht="14.25" customHeight="1"/>
    <row r="94" spans="21:32" ht="14.25" customHeight="1"/>
  </sheetData>
  <sheetProtection algorithmName="SHA-512" hashValue="JZXZ3yrF/o4rVXzQJXbQDwtR+hKuILhLz6x0W46fDywuKVBgnki7kSzUnyC5+LeSTpQ0DTAkOiq2ZD4a/Rhy7Q==" saltValue="AeO1i+a99kzPjYg8I73Iwg==" spinCount="100000" sheet="1" objects="1" scenarios="1"/>
  <mergeCells count="41">
    <mergeCell ref="X6:AC7"/>
    <mergeCell ref="F5:H6"/>
    <mergeCell ref="I5:S6"/>
    <mergeCell ref="Y27:Z27"/>
    <mergeCell ref="J24:J25"/>
    <mergeCell ref="Y26:Z26"/>
    <mergeCell ref="AB22:AC22"/>
    <mergeCell ref="AB23:AC23"/>
    <mergeCell ref="Y22:Z22"/>
    <mergeCell ref="Y24:Z24"/>
    <mergeCell ref="AB24:AC24"/>
    <mergeCell ref="Q24:Q25"/>
    <mergeCell ref="R24:R25"/>
    <mergeCell ref="Y23:Z23"/>
    <mergeCell ref="Y25:Z25"/>
    <mergeCell ref="D17:E17"/>
    <mergeCell ref="F28:G28"/>
    <mergeCell ref="H28:I28"/>
    <mergeCell ref="O24:O25"/>
    <mergeCell ref="P24:P25"/>
    <mergeCell ref="N24:N25"/>
    <mergeCell ref="K24:K25"/>
    <mergeCell ref="L24:L25"/>
    <mergeCell ref="F24:G24"/>
    <mergeCell ref="H24:I24"/>
    <mergeCell ref="D5:D15"/>
    <mergeCell ref="E5:E12"/>
    <mergeCell ref="D19:S19"/>
    <mergeCell ref="D24:D25"/>
    <mergeCell ref="E24:E25"/>
    <mergeCell ref="E16:S16"/>
    <mergeCell ref="E13:E15"/>
    <mergeCell ref="F17:S17"/>
    <mergeCell ref="P13:S15"/>
    <mergeCell ref="F13:O13"/>
    <mergeCell ref="F14:O15"/>
    <mergeCell ref="F9:H12"/>
    <mergeCell ref="I9:S12"/>
    <mergeCell ref="F7:H8"/>
    <mergeCell ref="I7:S8"/>
    <mergeCell ref="M24:M25"/>
  </mergeCells>
  <phoneticPr fontId="1"/>
  <dataValidations disablePrompts="1" count="1">
    <dataValidation type="list" allowBlank="1" showInputMessage="1" showErrorMessage="1" sqref="L26:L27" xr:uid="{00000000-0002-0000-0000-000000000000}">
      <formula1>"男,女"</formula1>
    </dataValidation>
  </dataValidations>
  <hyperlinks>
    <hyperlink ref="F5:H6" location="競技者データ入力シート!C8" display="１、競技者データ入力" xr:uid="{59D55083-FDF0-4979-BBC4-5F81AB161BA6}"/>
    <hyperlink ref="F7:H8" location="申込資格確認!I11" display="２、申　込　資　格　確　認" xr:uid="{94CCC7E7-1E68-4422-BF64-BBC7091FC6C0}"/>
    <hyperlink ref="F9:H12" location="'大会申込一覧表(印刷して提出)'!E5" display="'大会申込一覧表(印刷して提出)'!E5" xr:uid="{0FF6CC3A-5B81-4A39-B0D5-612E225F56C6}"/>
  </hyperlinks>
  <pageMargins left="0.7" right="0.4" top="0.46" bottom="0.28000000000000003" header="0.3" footer="0.3"/>
  <pageSetup paperSize="9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データ!$J$2:$J$48</xm:f>
          </x14:formula1>
          <xm:sqref>Q26:Q27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B1:DF58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3"/>
  <cols>
    <col min="1" max="1" width="1.61328125" style="112" customWidth="1"/>
    <col min="2" max="2" width="7.4609375" style="225" customWidth="1"/>
    <col min="3" max="3" width="7.23046875" style="112" customWidth="1"/>
    <col min="4" max="5" width="7.3828125" style="226" customWidth="1"/>
    <col min="6" max="7" width="6.61328125" style="227" customWidth="1"/>
    <col min="8" max="8" width="16.3828125" style="227" customWidth="1"/>
    <col min="9" max="9" width="9" style="227" bestFit="1" customWidth="1"/>
    <col min="10" max="10" width="5.23046875" style="228" customWidth="1"/>
    <col min="11" max="11" width="3.15234375" style="228" customWidth="1"/>
    <col min="12" max="13" width="5" style="228" bestFit="1" customWidth="1"/>
    <col min="14" max="14" width="11.3828125" style="227" customWidth="1"/>
    <col min="15" max="16" width="6.84375" style="228" customWidth="1"/>
    <col min="17" max="17" width="17.765625" style="229" customWidth="1"/>
    <col min="18" max="18" width="11.61328125" style="230" customWidth="1"/>
    <col min="19" max="19" width="15.84375" style="231" customWidth="1"/>
    <col min="20" max="20" width="1.4609375" style="225" hidden="1" customWidth="1"/>
    <col min="21" max="21" width="4" style="225" hidden="1" customWidth="1"/>
    <col min="22" max="22" width="31.61328125" style="229" hidden="1" customWidth="1"/>
    <col min="23" max="23" width="10" style="230" hidden="1" customWidth="1"/>
    <col min="24" max="24" width="9" style="231" hidden="1" customWidth="1"/>
    <col min="25" max="25" width="2.4609375" style="225" hidden="1" customWidth="1"/>
    <col min="26" max="26" width="4" style="225" hidden="1" customWidth="1"/>
    <col min="27" max="27" width="6.4609375" style="229" hidden="1" customWidth="1"/>
    <col min="28" max="28" width="10" style="230" hidden="1" customWidth="1"/>
    <col min="29" max="29" width="7.15234375" style="231" hidden="1" customWidth="1"/>
    <col min="30" max="30" width="2.4609375" style="225" hidden="1" customWidth="1"/>
    <col min="31" max="31" width="4" style="225" hidden="1" customWidth="1"/>
    <col min="32" max="32" width="7.4609375" style="229" hidden="1" customWidth="1"/>
    <col min="33" max="33" width="11.3828125" style="231" hidden="1" customWidth="1"/>
    <col min="34" max="34" width="6.765625" style="231" hidden="1" customWidth="1"/>
    <col min="35" max="35" width="1.4609375" style="225" hidden="1" customWidth="1"/>
    <col min="36" max="36" width="3.4609375" style="225" hidden="1" customWidth="1"/>
    <col min="37" max="37" width="7.4609375" style="229" hidden="1" customWidth="1"/>
    <col min="38" max="38" width="5" style="230" hidden="1" customWidth="1"/>
    <col min="39" max="39" width="6.765625" style="254" hidden="1" customWidth="1"/>
    <col min="40" max="40" width="1.4609375" style="255" hidden="1" customWidth="1"/>
    <col min="41" max="41" width="3.4609375" style="255" hidden="1" customWidth="1"/>
    <col min="42" max="48" width="0.15234375" style="252" hidden="1" customWidth="1"/>
    <col min="49" max="50" width="0.3828125" style="252" hidden="1" customWidth="1"/>
    <col min="51" max="52" width="0.3828125" style="252" customWidth="1"/>
    <col min="53" max="53" width="0.3828125" style="244" customWidth="1"/>
    <col min="54" max="54" width="15.15234375" style="631" hidden="1" customWidth="1"/>
    <col min="55" max="55" width="2.23046875" style="631" hidden="1" customWidth="1"/>
    <col min="56" max="56" width="3.84375" style="631" hidden="1" customWidth="1"/>
    <col min="57" max="57" width="6.15234375" style="631" hidden="1" customWidth="1"/>
    <col min="58" max="58" width="3.15234375" style="631" hidden="1" customWidth="1"/>
    <col min="59" max="59" width="2.765625" style="631" hidden="1" customWidth="1"/>
    <col min="60" max="60" width="2.61328125" style="631" hidden="1" customWidth="1"/>
    <col min="61" max="61" width="4.15234375" style="631" hidden="1" customWidth="1"/>
    <col min="62" max="62" width="6.23046875" style="631" hidden="1" customWidth="1"/>
    <col min="63" max="63" width="2.61328125" style="631" hidden="1" customWidth="1"/>
    <col min="64" max="64" width="11.23046875" style="631" hidden="1" customWidth="1"/>
    <col min="65" max="65" width="2.765625" style="631" hidden="1" customWidth="1"/>
    <col min="66" max="66" width="4" style="632" hidden="1" customWidth="1"/>
    <col min="67" max="68" width="3.4609375" style="633" hidden="1" customWidth="1"/>
    <col min="69" max="69" width="2.15234375" style="632" hidden="1" customWidth="1"/>
    <col min="70" max="70" width="2.61328125" style="632" hidden="1" customWidth="1"/>
    <col min="71" max="73" width="3.61328125" style="632" hidden="1" customWidth="1"/>
    <col min="74" max="74" width="6.84375" style="632" hidden="1" customWidth="1"/>
    <col min="75" max="76" width="4.765625" style="632" hidden="1" customWidth="1"/>
    <col min="77" max="80" width="4.765625" style="252" customWidth="1"/>
    <col min="81" max="82" width="4.23046875" style="252" customWidth="1"/>
    <col min="83" max="90" width="3.15234375" style="252" customWidth="1"/>
    <col min="91" max="105" width="3.15234375" style="389" customWidth="1"/>
    <col min="106" max="107" width="3.61328125" style="389" bestFit="1" customWidth="1"/>
    <col min="108" max="108" width="17.23046875" style="389" bestFit="1" customWidth="1"/>
    <col min="109" max="109" width="3.61328125" style="389" bestFit="1" customWidth="1"/>
    <col min="110" max="110" width="9" style="389"/>
    <col min="111" max="16384" width="9" style="112"/>
  </cols>
  <sheetData>
    <row r="1" spans="2:80" ht="8.6" customHeight="1" thickBot="1">
      <c r="D1" s="225"/>
      <c r="E1" s="112"/>
      <c r="F1" s="225"/>
      <c r="G1" s="112"/>
      <c r="H1" s="225"/>
      <c r="I1" s="112"/>
      <c r="J1" s="225"/>
      <c r="K1" s="112"/>
      <c r="L1" s="225"/>
      <c r="M1" s="112"/>
      <c r="N1" s="225"/>
      <c r="O1" s="112"/>
      <c r="P1" s="225"/>
      <c r="Q1" s="112"/>
      <c r="R1" s="225"/>
      <c r="S1" s="112"/>
      <c r="U1" s="112"/>
      <c r="V1" s="225"/>
      <c r="W1" s="112"/>
      <c r="X1" s="225"/>
      <c r="Z1" s="112"/>
      <c r="AA1" s="225"/>
    </row>
    <row r="2" spans="2:80" ht="32.25" customHeight="1" thickBot="1">
      <c r="B2" s="524"/>
      <c r="C2" s="783" t="str">
        <f>'大会申込一覧表(印刷して提出)'!E4</f>
        <v>令和３年度　第２１５回松戸市陸上競技記録会 　長距離大会MLD⑤</v>
      </c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4"/>
      <c r="Q2" s="791" t="str">
        <f>IF('大会申込一覧表(印刷して提出)'!P6="","",("一覧表略称名　：　"&amp;IF('大会申込一覧表(印刷して提出)'!P6="","",'大会申込一覧表(印刷して提出)'!P6)))</f>
        <v/>
      </c>
      <c r="R2" s="792"/>
      <c r="S2" s="472"/>
      <c r="T2" s="256"/>
      <c r="U2" s="112"/>
      <c r="V2" s="262" t="str">
        <f>IF(Q2="","",Q2)</f>
        <v/>
      </c>
      <c r="W2" s="258"/>
      <c r="X2" s="258"/>
      <c r="Y2" s="263"/>
      <c r="Z2" s="258"/>
      <c r="AA2" s="258"/>
      <c r="AB2" s="258"/>
      <c r="AC2" s="258"/>
      <c r="AD2" s="258"/>
      <c r="AE2" s="258"/>
      <c r="AF2" s="258"/>
      <c r="AG2" s="258"/>
      <c r="AH2" s="257"/>
      <c r="AI2" s="257"/>
      <c r="AJ2" s="111"/>
      <c r="AK2" s="111"/>
      <c r="AL2" s="111"/>
      <c r="AM2" s="253"/>
      <c r="AN2" s="253"/>
      <c r="AO2" s="253"/>
      <c r="AP2" s="253"/>
      <c r="AQ2" s="253"/>
      <c r="AR2" s="253"/>
      <c r="AS2" s="253"/>
      <c r="BA2" s="25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</row>
    <row r="3" spans="2:80" ht="32.25" customHeight="1" thickTop="1" thickBot="1">
      <c r="B3" s="525"/>
      <c r="C3" s="809" t="s">
        <v>461</v>
      </c>
      <c r="D3" s="810"/>
      <c r="E3" s="810"/>
      <c r="F3" s="810"/>
      <c r="G3" s="810"/>
      <c r="H3" s="810"/>
      <c r="I3" s="810"/>
      <c r="J3" s="811"/>
      <c r="K3" s="812" t="s">
        <v>497</v>
      </c>
      <c r="L3" s="813"/>
      <c r="M3" s="813"/>
      <c r="N3" s="813"/>
      <c r="O3" s="814"/>
      <c r="P3" s="526"/>
      <c r="Q3" s="793" t="s">
        <v>471</v>
      </c>
      <c r="R3" s="794"/>
      <c r="S3" s="224" t="str">
        <f>IF(S2="","",(VLOOKUP(S2,データ!W2:X151,2,FALSE)))</f>
        <v/>
      </c>
      <c r="T3" s="112"/>
      <c r="U3" s="259"/>
      <c r="V3" s="470"/>
      <c r="W3" s="471"/>
      <c r="X3" s="471"/>
      <c r="Y3" s="471"/>
      <c r="Z3" s="471"/>
      <c r="AA3" s="471"/>
      <c r="AB3" s="471"/>
      <c r="AC3" s="471"/>
      <c r="AD3" s="471"/>
      <c r="AE3" s="260"/>
      <c r="AF3" s="260"/>
      <c r="AG3" s="260"/>
      <c r="AH3" s="257"/>
      <c r="AI3" s="257"/>
      <c r="AJ3" s="111"/>
      <c r="AK3" s="111"/>
      <c r="AL3" s="111"/>
      <c r="AM3" s="253"/>
      <c r="AN3" s="253"/>
      <c r="AO3" s="253"/>
      <c r="AQ3" s="261"/>
      <c r="AR3" s="261"/>
      <c r="AS3" s="261"/>
      <c r="AT3" s="261"/>
      <c r="AU3" s="261"/>
      <c r="AV3" s="261"/>
      <c r="BA3" s="252"/>
      <c r="BB3" s="632"/>
      <c r="BC3" s="632"/>
      <c r="BD3" s="632"/>
      <c r="BE3" s="632"/>
      <c r="BF3" s="632"/>
      <c r="BG3" s="632"/>
      <c r="BH3" s="632"/>
      <c r="BI3" s="632"/>
      <c r="BJ3" s="632"/>
      <c r="BK3" s="632"/>
      <c r="BL3" s="632"/>
      <c r="BM3" s="632"/>
    </row>
    <row r="4" spans="2:80" ht="18" customHeight="1">
      <c r="B4" s="815" t="s">
        <v>524</v>
      </c>
      <c r="C4" s="816" t="s">
        <v>442</v>
      </c>
      <c r="D4" s="719" t="s">
        <v>62</v>
      </c>
      <c r="E4" s="720"/>
      <c r="F4" s="719" t="s">
        <v>63</v>
      </c>
      <c r="G4" s="720"/>
      <c r="H4" s="741" t="s">
        <v>64</v>
      </c>
      <c r="I4" s="711" t="s">
        <v>464</v>
      </c>
      <c r="J4" s="711" t="s">
        <v>365</v>
      </c>
      <c r="K4" s="711" t="s">
        <v>363</v>
      </c>
      <c r="L4" s="711" t="s">
        <v>366</v>
      </c>
      <c r="M4" s="711" t="s">
        <v>367</v>
      </c>
      <c r="N4" s="717" t="s">
        <v>66</v>
      </c>
      <c r="O4" s="755" t="s">
        <v>368</v>
      </c>
      <c r="P4" s="757" t="s">
        <v>462</v>
      </c>
      <c r="Q4" s="819" t="s">
        <v>378</v>
      </c>
      <c r="R4" s="803" t="s">
        <v>68</v>
      </c>
      <c r="S4" s="805" t="s">
        <v>355</v>
      </c>
      <c r="T4" s="795" t="s">
        <v>69</v>
      </c>
      <c r="U4" s="797" t="s">
        <v>70</v>
      </c>
      <c r="V4" s="817" t="s">
        <v>491</v>
      </c>
      <c r="W4" s="785" t="s">
        <v>68</v>
      </c>
      <c r="X4" s="807" t="s">
        <v>355</v>
      </c>
      <c r="Y4" s="799" t="s">
        <v>69</v>
      </c>
      <c r="Z4" s="801" t="s">
        <v>70</v>
      </c>
      <c r="AA4" s="765" t="s">
        <v>492</v>
      </c>
      <c r="AB4" s="787" t="s">
        <v>68</v>
      </c>
      <c r="AC4" s="357"/>
      <c r="AD4" s="773" t="s">
        <v>379</v>
      </c>
      <c r="AE4" s="775" t="s">
        <v>70</v>
      </c>
      <c r="AF4" s="777" t="s">
        <v>429</v>
      </c>
      <c r="AG4" s="789" t="s">
        <v>68</v>
      </c>
      <c r="AH4" s="113"/>
      <c r="AI4" s="779" t="s">
        <v>69</v>
      </c>
      <c r="AJ4" s="781" t="s">
        <v>70</v>
      </c>
      <c r="AK4" s="767" t="s">
        <v>71</v>
      </c>
      <c r="AL4" s="769" t="s">
        <v>68</v>
      </c>
      <c r="AM4" s="770"/>
      <c r="AN4" s="771" t="s">
        <v>69</v>
      </c>
      <c r="AO4" s="763" t="s">
        <v>70</v>
      </c>
      <c r="BG4" s="634"/>
    </row>
    <row r="5" spans="2:80" ht="18" customHeight="1" thickBot="1">
      <c r="B5" s="652"/>
      <c r="C5" s="654"/>
      <c r="D5" s="359" t="s">
        <v>72</v>
      </c>
      <c r="E5" s="359" t="s">
        <v>73</v>
      </c>
      <c r="F5" s="359" t="s">
        <v>74</v>
      </c>
      <c r="G5" s="359" t="s">
        <v>75</v>
      </c>
      <c r="H5" s="742"/>
      <c r="I5" s="712"/>
      <c r="J5" s="712"/>
      <c r="K5" s="712"/>
      <c r="L5" s="712"/>
      <c r="M5" s="712"/>
      <c r="N5" s="718"/>
      <c r="O5" s="756"/>
      <c r="P5" s="758"/>
      <c r="Q5" s="820"/>
      <c r="R5" s="804"/>
      <c r="S5" s="806"/>
      <c r="T5" s="796"/>
      <c r="U5" s="798"/>
      <c r="V5" s="818"/>
      <c r="W5" s="786"/>
      <c r="X5" s="808"/>
      <c r="Y5" s="800"/>
      <c r="Z5" s="802"/>
      <c r="AA5" s="766"/>
      <c r="AB5" s="788"/>
      <c r="AC5" s="360" t="s">
        <v>77</v>
      </c>
      <c r="AD5" s="774"/>
      <c r="AE5" s="776"/>
      <c r="AF5" s="778"/>
      <c r="AG5" s="790"/>
      <c r="AH5" s="114" t="s">
        <v>77</v>
      </c>
      <c r="AI5" s="780"/>
      <c r="AJ5" s="782"/>
      <c r="AK5" s="768"/>
      <c r="AL5" s="115" t="s">
        <v>76</v>
      </c>
      <c r="AM5" s="245" t="s">
        <v>77</v>
      </c>
      <c r="AN5" s="772"/>
      <c r="AO5" s="764"/>
    </row>
    <row r="6" spans="2:80" ht="23.6" customHeight="1" thickTop="1">
      <c r="B6" s="76" t="s">
        <v>78</v>
      </c>
      <c r="C6" s="77" t="s">
        <v>79</v>
      </c>
      <c r="D6" s="78" t="s">
        <v>80</v>
      </c>
      <c r="E6" s="78" t="s">
        <v>81</v>
      </c>
      <c r="F6" s="78" t="s">
        <v>82</v>
      </c>
      <c r="G6" s="79" t="s">
        <v>83</v>
      </c>
      <c r="H6" s="80" t="s">
        <v>499</v>
      </c>
      <c r="I6" s="81" t="s">
        <v>466</v>
      </c>
      <c r="J6" s="82" t="s">
        <v>84</v>
      </c>
      <c r="K6" s="83" t="s">
        <v>85</v>
      </c>
      <c r="L6" s="84">
        <v>2001</v>
      </c>
      <c r="M6" s="84" t="s">
        <v>86</v>
      </c>
      <c r="N6" s="84" t="s">
        <v>87</v>
      </c>
      <c r="O6" s="85" t="s">
        <v>12</v>
      </c>
      <c r="P6" s="86" t="s">
        <v>88</v>
      </c>
      <c r="Q6" s="116" t="s">
        <v>509</v>
      </c>
      <c r="R6" s="304" t="s">
        <v>510</v>
      </c>
      <c r="S6" s="639" t="s">
        <v>100</v>
      </c>
      <c r="T6" s="216" t="s">
        <v>89</v>
      </c>
      <c r="U6" s="118" t="s">
        <v>89</v>
      </c>
      <c r="V6" s="116"/>
      <c r="W6" s="304"/>
      <c r="X6" s="308"/>
      <c r="Y6" s="216"/>
      <c r="Z6" s="118" t="s">
        <v>90</v>
      </c>
      <c r="AA6" s="116"/>
      <c r="AB6" s="304"/>
      <c r="AC6" s="305"/>
      <c r="AD6" s="118"/>
      <c r="AE6" s="264" t="s">
        <v>89</v>
      </c>
      <c r="AF6" s="116"/>
      <c r="AG6" s="117"/>
      <c r="AH6" s="119"/>
      <c r="AI6" s="120"/>
      <c r="AJ6" s="121" t="s">
        <v>89</v>
      </c>
      <c r="AK6" s="122"/>
      <c r="AL6" s="123"/>
      <c r="AM6" s="246"/>
      <c r="AN6" s="247"/>
      <c r="AO6" s="248" t="s">
        <v>89</v>
      </c>
      <c r="BB6" s="631" t="s">
        <v>443</v>
      </c>
      <c r="BL6" s="631" t="s">
        <v>444</v>
      </c>
      <c r="BT6" s="635"/>
      <c r="BU6" s="635"/>
      <c r="BV6" s="635"/>
      <c r="BW6" s="635"/>
      <c r="BX6" s="635"/>
      <c r="BY6" s="317"/>
      <c r="BZ6" s="317"/>
      <c r="CA6" s="317"/>
      <c r="CB6" s="317"/>
    </row>
    <row r="7" spans="2:80" ht="23.6" customHeight="1" thickBot="1">
      <c r="B7" s="87" t="s">
        <v>78</v>
      </c>
      <c r="C7" s="88">
        <v>4567</v>
      </c>
      <c r="D7" s="89" t="s">
        <v>91</v>
      </c>
      <c r="E7" s="89" t="s">
        <v>92</v>
      </c>
      <c r="F7" s="89" t="s">
        <v>93</v>
      </c>
      <c r="G7" s="90" t="s">
        <v>94</v>
      </c>
      <c r="H7" s="91" t="s">
        <v>501</v>
      </c>
      <c r="I7" s="92" t="s">
        <v>16</v>
      </c>
      <c r="J7" s="93" t="s">
        <v>95</v>
      </c>
      <c r="K7" s="94" t="s">
        <v>96</v>
      </c>
      <c r="L7" s="95">
        <v>1980</v>
      </c>
      <c r="M7" s="95" t="s">
        <v>97</v>
      </c>
      <c r="N7" s="95" t="s">
        <v>98</v>
      </c>
      <c r="O7" s="94" t="s">
        <v>18</v>
      </c>
      <c r="P7" s="96" t="s">
        <v>99</v>
      </c>
      <c r="Q7" s="124" t="s">
        <v>433</v>
      </c>
      <c r="R7" s="306" t="s">
        <v>483</v>
      </c>
      <c r="S7" s="640" t="s">
        <v>484</v>
      </c>
      <c r="T7" s="217"/>
      <c r="U7" s="126"/>
      <c r="V7" s="124"/>
      <c r="W7" s="306"/>
      <c r="X7" s="309"/>
      <c r="Y7" s="480"/>
      <c r="Z7" s="126"/>
      <c r="AA7" s="124"/>
      <c r="AB7" s="306"/>
      <c r="AC7" s="307"/>
      <c r="AD7" s="126"/>
      <c r="AE7" s="265"/>
      <c r="AF7" s="124"/>
      <c r="AG7" s="125"/>
      <c r="AH7" s="127"/>
      <c r="AI7" s="128"/>
      <c r="AJ7" s="129"/>
      <c r="AK7" s="130"/>
      <c r="AL7" s="131"/>
      <c r="AM7" s="249"/>
      <c r="AN7" s="250"/>
      <c r="AO7" s="251"/>
      <c r="BO7" s="633">
        <v>19</v>
      </c>
      <c r="BP7" s="633">
        <v>20</v>
      </c>
      <c r="BT7" s="636"/>
      <c r="BU7" s="637"/>
      <c r="BV7" s="637"/>
      <c r="BW7" s="637"/>
      <c r="BX7" s="637"/>
      <c r="BY7" s="318"/>
      <c r="BZ7" s="318"/>
      <c r="CA7" s="318"/>
      <c r="CB7" s="318"/>
    </row>
    <row r="8" spans="2:80" ht="23.6" customHeight="1">
      <c r="B8" s="475" t="str">
        <f>IF(D8="","",1)</f>
        <v/>
      </c>
      <c r="C8" s="22"/>
      <c r="D8" s="327"/>
      <c r="E8" s="327"/>
      <c r="F8" s="327"/>
      <c r="G8" s="328"/>
      <c r="H8" s="322"/>
      <c r="I8" s="23"/>
      <c r="J8" s="24"/>
      <c r="K8" s="25"/>
      <c r="L8" s="25"/>
      <c r="M8" s="25"/>
      <c r="N8" s="607"/>
      <c r="O8" s="26"/>
      <c r="P8" s="48" t="str">
        <f>IF(D8="","","JPN")</f>
        <v/>
      </c>
      <c r="Q8" s="293"/>
      <c r="R8" s="494"/>
      <c r="S8" s="310"/>
      <c r="T8" s="205"/>
      <c r="U8" s="27"/>
      <c r="V8" s="277"/>
      <c r="W8" s="383"/>
      <c r="X8" s="487"/>
      <c r="Y8" s="481"/>
      <c r="Z8" s="390"/>
      <c r="AA8" s="281"/>
      <c r="AB8" s="384"/>
      <c r="AC8" s="391"/>
      <c r="AD8" s="282"/>
      <c r="AE8" s="392"/>
      <c r="AF8" s="393"/>
      <c r="AG8" s="394"/>
      <c r="AH8" s="395"/>
      <c r="AI8" s="396"/>
      <c r="AJ8" s="397"/>
      <c r="AK8" s="398"/>
      <c r="AL8" s="399"/>
      <c r="AM8" s="400"/>
      <c r="AN8" s="401"/>
      <c r="AO8" s="402"/>
      <c r="BB8" s="634" t="str">
        <f>IF($I8="一般大学","A",(IF($I8="高校","B",(IF($I8="中学","C","")))))</f>
        <v/>
      </c>
      <c r="BC8" s="634" t="str">
        <f>IF(Q8="","",(VLOOKUP(Q8,データ!$Q$2:$R$7,2,FALSE)))</f>
        <v/>
      </c>
      <c r="BD8" s="634" t="str">
        <f>IF($I8="","","19_")</f>
        <v/>
      </c>
      <c r="BE8" s="634" t="str">
        <f>BB8&amp;BC8&amp;BD8</f>
        <v/>
      </c>
      <c r="BF8" s="634"/>
      <c r="BG8" s="634"/>
      <c r="BH8" s="634"/>
      <c r="BI8" s="634"/>
      <c r="BJ8" s="634"/>
      <c r="BK8" s="634"/>
      <c r="BL8" s="638" t="str">
        <f>IF($I8="一般大学","A",(IF($I8="高校","B",(IF($I8="中学","C","")))))</f>
        <v/>
      </c>
      <c r="BM8" s="631" t="str">
        <f>IF($J8="男","m",(IF($J8="女","f","")))</f>
        <v/>
      </c>
      <c r="BN8" s="631" t="str">
        <f>BL8&amp;BM8</f>
        <v/>
      </c>
      <c r="BO8" s="634" t="str">
        <f>IF($Q8="","","1")</f>
        <v/>
      </c>
      <c r="BP8" s="633" t="str">
        <f>IF($V8="","","1")</f>
        <v/>
      </c>
      <c r="BT8" s="637"/>
      <c r="BU8" s="637"/>
      <c r="BV8" s="637"/>
      <c r="BW8" s="637"/>
      <c r="BX8" s="637"/>
      <c r="BY8" s="318"/>
      <c r="BZ8" s="318"/>
      <c r="CA8" s="318"/>
      <c r="CB8" s="318"/>
    </row>
    <row r="9" spans="2:80" ht="23.6" customHeight="1">
      <c r="B9" s="476" t="str">
        <f>IF(D9&amp;E9="","",COUNT(B$8:B8)+1)</f>
        <v/>
      </c>
      <c r="C9" s="28"/>
      <c r="D9" s="329"/>
      <c r="E9" s="329"/>
      <c r="F9" s="329"/>
      <c r="G9" s="330"/>
      <c r="H9" s="323"/>
      <c r="I9" s="29"/>
      <c r="J9" s="30"/>
      <c r="K9" s="31"/>
      <c r="L9" s="31"/>
      <c r="M9" s="31"/>
      <c r="N9" s="32"/>
      <c r="O9" s="33"/>
      <c r="P9" s="49" t="str">
        <f t="shared" ref="P9:P57" si="0">IF(D9="","","JPN")</f>
        <v/>
      </c>
      <c r="Q9" s="294"/>
      <c r="R9" s="506"/>
      <c r="S9" s="311"/>
      <c r="T9" s="206"/>
      <c r="U9" s="34"/>
      <c r="V9" s="278"/>
      <c r="W9" s="510"/>
      <c r="X9" s="488"/>
      <c r="Y9" s="482"/>
      <c r="Z9" s="403"/>
      <c r="AA9" s="283"/>
      <c r="AB9" s="385"/>
      <c r="AC9" s="404"/>
      <c r="AD9" s="284"/>
      <c r="AE9" s="405"/>
      <c r="AF9" s="406"/>
      <c r="AG9" s="407"/>
      <c r="AH9" s="408"/>
      <c r="AI9" s="409"/>
      <c r="AJ9" s="410"/>
      <c r="AK9" s="411"/>
      <c r="AL9" s="412"/>
      <c r="AM9" s="413"/>
      <c r="AN9" s="414"/>
      <c r="AO9" s="415"/>
      <c r="BB9" s="634" t="str">
        <f t="shared" ref="BB9:BB57" si="1">IF($I9="一般大学","A",(IF($I9="高校","B",(IF($I9="中学","C","")))))</f>
        <v/>
      </c>
      <c r="BC9" s="634" t="str">
        <f>IF(Q9="","",(VLOOKUP(Q9,データ!$Q$2:$R$7,2,FALSE)))</f>
        <v/>
      </c>
      <c r="BD9" s="634" t="str">
        <f t="shared" ref="BD9:BD57" si="2">IF($I9="","","19_")</f>
        <v/>
      </c>
      <c r="BE9" s="634" t="str">
        <f t="shared" ref="BE9:BE57" si="3">BB9&amp;BC9&amp;BD9</f>
        <v/>
      </c>
      <c r="BF9" s="634"/>
      <c r="BG9" s="634"/>
      <c r="BH9" s="634"/>
      <c r="BI9" s="634"/>
      <c r="BJ9" s="634"/>
      <c r="BK9" s="634"/>
      <c r="BL9" s="638" t="str">
        <f t="shared" ref="BL9:BL57" si="4">IF($I9="一般大学","A",(IF($I9="高校","B",(IF($I9="中学","C","")))))</f>
        <v/>
      </c>
      <c r="BM9" s="631" t="str">
        <f t="shared" ref="BM9:BM57" si="5">IF($J9="男","m",(IF($J9="女","f","")))</f>
        <v/>
      </c>
      <c r="BN9" s="631" t="str">
        <f t="shared" ref="BN9:BN57" si="6">BL9&amp;BM9</f>
        <v/>
      </c>
      <c r="BO9" s="634" t="str">
        <f t="shared" ref="BO9:BO57" si="7">IF($Q9="","","1")</f>
        <v/>
      </c>
      <c r="BP9" s="633" t="str">
        <f t="shared" ref="BP9:BP57" si="8">IF($V9="","","1")</f>
        <v/>
      </c>
      <c r="BT9" s="637"/>
      <c r="BU9" s="637"/>
      <c r="BV9" s="637"/>
      <c r="BW9" s="637"/>
      <c r="BX9" s="637"/>
      <c r="BY9" s="318"/>
      <c r="BZ9" s="318"/>
      <c r="CA9" s="318"/>
      <c r="CB9" s="318"/>
    </row>
    <row r="10" spans="2:80" ht="23.6" customHeight="1">
      <c r="B10" s="476" t="str">
        <f>IF(D10&amp;E10="","",COUNT(B$8:B9)+1)</f>
        <v/>
      </c>
      <c r="C10" s="28"/>
      <c r="D10" s="329"/>
      <c r="E10" s="329"/>
      <c r="F10" s="329"/>
      <c r="G10" s="330"/>
      <c r="H10" s="323"/>
      <c r="I10" s="29"/>
      <c r="J10" s="30"/>
      <c r="K10" s="31"/>
      <c r="L10" s="31"/>
      <c r="M10" s="31"/>
      <c r="N10" s="608"/>
      <c r="O10" s="33"/>
      <c r="P10" s="49" t="str">
        <f t="shared" si="0"/>
        <v/>
      </c>
      <c r="Q10" s="294"/>
      <c r="R10" s="506"/>
      <c r="S10" s="311"/>
      <c r="T10" s="206"/>
      <c r="U10" s="34"/>
      <c r="V10" s="278"/>
      <c r="W10" s="510"/>
      <c r="X10" s="488"/>
      <c r="Y10" s="483"/>
      <c r="Z10" s="403"/>
      <c r="AA10" s="283"/>
      <c r="AB10" s="385"/>
      <c r="AC10" s="404"/>
      <c r="AD10" s="284"/>
      <c r="AE10" s="405"/>
      <c r="AF10" s="406"/>
      <c r="AG10" s="407"/>
      <c r="AH10" s="408"/>
      <c r="AI10" s="416"/>
      <c r="AJ10" s="410"/>
      <c r="AK10" s="411"/>
      <c r="AL10" s="412"/>
      <c r="AM10" s="413"/>
      <c r="AN10" s="414"/>
      <c r="AO10" s="415"/>
      <c r="BB10" s="634" t="str">
        <f t="shared" si="1"/>
        <v/>
      </c>
      <c r="BC10" s="634" t="str">
        <f>IF(Q10="","",(VLOOKUP(Q10,データ!$Q$2:$R$7,2,FALSE)))</f>
        <v/>
      </c>
      <c r="BD10" s="634" t="str">
        <f t="shared" si="2"/>
        <v/>
      </c>
      <c r="BE10" s="634" t="str">
        <f t="shared" si="3"/>
        <v/>
      </c>
      <c r="BF10" s="634"/>
      <c r="BG10" s="634"/>
      <c r="BH10" s="634"/>
      <c r="BI10" s="634"/>
      <c r="BJ10" s="634"/>
      <c r="BK10" s="634"/>
      <c r="BL10" s="638" t="str">
        <f t="shared" si="4"/>
        <v/>
      </c>
      <c r="BM10" s="631" t="str">
        <f t="shared" si="5"/>
        <v/>
      </c>
      <c r="BN10" s="631" t="str">
        <f t="shared" si="6"/>
        <v/>
      </c>
      <c r="BO10" s="634" t="str">
        <f t="shared" si="7"/>
        <v/>
      </c>
      <c r="BP10" s="633" t="str">
        <f t="shared" si="8"/>
        <v/>
      </c>
      <c r="BT10" s="637"/>
      <c r="BU10" s="637"/>
      <c r="BV10" s="637"/>
      <c r="BW10" s="637"/>
      <c r="BX10" s="637"/>
      <c r="BY10" s="318"/>
      <c r="BZ10" s="318"/>
      <c r="CA10" s="318"/>
      <c r="CB10" s="318"/>
    </row>
    <row r="11" spans="2:80" ht="23.6" customHeight="1">
      <c r="B11" s="476" t="str">
        <f>IF(D11&amp;E11="","",COUNT(B$8:B10)+1)</f>
        <v/>
      </c>
      <c r="C11" s="28"/>
      <c r="D11" s="329"/>
      <c r="E11" s="329"/>
      <c r="F11" s="329"/>
      <c r="G11" s="330"/>
      <c r="H11" s="323"/>
      <c r="I11" s="29"/>
      <c r="J11" s="30"/>
      <c r="K11" s="31"/>
      <c r="L11" s="31"/>
      <c r="M11" s="31"/>
      <c r="N11" s="32"/>
      <c r="O11" s="33"/>
      <c r="P11" s="49" t="str">
        <f t="shared" si="0"/>
        <v/>
      </c>
      <c r="Q11" s="294"/>
      <c r="R11" s="506"/>
      <c r="S11" s="311"/>
      <c r="T11" s="207"/>
      <c r="U11" s="34"/>
      <c r="V11" s="278"/>
      <c r="W11" s="510"/>
      <c r="X11" s="488"/>
      <c r="Y11" s="483"/>
      <c r="Z11" s="403"/>
      <c r="AA11" s="283"/>
      <c r="AB11" s="385"/>
      <c r="AC11" s="404"/>
      <c r="AD11" s="284"/>
      <c r="AE11" s="405"/>
      <c r="AF11" s="406"/>
      <c r="AG11" s="407"/>
      <c r="AH11" s="408"/>
      <c r="AI11" s="416"/>
      <c r="AJ11" s="410"/>
      <c r="AK11" s="411"/>
      <c r="AL11" s="412"/>
      <c r="AM11" s="413"/>
      <c r="AN11" s="414"/>
      <c r="AO11" s="415"/>
      <c r="BB11" s="634" t="str">
        <f t="shared" si="1"/>
        <v/>
      </c>
      <c r="BC11" s="634" t="str">
        <f>IF(Q11="","",(VLOOKUP(Q11,データ!$Q$2:$R$7,2,FALSE)))</f>
        <v/>
      </c>
      <c r="BD11" s="634" t="str">
        <f t="shared" si="2"/>
        <v/>
      </c>
      <c r="BE11" s="634" t="str">
        <f t="shared" si="3"/>
        <v/>
      </c>
      <c r="BF11" s="634"/>
      <c r="BG11" s="634"/>
      <c r="BH11" s="634"/>
      <c r="BI11" s="634"/>
      <c r="BJ11" s="634"/>
      <c r="BK11" s="634"/>
      <c r="BL11" s="638" t="str">
        <f t="shared" si="4"/>
        <v/>
      </c>
      <c r="BM11" s="631" t="str">
        <f t="shared" si="5"/>
        <v/>
      </c>
      <c r="BN11" s="631" t="str">
        <f t="shared" si="6"/>
        <v/>
      </c>
      <c r="BO11" s="634" t="str">
        <f t="shared" si="7"/>
        <v/>
      </c>
      <c r="BP11" s="633" t="str">
        <f t="shared" si="8"/>
        <v/>
      </c>
      <c r="BT11" s="637"/>
      <c r="BU11" s="637"/>
      <c r="BV11" s="637"/>
      <c r="BW11" s="637"/>
      <c r="BX11" s="637"/>
      <c r="BY11" s="318"/>
      <c r="BZ11" s="318"/>
      <c r="CA11" s="318"/>
      <c r="CB11" s="318"/>
    </row>
    <row r="12" spans="2:80" ht="23.6" customHeight="1">
      <c r="B12" s="477" t="str">
        <f>IF(D12&amp;E12="","",COUNT(B$8:B11)+1)</f>
        <v/>
      </c>
      <c r="C12" s="35"/>
      <c r="D12" s="331"/>
      <c r="E12" s="331"/>
      <c r="F12" s="331"/>
      <c r="G12" s="332"/>
      <c r="H12" s="324"/>
      <c r="I12" s="36"/>
      <c r="J12" s="37"/>
      <c r="K12" s="38"/>
      <c r="L12" s="38"/>
      <c r="M12" s="38"/>
      <c r="N12" s="39"/>
      <c r="O12" s="40"/>
      <c r="P12" s="50" t="str">
        <f t="shared" si="0"/>
        <v/>
      </c>
      <c r="Q12" s="295"/>
      <c r="R12" s="507"/>
      <c r="S12" s="312"/>
      <c r="T12" s="208"/>
      <c r="U12" s="41"/>
      <c r="V12" s="279"/>
      <c r="W12" s="511"/>
      <c r="X12" s="489"/>
      <c r="Y12" s="484"/>
      <c r="Z12" s="417"/>
      <c r="AA12" s="285"/>
      <c r="AB12" s="386"/>
      <c r="AC12" s="418"/>
      <c r="AD12" s="286"/>
      <c r="AE12" s="419"/>
      <c r="AF12" s="420"/>
      <c r="AG12" s="421"/>
      <c r="AH12" s="422"/>
      <c r="AI12" s="423"/>
      <c r="AJ12" s="424"/>
      <c r="AK12" s="425"/>
      <c r="AL12" s="426"/>
      <c r="AM12" s="427"/>
      <c r="AN12" s="428"/>
      <c r="AO12" s="251"/>
      <c r="BB12" s="634" t="str">
        <f t="shared" si="1"/>
        <v/>
      </c>
      <c r="BC12" s="634" t="str">
        <f>IF(Q12="","",(VLOOKUP(Q12,データ!$Q$2:$R$7,2,FALSE)))</f>
        <v/>
      </c>
      <c r="BD12" s="634" t="str">
        <f t="shared" si="2"/>
        <v/>
      </c>
      <c r="BE12" s="634" t="str">
        <f t="shared" si="3"/>
        <v/>
      </c>
      <c r="BF12" s="634"/>
      <c r="BG12" s="634"/>
      <c r="BH12" s="634"/>
      <c r="BI12" s="634"/>
      <c r="BJ12" s="634"/>
      <c r="BK12" s="634"/>
      <c r="BL12" s="638" t="str">
        <f t="shared" si="4"/>
        <v/>
      </c>
      <c r="BM12" s="631" t="str">
        <f t="shared" si="5"/>
        <v/>
      </c>
      <c r="BN12" s="631" t="str">
        <f t="shared" si="6"/>
        <v/>
      </c>
      <c r="BO12" s="634" t="str">
        <f t="shared" si="7"/>
        <v/>
      </c>
      <c r="BP12" s="633" t="str">
        <f t="shared" si="8"/>
        <v/>
      </c>
      <c r="BT12" s="637"/>
      <c r="BU12" s="637"/>
      <c r="BV12" s="637"/>
      <c r="BW12" s="637"/>
      <c r="BX12" s="637"/>
      <c r="BY12" s="318"/>
      <c r="BZ12" s="318"/>
      <c r="CA12" s="318"/>
      <c r="CB12" s="318"/>
    </row>
    <row r="13" spans="2:80" ht="23.6" customHeight="1">
      <c r="B13" s="478" t="str">
        <f>IF(D13&amp;E13="","",COUNT(B$8:B12)+1)</f>
        <v/>
      </c>
      <c r="C13" s="42"/>
      <c r="D13" s="333"/>
      <c r="E13" s="333"/>
      <c r="F13" s="333"/>
      <c r="G13" s="334"/>
      <c r="H13" s="325"/>
      <c r="I13" s="43"/>
      <c r="J13" s="44"/>
      <c r="K13" s="45"/>
      <c r="L13" s="45"/>
      <c r="M13" s="45"/>
      <c r="N13" s="609"/>
      <c r="O13" s="46"/>
      <c r="P13" s="45" t="str">
        <f t="shared" si="0"/>
        <v/>
      </c>
      <c r="Q13" s="296"/>
      <c r="R13" s="508"/>
      <c r="S13" s="313"/>
      <c r="T13" s="209"/>
      <c r="U13" s="47"/>
      <c r="V13" s="280"/>
      <c r="W13" s="512"/>
      <c r="X13" s="490"/>
      <c r="Y13" s="485"/>
      <c r="Z13" s="429"/>
      <c r="AA13" s="287"/>
      <c r="AB13" s="387"/>
      <c r="AC13" s="430"/>
      <c r="AD13" s="288"/>
      <c r="AE13" s="431"/>
      <c r="AF13" s="432"/>
      <c r="AG13" s="433"/>
      <c r="AH13" s="434"/>
      <c r="AI13" s="396"/>
      <c r="AJ13" s="435"/>
      <c r="AK13" s="436"/>
      <c r="AL13" s="437"/>
      <c r="AM13" s="246"/>
      <c r="AN13" s="438"/>
      <c r="AO13" s="439"/>
      <c r="BB13" s="634" t="str">
        <f t="shared" si="1"/>
        <v/>
      </c>
      <c r="BC13" s="634" t="str">
        <f>IF(Q13="","",(VLOOKUP(Q13,データ!$Q$2:$R$7,2,FALSE)))</f>
        <v/>
      </c>
      <c r="BD13" s="634" t="str">
        <f t="shared" si="2"/>
        <v/>
      </c>
      <c r="BE13" s="634" t="str">
        <f t="shared" si="3"/>
        <v/>
      </c>
      <c r="BF13" s="634"/>
      <c r="BG13" s="634"/>
      <c r="BH13" s="634"/>
      <c r="BI13" s="634"/>
      <c r="BJ13" s="634"/>
      <c r="BK13" s="634"/>
      <c r="BL13" s="638" t="str">
        <f t="shared" si="4"/>
        <v/>
      </c>
      <c r="BM13" s="631" t="str">
        <f t="shared" si="5"/>
        <v/>
      </c>
      <c r="BN13" s="631" t="str">
        <f t="shared" si="6"/>
        <v/>
      </c>
      <c r="BO13" s="634" t="str">
        <f t="shared" si="7"/>
        <v/>
      </c>
      <c r="BP13" s="633" t="str">
        <f t="shared" si="8"/>
        <v/>
      </c>
      <c r="BT13" s="637"/>
      <c r="BU13" s="637"/>
      <c r="BV13" s="637"/>
      <c r="BW13" s="637"/>
      <c r="BX13" s="637"/>
      <c r="BY13" s="318"/>
      <c r="BZ13" s="318"/>
      <c r="CA13" s="318"/>
      <c r="CB13" s="318"/>
    </row>
    <row r="14" spans="2:80" ht="23.6" customHeight="1">
      <c r="B14" s="476" t="str">
        <f>IF(D14&amp;E14="","",COUNT(B$8:B13)+1)</f>
        <v/>
      </c>
      <c r="C14" s="28"/>
      <c r="D14" s="329"/>
      <c r="E14" s="329"/>
      <c r="F14" s="329"/>
      <c r="G14" s="330"/>
      <c r="H14" s="323"/>
      <c r="I14" s="29"/>
      <c r="J14" s="30"/>
      <c r="K14" s="31"/>
      <c r="L14" s="32"/>
      <c r="M14" s="32"/>
      <c r="N14" s="32"/>
      <c r="O14" s="33"/>
      <c r="P14" s="31" t="str">
        <f t="shared" si="0"/>
        <v/>
      </c>
      <c r="Q14" s="294"/>
      <c r="R14" s="506"/>
      <c r="S14" s="314"/>
      <c r="T14" s="206"/>
      <c r="U14" s="34"/>
      <c r="V14" s="278"/>
      <c r="W14" s="510"/>
      <c r="X14" s="491"/>
      <c r="Y14" s="482"/>
      <c r="Z14" s="403"/>
      <c r="AA14" s="283"/>
      <c r="AB14" s="385"/>
      <c r="AC14" s="440"/>
      <c r="AD14" s="284"/>
      <c r="AE14" s="405"/>
      <c r="AF14" s="406"/>
      <c r="AG14" s="407"/>
      <c r="AH14" s="441"/>
      <c r="AI14" s="409"/>
      <c r="AJ14" s="410"/>
      <c r="AK14" s="411"/>
      <c r="AL14" s="412"/>
      <c r="AM14" s="413"/>
      <c r="AN14" s="414"/>
      <c r="AO14" s="415"/>
      <c r="BB14" s="634" t="str">
        <f t="shared" si="1"/>
        <v/>
      </c>
      <c r="BC14" s="634" t="str">
        <f>IF(Q14="","",(VLOOKUP(Q14,データ!$Q$2:$R$7,2,FALSE)))</f>
        <v/>
      </c>
      <c r="BD14" s="634" t="str">
        <f t="shared" si="2"/>
        <v/>
      </c>
      <c r="BE14" s="634" t="str">
        <f t="shared" si="3"/>
        <v/>
      </c>
      <c r="BF14" s="634"/>
      <c r="BG14" s="634"/>
      <c r="BH14" s="634"/>
      <c r="BI14" s="634"/>
      <c r="BJ14" s="634"/>
      <c r="BK14" s="634"/>
      <c r="BL14" s="638" t="str">
        <f t="shared" si="4"/>
        <v/>
      </c>
      <c r="BM14" s="631" t="str">
        <f t="shared" si="5"/>
        <v/>
      </c>
      <c r="BN14" s="631" t="str">
        <f t="shared" si="6"/>
        <v/>
      </c>
      <c r="BO14" s="634" t="str">
        <f t="shared" si="7"/>
        <v/>
      </c>
      <c r="BP14" s="633" t="str">
        <f t="shared" si="8"/>
        <v/>
      </c>
      <c r="BT14" s="637"/>
      <c r="BU14" s="637"/>
      <c r="BV14" s="637"/>
      <c r="BW14" s="637"/>
      <c r="BX14" s="637"/>
      <c r="BY14" s="318"/>
      <c r="BZ14" s="318"/>
      <c r="CA14" s="318"/>
      <c r="CB14" s="318"/>
    </row>
    <row r="15" spans="2:80" ht="23.6" customHeight="1">
      <c r="B15" s="476" t="str">
        <f>IF(D15&amp;E15="","",COUNT(B$8:B14)+1)</f>
        <v/>
      </c>
      <c r="C15" s="28"/>
      <c r="D15" s="329"/>
      <c r="E15" s="329"/>
      <c r="F15" s="329"/>
      <c r="G15" s="330"/>
      <c r="H15" s="323"/>
      <c r="I15" s="29"/>
      <c r="J15" s="30"/>
      <c r="K15" s="31"/>
      <c r="L15" s="32"/>
      <c r="M15" s="32"/>
      <c r="N15" s="32"/>
      <c r="O15" s="33"/>
      <c r="P15" s="31" t="str">
        <f t="shared" si="0"/>
        <v/>
      </c>
      <c r="Q15" s="294"/>
      <c r="R15" s="506"/>
      <c r="S15" s="314"/>
      <c r="T15" s="206"/>
      <c r="U15" s="34"/>
      <c r="V15" s="278"/>
      <c r="W15" s="510"/>
      <c r="X15" s="491"/>
      <c r="Y15" s="483"/>
      <c r="Z15" s="403"/>
      <c r="AA15" s="283"/>
      <c r="AB15" s="385"/>
      <c r="AC15" s="440"/>
      <c r="AD15" s="284"/>
      <c r="AE15" s="405"/>
      <c r="AF15" s="406"/>
      <c r="AG15" s="407"/>
      <c r="AH15" s="441"/>
      <c r="AI15" s="416"/>
      <c r="AJ15" s="410"/>
      <c r="AK15" s="411"/>
      <c r="AL15" s="412"/>
      <c r="AM15" s="413"/>
      <c r="AN15" s="414"/>
      <c r="AO15" s="415"/>
      <c r="BB15" s="634" t="str">
        <f t="shared" si="1"/>
        <v/>
      </c>
      <c r="BC15" s="634" t="str">
        <f>IF(Q15="","",(VLOOKUP(Q15,データ!$Q$2:$R$7,2,FALSE)))</f>
        <v/>
      </c>
      <c r="BD15" s="634" t="str">
        <f t="shared" si="2"/>
        <v/>
      </c>
      <c r="BE15" s="634" t="str">
        <f t="shared" si="3"/>
        <v/>
      </c>
      <c r="BF15" s="634"/>
      <c r="BG15" s="634"/>
      <c r="BH15" s="634"/>
      <c r="BI15" s="634"/>
      <c r="BJ15" s="634"/>
      <c r="BK15" s="634"/>
      <c r="BL15" s="638" t="str">
        <f t="shared" si="4"/>
        <v/>
      </c>
      <c r="BM15" s="631" t="str">
        <f t="shared" si="5"/>
        <v/>
      </c>
      <c r="BN15" s="631" t="str">
        <f t="shared" si="6"/>
        <v/>
      </c>
      <c r="BO15" s="634" t="str">
        <f t="shared" si="7"/>
        <v/>
      </c>
      <c r="BP15" s="633" t="str">
        <f t="shared" si="8"/>
        <v/>
      </c>
      <c r="BT15" s="637"/>
      <c r="BU15" s="637"/>
      <c r="BV15" s="637"/>
      <c r="BW15" s="637"/>
      <c r="BX15" s="637"/>
      <c r="BY15" s="318"/>
      <c r="BZ15" s="318"/>
      <c r="CA15" s="318"/>
      <c r="CB15" s="318"/>
    </row>
    <row r="16" spans="2:80" ht="23.6" customHeight="1">
      <c r="B16" s="476" t="str">
        <f>IF(D16&amp;E16="","",COUNT(B$8:B15)+1)</f>
        <v/>
      </c>
      <c r="C16" s="28"/>
      <c r="D16" s="329"/>
      <c r="E16" s="329"/>
      <c r="F16" s="329"/>
      <c r="G16" s="330"/>
      <c r="H16" s="323"/>
      <c r="I16" s="29"/>
      <c r="J16" s="30"/>
      <c r="K16" s="31"/>
      <c r="L16" s="32"/>
      <c r="M16" s="32"/>
      <c r="N16" s="32"/>
      <c r="O16" s="33"/>
      <c r="P16" s="31" t="str">
        <f t="shared" si="0"/>
        <v/>
      </c>
      <c r="Q16" s="294"/>
      <c r="R16" s="506"/>
      <c r="S16" s="314"/>
      <c r="T16" s="206"/>
      <c r="U16" s="34"/>
      <c r="V16" s="278"/>
      <c r="W16" s="510"/>
      <c r="X16" s="491"/>
      <c r="Y16" s="483"/>
      <c r="Z16" s="403"/>
      <c r="AA16" s="283"/>
      <c r="AB16" s="385"/>
      <c r="AC16" s="440"/>
      <c r="AD16" s="284"/>
      <c r="AE16" s="405"/>
      <c r="AF16" s="406"/>
      <c r="AG16" s="407"/>
      <c r="AH16" s="441"/>
      <c r="AI16" s="416"/>
      <c r="AJ16" s="410"/>
      <c r="AK16" s="411"/>
      <c r="AL16" s="412"/>
      <c r="AM16" s="413"/>
      <c r="AN16" s="414"/>
      <c r="AO16" s="415"/>
      <c r="BB16" s="634" t="str">
        <f t="shared" si="1"/>
        <v/>
      </c>
      <c r="BC16" s="634" t="str">
        <f>IF(Q16="","",(VLOOKUP(Q16,データ!$Q$2:$R$7,2,FALSE)))</f>
        <v/>
      </c>
      <c r="BD16" s="634" t="str">
        <f t="shared" si="2"/>
        <v/>
      </c>
      <c r="BE16" s="634" t="str">
        <f t="shared" si="3"/>
        <v/>
      </c>
      <c r="BF16" s="634"/>
      <c r="BG16" s="634"/>
      <c r="BH16" s="634"/>
      <c r="BI16" s="634"/>
      <c r="BJ16" s="634"/>
      <c r="BK16" s="634"/>
      <c r="BL16" s="638" t="str">
        <f t="shared" si="4"/>
        <v/>
      </c>
      <c r="BM16" s="631" t="str">
        <f t="shared" si="5"/>
        <v/>
      </c>
      <c r="BN16" s="631" t="str">
        <f t="shared" si="6"/>
        <v/>
      </c>
      <c r="BO16" s="634" t="str">
        <f t="shared" si="7"/>
        <v/>
      </c>
      <c r="BP16" s="633" t="str">
        <f t="shared" si="8"/>
        <v/>
      </c>
      <c r="BT16" s="637"/>
      <c r="BU16" s="637"/>
      <c r="BV16" s="637"/>
    </row>
    <row r="17" spans="2:74" ht="23.6" customHeight="1">
      <c r="B17" s="477" t="str">
        <f>IF(D17&amp;E17="","",COUNT(B$8:B16)+1)</f>
        <v/>
      </c>
      <c r="C17" s="35"/>
      <c r="D17" s="331"/>
      <c r="E17" s="331"/>
      <c r="F17" s="331"/>
      <c r="G17" s="332"/>
      <c r="H17" s="324"/>
      <c r="I17" s="36"/>
      <c r="J17" s="37"/>
      <c r="K17" s="38"/>
      <c r="L17" s="39"/>
      <c r="M17" s="39"/>
      <c r="N17" s="39"/>
      <c r="O17" s="40"/>
      <c r="P17" s="38" t="str">
        <f t="shared" si="0"/>
        <v/>
      </c>
      <c r="Q17" s="295"/>
      <c r="R17" s="507"/>
      <c r="S17" s="315"/>
      <c r="T17" s="208"/>
      <c r="U17" s="41"/>
      <c r="V17" s="279"/>
      <c r="W17" s="511"/>
      <c r="X17" s="492"/>
      <c r="Y17" s="484"/>
      <c r="Z17" s="417"/>
      <c r="AA17" s="285"/>
      <c r="AB17" s="386"/>
      <c r="AC17" s="442"/>
      <c r="AD17" s="286"/>
      <c r="AE17" s="419"/>
      <c r="AF17" s="420"/>
      <c r="AG17" s="421"/>
      <c r="AH17" s="443"/>
      <c r="AI17" s="423"/>
      <c r="AJ17" s="424"/>
      <c r="AK17" s="425"/>
      <c r="AL17" s="426"/>
      <c r="AM17" s="427"/>
      <c r="AN17" s="428"/>
      <c r="AO17" s="251"/>
      <c r="BB17" s="634" t="str">
        <f t="shared" si="1"/>
        <v/>
      </c>
      <c r="BC17" s="634" t="str">
        <f>IF(Q17="","",(VLOOKUP(Q17,データ!$Q$2:$R$7,2,FALSE)))</f>
        <v/>
      </c>
      <c r="BD17" s="634" t="str">
        <f t="shared" si="2"/>
        <v/>
      </c>
      <c r="BE17" s="634" t="str">
        <f t="shared" si="3"/>
        <v/>
      </c>
      <c r="BF17" s="634"/>
      <c r="BG17" s="634"/>
      <c r="BH17" s="634"/>
      <c r="BI17" s="634"/>
      <c r="BJ17" s="634"/>
      <c r="BK17" s="634"/>
      <c r="BL17" s="638" t="str">
        <f t="shared" si="4"/>
        <v/>
      </c>
      <c r="BM17" s="631" t="str">
        <f t="shared" si="5"/>
        <v/>
      </c>
      <c r="BN17" s="631" t="str">
        <f t="shared" si="6"/>
        <v/>
      </c>
      <c r="BO17" s="634" t="str">
        <f t="shared" si="7"/>
        <v/>
      </c>
      <c r="BP17" s="633" t="str">
        <f t="shared" si="8"/>
        <v/>
      </c>
      <c r="BT17" s="637"/>
      <c r="BU17" s="637"/>
      <c r="BV17" s="637"/>
    </row>
    <row r="18" spans="2:74" ht="23.6" customHeight="1">
      <c r="B18" s="478" t="str">
        <f>IF(D18&amp;E18="","",COUNT(B$8:B17)+1)</f>
        <v/>
      </c>
      <c r="C18" s="42"/>
      <c r="D18" s="333"/>
      <c r="E18" s="333"/>
      <c r="F18" s="333"/>
      <c r="G18" s="334"/>
      <c r="H18" s="325"/>
      <c r="I18" s="43"/>
      <c r="J18" s="44"/>
      <c r="K18" s="45"/>
      <c r="L18" s="45"/>
      <c r="M18" s="45"/>
      <c r="N18" s="609"/>
      <c r="O18" s="46"/>
      <c r="P18" s="45" t="str">
        <f t="shared" si="0"/>
        <v/>
      </c>
      <c r="Q18" s="296"/>
      <c r="R18" s="508"/>
      <c r="S18" s="313"/>
      <c r="T18" s="209"/>
      <c r="U18" s="47"/>
      <c r="V18" s="280"/>
      <c r="W18" s="512"/>
      <c r="X18" s="490"/>
      <c r="Y18" s="485"/>
      <c r="Z18" s="429"/>
      <c r="AA18" s="287"/>
      <c r="AB18" s="387"/>
      <c r="AC18" s="430"/>
      <c r="AD18" s="288"/>
      <c r="AE18" s="431"/>
      <c r="AF18" s="432"/>
      <c r="AG18" s="433"/>
      <c r="AH18" s="444"/>
      <c r="AI18" s="396"/>
      <c r="AJ18" s="435"/>
      <c r="AK18" s="436"/>
      <c r="AL18" s="437"/>
      <c r="AM18" s="246"/>
      <c r="AN18" s="438"/>
      <c r="AO18" s="439"/>
      <c r="BB18" s="634" t="str">
        <f t="shared" si="1"/>
        <v/>
      </c>
      <c r="BC18" s="634" t="str">
        <f>IF(Q18="","",(VLOOKUP(Q18,データ!$Q$2:$R$7,2,FALSE)))</f>
        <v/>
      </c>
      <c r="BD18" s="634" t="str">
        <f t="shared" si="2"/>
        <v/>
      </c>
      <c r="BE18" s="634" t="str">
        <f t="shared" si="3"/>
        <v/>
      </c>
      <c r="BF18" s="634"/>
      <c r="BG18" s="634"/>
      <c r="BH18" s="634"/>
      <c r="BI18" s="634"/>
      <c r="BJ18" s="634"/>
      <c r="BK18" s="634"/>
      <c r="BL18" s="638" t="str">
        <f t="shared" si="4"/>
        <v/>
      </c>
      <c r="BM18" s="631" t="str">
        <f t="shared" si="5"/>
        <v/>
      </c>
      <c r="BN18" s="631" t="str">
        <f t="shared" si="6"/>
        <v/>
      </c>
      <c r="BO18" s="634" t="str">
        <f t="shared" si="7"/>
        <v/>
      </c>
      <c r="BP18" s="633" t="str">
        <f t="shared" si="8"/>
        <v/>
      </c>
      <c r="BT18" s="637"/>
      <c r="BU18" s="637"/>
      <c r="BV18" s="637"/>
    </row>
    <row r="19" spans="2:74" ht="23.6" customHeight="1">
      <c r="B19" s="476" t="str">
        <f>IF(D19&amp;E19="","",COUNT(B$8:B18)+1)</f>
        <v/>
      </c>
      <c r="C19" s="28"/>
      <c r="D19" s="329"/>
      <c r="E19" s="329"/>
      <c r="F19" s="329"/>
      <c r="G19" s="330"/>
      <c r="H19" s="323"/>
      <c r="I19" s="29"/>
      <c r="J19" s="30"/>
      <c r="K19" s="31"/>
      <c r="L19" s="32"/>
      <c r="M19" s="32"/>
      <c r="N19" s="32"/>
      <c r="O19" s="33"/>
      <c r="P19" s="31" t="str">
        <f t="shared" si="0"/>
        <v/>
      </c>
      <c r="Q19" s="294"/>
      <c r="R19" s="506"/>
      <c r="S19" s="314"/>
      <c r="T19" s="206"/>
      <c r="U19" s="34"/>
      <c r="V19" s="278"/>
      <c r="W19" s="510"/>
      <c r="X19" s="491"/>
      <c r="Y19" s="482"/>
      <c r="Z19" s="403"/>
      <c r="AA19" s="283"/>
      <c r="AB19" s="385"/>
      <c r="AC19" s="440"/>
      <c r="AD19" s="284"/>
      <c r="AE19" s="405"/>
      <c r="AF19" s="406"/>
      <c r="AG19" s="407"/>
      <c r="AH19" s="441"/>
      <c r="AI19" s="409"/>
      <c r="AJ19" s="410"/>
      <c r="AK19" s="411"/>
      <c r="AL19" s="412"/>
      <c r="AM19" s="413"/>
      <c r="AN19" s="414"/>
      <c r="AO19" s="415"/>
      <c r="BB19" s="634" t="str">
        <f t="shared" si="1"/>
        <v/>
      </c>
      <c r="BC19" s="634" t="str">
        <f>IF(Q19="","",(VLOOKUP(Q19,データ!$Q$2:$R$7,2,FALSE)))</f>
        <v/>
      </c>
      <c r="BD19" s="634" t="str">
        <f t="shared" si="2"/>
        <v/>
      </c>
      <c r="BE19" s="634" t="str">
        <f t="shared" si="3"/>
        <v/>
      </c>
      <c r="BF19" s="634"/>
      <c r="BG19" s="634"/>
      <c r="BH19" s="634"/>
      <c r="BI19" s="634"/>
      <c r="BJ19" s="634"/>
      <c r="BK19" s="634"/>
      <c r="BL19" s="638" t="str">
        <f t="shared" si="4"/>
        <v/>
      </c>
      <c r="BM19" s="631" t="str">
        <f t="shared" si="5"/>
        <v/>
      </c>
      <c r="BN19" s="631" t="str">
        <f t="shared" si="6"/>
        <v/>
      </c>
      <c r="BO19" s="634" t="str">
        <f t="shared" si="7"/>
        <v/>
      </c>
      <c r="BP19" s="633" t="str">
        <f t="shared" si="8"/>
        <v/>
      </c>
      <c r="BT19" s="637"/>
      <c r="BU19" s="637"/>
      <c r="BV19" s="637"/>
    </row>
    <row r="20" spans="2:74" ht="23.6" customHeight="1">
      <c r="B20" s="476" t="str">
        <f>IF(D20&amp;E20="","",COUNT(B$8:B19)+1)</f>
        <v/>
      </c>
      <c r="C20" s="28"/>
      <c r="D20" s="329"/>
      <c r="E20" s="329"/>
      <c r="F20" s="329"/>
      <c r="G20" s="330"/>
      <c r="H20" s="323"/>
      <c r="I20" s="29"/>
      <c r="J20" s="30"/>
      <c r="K20" s="31"/>
      <c r="L20" s="32"/>
      <c r="M20" s="32"/>
      <c r="N20" s="32"/>
      <c r="O20" s="33"/>
      <c r="P20" s="31" t="str">
        <f t="shared" si="0"/>
        <v/>
      </c>
      <c r="Q20" s="294"/>
      <c r="R20" s="506"/>
      <c r="S20" s="314"/>
      <c r="T20" s="206"/>
      <c r="U20" s="34"/>
      <c r="V20" s="278"/>
      <c r="W20" s="510"/>
      <c r="X20" s="491"/>
      <c r="Y20" s="483"/>
      <c r="Z20" s="403"/>
      <c r="AA20" s="283"/>
      <c r="AB20" s="385"/>
      <c r="AC20" s="440"/>
      <c r="AD20" s="284"/>
      <c r="AE20" s="405"/>
      <c r="AF20" s="406"/>
      <c r="AG20" s="407"/>
      <c r="AH20" s="441"/>
      <c r="AI20" s="416"/>
      <c r="AJ20" s="410"/>
      <c r="AK20" s="411"/>
      <c r="AL20" s="412"/>
      <c r="AM20" s="413"/>
      <c r="AN20" s="414"/>
      <c r="AO20" s="415"/>
      <c r="BB20" s="634" t="str">
        <f t="shared" si="1"/>
        <v/>
      </c>
      <c r="BC20" s="634" t="str">
        <f>IF(Q20="","",(VLOOKUP(Q20,データ!$Q$2:$R$7,2,FALSE)))</f>
        <v/>
      </c>
      <c r="BD20" s="634" t="str">
        <f t="shared" si="2"/>
        <v/>
      </c>
      <c r="BE20" s="634" t="str">
        <f t="shared" si="3"/>
        <v/>
      </c>
      <c r="BF20" s="634"/>
      <c r="BG20" s="634"/>
      <c r="BH20" s="634"/>
      <c r="BI20" s="634"/>
      <c r="BJ20" s="634"/>
      <c r="BK20" s="634"/>
      <c r="BL20" s="638" t="str">
        <f t="shared" si="4"/>
        <v/>
      </c>
      <c r="BM20" s="631" t="str">
        <f t="shared" si="5"/>
        <v/>
      </c>
      <c r="BN20" s="631" t="str">
        <f t="shared" si="6"/>
        <v/>
      </c>
      <c r="BO20" s="634" t="str">
        <f t="shared" si="7"/>
        <v/>
      </c>
      <c r="BP20" s="633" t="str">
        <f t="shared" si="8"/>
        <v/>
      </c>
      <c r="BT20" s="637"/>
      <c r="BU20" s="637"/>
      <c r="BV20" s="637"/>
    </row>
    <row r="21" spans="2:74" ht="23.6" customHeight="1">
      <c r="B21" s="476" t="str">
        <f>IF(D21&amp;E21="","",COUNT(B$8:B20)+1)</f>
        <v/>
      </c>
      <c r="C21" s="28"/>
      <c r="D21" s="329"/>
      <c r="E21" s="329"/>
      <c r="F21" s="329"/>
      <c r="G21" s="330"/>
      <c r="H21" s="323"/>
      <c r="I21" s="29"/>
      <c r="J21" s="30"/>
      <c r="K21" s="31"/>
      <c r="L21" s="32"/>
      <c r="M21" s="32"/>
      <c r="N21" s="32"/>
      <c r="O21" s="33"/>
      <c r="P21" s="31" t="str">
        <f t="shared" si="0"/>
        <v/>
      </c>
      <c r="Q21" s="294"/>
      <c r="R21" s="506"/>
      <c r="S21" s="314"/>
      <c r="T21" s="206"/>
      <c r="U21" s="34"/>
      <c r="V21" s="278"/>
      <c r="W21" s="510"/>
      <c r="X21" s="491"/>
      <c r="Y21" s="483"/>
      <c r="Z21" s="403"/>
      <c r="AA21" s="283"/>
      <c r="AB21" s="385"/>
      <c r="AC21" s="440"/>
      <c r="AD21" s="284"/>
      <c r="AE21" s="405"/>
      <c r="AF21" s="406"/>
      <c r="AG21" s="407"/>
      <c r="AH21" s="441"/>
      <c r="AI21" s="416"/>
      <c r="AJ21" s="410"/>
      <c r="AK21" s="411"/>
      <c r="AL21" s="412"/>
      <c r="AM21" s="413"/>
      <c r="AN21" s="414"/>
      <c r="AO21" s="415"/>
      <c r="BB21" s="634" t="str">
        <f t="shared" si="1"/>
        <v/>
      </c>
      <c r="BC21" s="634" t="str">
        <f>IF(Q21="","",(VLOOKUP(Q21,データ!$Q$2:$R$7,2,FALSE)))</f>
        <v/>
      </c>
      <c r="BD21" s="634" t="str">
        <f t="shared" si="2"/>
        <v/>
      </c>
      <c r="BE21" s="634" t="str">
        <f t="shared" si="3"/>
        <v/>
      </c>
      <c r="BF21" s="634"/>
      <c r="BG21" s="634"/>
      <c r="BH21" s="634"/>
      <c r="BI21" s="634"/>
      <c r="BJ21" s="634"/>
      <c r="BK21" s="634"/>
      <c r="BL21" s="638" t="str">
        <f t="shared" si="4"/>
        <v/>
      </c>
      <c r="BM21" s="631" t="str">
        <f t="shared" si="5"/>
        <v/>
      </c>
      <c r="BN21" s="631" t="str">
        <f t="shared" si="6"/>
        <v/>
      </c>
      <c r="BO21" s="634" t="str">
        <f t="shared" si="7"/>
        <v/>
      </c>
      <c r="BP21" s="633" t="str">
        <f t="shared" si="8"/>
        <v/>
      </c>
      <c r="BT21" s="637"/>
      <c r="BU21" s="637"/>
      <c r="BV21" s="637"/>
    </row>
    <row r="22" spans="2:74" ht="23.6" customHeight="1">
      <c r="B22" s="477" t="str">
        <f>IF(D22&amp;E22="","",COUNT(B$8:B21)+1)</f>
        <v/>
      </c>
      <c r="C22" s="35"/>
      <c r="D22" s="331"/>
      <c r="E22" s="331"/>
      <c r="F22" s="331"/>
      <c r="G22" s="332"/>
      <c r="H22" s="324"/>
      <c r="I22" s="36"/>
      <c r="J22" s="37"/>
      <c r="K22" s="38"/>
      <c r="L22" s="39"/>
      <c r="M22" s="39"/>
      <c r="N22" s="39"/>
      <c r="O22" s="40"/>
      <c r="P22" s="38" t="str">
        <f t="shared" si="0"/>
        <v/>
      </c>
      <c r="Q22" s="295"/>
      <c r="R22" s="507"/>
      <c r="S22" s="315"/>
      <c r="T22" s="208"/>
      <c r="U22" s="41"/>
      <c r="V22" s="279"/>
      <c r="W22" s="511"/>
      <c r="X22" s="492"/>
      <c r="Y22" s="484"/>
      <c r="Z22" s="417"/>
      <c r="AA22" s="285"/>
      <c r="AB22" s="386"/>
      <c r="AC22" s="442"/>
      <c r="AD22" s="286"/>
      <c r="AE22" s="419"/>
      <c r="AF22" s="420"/>
      <c r="AG22" s="421"/>
      <c r="AH22" s="443"/>
      <c r="AI22" s="423"/>
      <c r="AJ22" s="424"/>
      <c r="AK22" s="425"/>
      <c r="AL22" s="426"/>
      <c r="AM22" s="427"/>
      <c r="AN22" s="428"/>
      <c r="AO22" s="251"/>
      <c r="BB22" s="634" t="str">
        <f t="shared" si="1"/>
        <v/>
      </c>
      <c r="BC22" s="634" t="str">
        <f>IF(Q22="","",(VLOOKUP(Q22,データ!$Q$2:$R$7,2,FALSE)))</f>
        <v/>
      </c>
      <c r="BD22" s="634" t="str">
        <f t="shared" si="2"/>
        <v/>
      </c>
      <c r="BE22" s="634" t="str">
        <f t="shared" si="3"/>
        <v/>
      </c>
      <c r="BF22" s="634"/>
      <c r="BG22" s="634"/>
      <c r="BH22" s="634"/>
      <c r="BI22" s="634"/>
      <c r="BJ22" s="634"/>
      <c r="BK22" s="634"/>
      <c r="BL22" s="638" t="str">
        <f t="shared" si="4"/>
        <v/>
      </c>
      <c r="BM22" s="631" t="str">
        <f t="shared" si="5"/>
        <v/>
      </c>
      <c r="BN22" s="631" t="str">
        <f t="shared" si="6"/>
        <v/>
      </c>
      <c r="BO22" s="634" t="str">
        <f t="shared" si="7"/>
        <v/>
      </c>
      <c r="BP22" s="633" t="str">
        <f t="shared" si="8"/>
        <v/>
      </c>
      <c r="BT22" s="637"/>
      <c r="BU22" s="637"/>
      <c r="BV22" s="637"/>
    </row>
    <row r="23" spans="2:74" ht="23.6" customHeight="1">
      <c r="B23" s="478" t="str">
        <f>IF(D23&amp;E23="","",COUNT(B$8:B22)+1)</f>
        <v/>
      </c>
      <c r="C23" s="42"/>
      <c r="D23" s="333"/>
      <c r="E23" s="333"/>
      <c r="F23" s="333"/>
      <c r="G23" s="334"/>
      <c r="H23" s="325"/>
      <c r="I23" s="43"/>
      <c r="J23" s="44"/>
      <c r="K23" s="45"/>
      <c r="L23" s="45"/>
      <c r="M23" s="45"/>
      <c r="N23" s="609"/>
      <c r="O23" s="46"/>
      <c r="P23" s="45" t="str">
        <f t="shared" si="0"/>
        <v/>
      </c>
      <c r="Q23" s="296"/>
      <c r="R23" s="508"/>
      <c r="S23" s="313"/>
      <c r="T23" s="209"/>
      <c r="U23" s="47"/>
      <c r="V23" s="280"/>
      <c r="W23" s="512"/>
      <c r="X23" s="490"/>
      <c r="Y23" s="485"/>
      <c r="Z23" s="429"/>
      <c r="AA23" s="287"/>
      <c r="AB23" s="387"/>
      <c r="AC23" s="430"/>
      <c r="AD23" s="288"/>
      <c r="AE23" s="431"/>
      <c r="AF23" s="432"/>
      <c r="AG23" s="433"/>
      <c r="AH23" s="444"/>
      <c r="AI23" s="396"/>
      <c r="AJ23" s="435"/>
      <c r="AK23" s="436"/>
      <c r="AL23" s="437"/>
      <c r="AM23" s="246"/>
      <c r="AN23" s="438"/>
      <c r="AO23" s="439"/>
      <c r="BB23" s="634" t="str">
        <f t="shared" si="1"/>
        <v/>
      </c>
      <c r="BC23" s="634" t="str">
        <f>IF(Q23="","",(VLOOKUP(Q23,データ!$Q$2:$R$7,2,FALSE)))</f>
        <v/>
      </c>
      <c r="BD23" s="634" t="str">
        <f t="shared" si="2"/>
        <v/>
      </c>
      <c r="BE23" s="634" t="str">
        <f t="shared" si="3"/>
        <v/>
      </c>
      <c r="BF23" s="634"/>
      <c r="BG23" s="634"/>
      <c r="BH23" s="634"/>
      <c r="BI23" s="634"/>
      <c r="BJ23" s="634"/>
      <c r="BK23" s="634"/>
      <c r="BL23" s="638" t="str">
        <f t="shared" si="4"/>
        <v/>
      </c>
      <c r="BM23" s="631" t="str">
        <f t="shared" si="5"/>
        <v/>
      </c>
      <c r="BN23" s="631" t="str">
        <f t="shared" si="6"/>
        <v/>
      </c>
      <c r="BO23" s="634" t="str">
        <f t="shared" si="7"/>
        <v/>
      </c>
      <c r="BP23" s="633" t="str">
        <f t="shared" si="8"/>
        <v/>
      </c>
      <c r="BT23" s="637"/>
      <c r="BU23" s="637"/>
      <c r="BV23" s="637"/>
    </row>
    <row r="24" spans="2:74" ht="23.6" customHeight="1">
      <c r="B24" s="476" t="str">
        <f>IF(D24&amp;E24="","",COUNT(B$8:B23)+1)</f>
        <v/>
      </c>
      <c r="C24" s="28"/>
      <c r="D24" s="329"/>
      <c r="E24" s="329"/>
      <c r="F24" s="329"/>
      <c r="G24" s="330"/>
      <c r="H24" s="323"/>
      <c r="I24" s="29"/>
      <c r="J24" s="30"/>
      <c r="K24" s="31"/>
      <c r="L24" s="32"/>
      <c r="M24" s="32"/>
      <c r="N24" s="32"/>
      <c r="O24" s="33"/>
      <c r="P24" s="31" t="str">
        <f t="shared" si="0"/>
        <v/>
      </c>
      <c r="Q24" s="294"/>
      <c r="R24" s="506"/>
      <c r="S24" s="314"/>
      <c r="T24" s="206"/>
      <c r="U24" s="34"/>
      <c r="V24" s="278"/>
      <c r="W24" s="510"/>
      <c r="X24" s="491"/>
      <c r="Y24" s="482"/>
      <c r="Z24" s="403"/>
      <c r="AA24" s="283"/>
      <c r="AB24" s="385"/>
      <c r="AC24" s="440"/>
      <c r="AD24" s="284"/>
      <c r="AE24" s="405"/>
      <c r="AF24" s="406"/>
      <c r="AG24" s="407"/>
      <c r="AH24" s="441"/>
      <c r="AI24" s="409"/>
      <c r="AJ24" s="410"/>
      <c r="AK24" s="411"/>
      <c r="AL24" s="412"/>
      <c r="AM24" s="413"/>
      <c r="AN24" s="414"/>
      <c r="AO24" s="415"/>
      <c r="BB24" s="634" t="str">
        <f t="shared" si="1"/>
        <v/>
      </c>
      <c r="BC24" s="634" t="str">
        <f>IF(Q24="","",(VLOOKUP(Q24,データ!$Q$2:$R$7,2,FALSE)))</f>
        <v/>
      </c>
      <c r="BD24" s="634" t="str">
        <f t="shared" si="2"/>
        <v/>
      </c>
      <c r="BE24" s="634" t="str">
        <f t="shared" si="3"/>
        <v/>
      </c>
      <c r="BF24" s="634"/>
      <c r="BG24" s="634"/>
      <c r="BH24" s="634"/>
      <c r="BI24" s="634"/>
      <c r="BJ24" s="634"/>
      <c r="BK24" s="634"/>
      <c r="BL24" s="638" t="str">
        <f t="shared" si="4"/>
        <v/>
      </c>
      <c r="BM24" s="631" t="str">
        <f t="shared" si="5"/>
        <v/>
      </c>
      <c r="BN24" s="631" t="str">
        <f t="shared" si="6"/>
        <v/>
      </c>
      <c r="BO24" s="634" t="str">
        <f t="shared" si="7"/>
        <v/>
      </c>
      <c r="BP24" s="633" t="str">
        <f t="shared" si="8"/>
        <v/>
      </c>
      <c r="BT24" s="637"/>
      <c r="BU24" s="637"/>
      <c r="BV24" s="637"/>
    </row>
    <row r="25" spans="2:74" ht="23.6" customHeight="1">
      <c r="B25" s="476" t="str">
        <f>IF(D25&amp;E25="","",COUNT(B$8:B24)+1)</f>
        <v/>
      </c>
      <c r="C25" s="28"/>
      <c r="D25" s="329"/>
      <c r="E25" s="329"/>
      <c r="F25" s="329"/>
      <c r="G25" s="330"/>
      <c r="H25" s="323"/>
      <c r="I25" s="29"/>
      <c r="J25" s="30"/>
      <c r="K25" s="31"/>
      <c r="L25" s="32"/>
      <c r="M25" s="32"/>
      <c r="N25" s="32"/>
      <c r="O25" s="33"/>
      <c r="P25" s="31" t="str">
        <f t="shared" si="0"/>
        <v/>
      </c>
      <c r="Q25" s="294"/>
      <c r="R25" s="506"/>
      <c r="S25" s="314"/>
      <c r="T25" s="206"/>
      <c r="U25" s="34"/>
      <c r="V25" s="278"/>
      <c r="W25" s="510"/>
      <c r="X25" s="491"/>
      <c r="Y25" s="483"/>
      <c r="Z25" s="403"/>
      <c r="AA25" s="283"/>
      <c r="AB25" s="385"/>
      <c r="AC25" s="440"/>
      <c r="AD25" s="284"/>
      <c r="AE25" s="405"/>
      <c r="AF25" s="406"/>
      <c r="AG25" s="407"/>
      <c r="AH25" s="441"/>
      <c r="AI25" s="416"/>
      <c r="AJ25" s="410"/>
      <c r="AK25" s="411"/>
      <c r="AL25" s="412"/>
      <c r="AM25" s="413"/>
      <c r="AN25" s="414"/>
      <c r="AO25" s="415"/>
      <c r="BB25" s="634" t="str">
        <f t="shared" si="1"/>
        <v/>
      </c>
      <c r="BC25" s="634" t="str">
        <f>IF(Q25="","",(VLOOKUP(Q25,データ!$Q$2:$R$7,2,FALSE)))</f>
        <v/>
      </c>
      <c r="BD25" s="634" t="str">
        <f t="shared" si="2"/>
        <v/>
      </c>
      <c r="BE25" s="634" t="str">
        <f t="shared" si="3"/>
        <v/>
      </c>
      <c r="BF25" s="634"/>
      <c r="BG25" s="634"/>
      <c r="BH25" s="634"/>
      <c r="BI25" s="634"/>
      <c r="BJ25" s="634"/>
      <c r="BK25" s="634"/>
      <c r="BL25" s="638" t="str">
        <f t="shared" si="4"/>
        <v/>
      </c>
      <c r="BM25" s="631" t="str">
        <f t="shared" si="5"/>
        <v/>
      </c>
      <c r="BN25" s="631" t="str">
        <f t="shared" si="6"/>
        <v/>
      </c>
      <c r="BO25" s="634" t="str">
        <f t="shared" si="7"/>
        <v/>
      </c>
      <c r="BP25" s="633" t="str">
        <f t="shared" si="8"/>
        <v/>
      </c>
      <c r="BT25" s="637"/>
      <c r="BU25" s="637"/>
      <c r="BV25" s="637"/>
    </row>
    <row r="26" spans="2:74" ht="23.6" customHeight="1">
      <c r="B26" s="476" t="str">
        <f>IF(D26&amp;E26="","",COUNT(B$8:B25)+1)</f>
        <v/>
      </c>
      <c r="C26" s="28"/>
      <c r="D26" s="329"/>
      <c r="E26" s="329"/>
      <c r="F26" s="329"/>
      <c r="G26" s="330"/>
      <c r="H26" s="323"/>
      <c r="I26" s="29"/>
      <c r="J26" s="30"/>
      <c r="K26" s="31"/>
      <c r="L26" s="32"/>
      <c r="M26" s="32"/>
      <c r="N26" s="32"/>
      <c r="O26" s="33"/>
      <c r="P26" s="31" t="str">
        <f t="shared" si="0"/>
        <v/>
      </c>
      <c r="Q26" s="294"/>
      <c r="R26" s="506"/>
      <c r="S26" s="314"/>
      <c r="T26" s="206"/>
      <c r="U26" s="34"/>
      <c r="V26" s="278"/>
      <c r="W26" s="510"/>
      <c r="X26" s="491"/>
      <c r="Y26" s="483"/>
      <c r="Z26" s="403"/>
      <c r="AA26" s="283"/>
      <c r="AB26" s="385"/>
      <c r="AC26" s="440"/>
      <c r="AD26" s="284"/>
      <c r="AE26" s="405"/>
      <c r="AF26" s="406"/>
      <c r="AG26" s="407"/>
      <c r="AH26" s="441"/>
      <c r="AI26" s="416"/>
      <c r="AJ26" s="410"/>
      <c r="AK26" s="411"/>
      <c r="AL26" s="412"/>
      <c r="AM26" s="413"/>
      <c r="AN26" s="414"/>
      <c r="AO26" s="415"/>
      <c r="BB26" s="634" t="str">
        <f t="shared" si="1"/>
        <v/>
      </c>
      <c r="BC26" s="634" t="str">
        <f>IF(Q26="","",(VLOOKUP(Q26,データ!$Q$2:$R$7,2,FALSE)))</f>
        <v/>
      </c>
      <c r="BD26" s="634" t="str">
        <f t="shared" si="2"/>
        <v/>
      </c>
      <c r="BE26" s="634" t="str">
        <f t="shared" si="3"/>
        <v/>
      </c>
      <c r="BF26" s="634"/>
      <c r="BG26" s="634"/>
      <c r="BH26" s="634"/>
      <c r="BI26" s="634"/>
      <c r="BJ26" s="634"/>
      <c r="BK26" s="634"/>
      <c r="BL26" s="638" t="str">
        <f t="shared" si="4"/>
        <v/>
      </c>
      <c r="BM26" s="631" t="str">
        <f t="shared" si="5"/>
        <v/>
      </c>
      <c r="BN26" s="631" t="str">
        <f t="shared" si="6"/>
        <v/>
      </c>
      <c r="BO26" s="634" t="str">
        <f t="shared" si="7"/>
        <v/>
      </c>
      <c r="BP26" s="633" t="str">
        <f t="shared" si="8"/>
        <v/>
      </c>
      <c r="BT26" s="637"/>
      <c r="BU26" s="637"/>
      <c r="BV26" s="637"/>
    </row>
    <row r="27" spans="2:74" ht="23.6" customHeight="1">
      <c r="B27" s="477" t="str">
        <f>IF(D27&amp;E27="","",COUNT(B$8:B26)+1)</f>
        <v/>
      </c>
      <c r="C27" s="35"/>
      <c r="D27" s="331"/>
      <c r="E27" s="331"/>
      <c r="F27" s="331"/>
      <c r="G27" s="332"/>
      <c r="H27" s="324"/>
      <c r="I27" s="36"/>
      <c r="J27" s="37"/>
      <c r="K27" s="38"/>
      <c r="L27" s="39"/>
      <c r="M27" s="39"/>
      <c r="N27" s="39"/>
      <c r="O27" s="40"/>
      <c r="P27" s="38" t="str">
        <f t="shared" si="0"/>
        <v/>
      </c>
      <c r="Q27" s="295"/>
      <c r="R27" s="507"/>
      <c r="S27" s="315"/>
      <c r="T27" s="208"/>
      <c r="U27" s="41"/>
      <c r="V27" s="279"/>
      <c r="W27" s="511"/>
      <c r="X27" s="492"/>
      <c r="Y27" s="484"/>
      <c r="Z27" s="417"/>
      <c r="AA27" s="285"/>
      <c r="AB27" s="386"/>
      <c r="AC27" s="442"/>
      <c r="AD27" s="286"/>
      <c r="AE27" s="419"/>
      <c r="AF27" s="420"/>
      <c r="AG27" s="421"/>
      <c r="AH27" s="443"/>
      <c r="AI27" s="423"/>
      <c r="AJ27" s="424"/>
      <c r="AK27" s="425"/>
      <c r="AL27" s="426"/>
      <c r="AM27" s="427"/>
      <c r="AN27" s="428"/>
      <c r="AO27" s="251"/>
      <c r="BB27" s="634" t="str">
        <f t="shared" si="1"/>
        <v/>
      </c>
      <c r="BC27" s="634" t="str">
        <f>IF(Q27="","",(VLOOKUP(Q27,データ!$Q$2:$R$7,2,FALSE)))</f>
        <v/>
      </c>
      <c r="BD27" s="634" t="str">
        <f t="shared" si="2"/>
        <v/>
      </c>
      <c r="BE27" s="634" t="str">
        <f t="shared" si="3"/>
        <v/>
      </c>
      <c r="BF27" s="634"/>
      <c r="BG27" s="634"/>
      <c r="BH27" s="634"/>
      <c r="BI27" s="634"/>
      <c r="BJ27" s="634"/>
      <c r="BK27" s="634"/>
      <c r="BL27" s="638" t="str">
        <f t="shared" si="4"/>
        <v/>
      </c>
      <c r="BM27" s="631" t="str">
        <f t="shared" si="5"/>
        <v/>
      </c>
      <c r="BN27" s="631" t="str">
        <f t="shared" si="6"/>
        <v/>
      </c>
      <c r="BO27" s="634" t="str">
        <f t="shared" si="7"/>
        <v/>
      </c>
      <c r="BP27" s="633" t="str">
        <f t="shared" si="8"/>
        <v/>
      </c>
      <c r="BT27" s="637"/>
      <c r="BU27" s="637"/>
      <c r="BV27" s="637"/>
    </row>
    <row r="28" spans="2:74" ht="23.6" customHeight="1">
      <c r="B28" s="478" t="str">
        <f>IF(D28&amp;E28="","",COUNT(B$8:B27)+1)</f>
        <v/>
      </c>
      <c r="C28" s="42"/>
      <c r="D28" s="333"/>
      <c r="E28" s="333"/>
      <c r="F28" s="333"/>
      <c r="G28" s="334"/>
      <c r="H28" s="325"/>
      <c r="I28" s="43"/>
      <c r="J28" s="44"/>
      <c r="K28" s="45"/>
      <c r="L28" s="45"/>
      <c r="M28" s="45"/>
      <c r="N28" s="609"/>
      <c r="O28" s="46"/>
      <c r="P28" s="45" t="str">
        <f t="shared" si="0"/>
        <v/>
      </c>
      <c r="Q28" s="296"/>
      <c r="R28" s="508"/>
      <c r="S28" s="313"/>
      <c r="T28" s="209"/>
      <c r="U28" s="47"/>
      <c r="V28" s="280"/>
      <c r="W28" s="512"/>
      <c r="X28" s="490"/>
      <c r="Y28" s="485"/>
      <c r="Z28" s="429"/>
      <c r="AA28" s="287"/>
      <c r="AB28" s="387"/>
      <c r="AC28" s="430"/>
      <c r="AD28" s="288"/>
      <c r="AE28" s="431"/>
      <c r="AF28" s="432"/>
      <c r="AG28" s="433"/>
      <c r="AH28" s="444"/>
      <c r="AI28" s="396"/>
      <c r="AJ28" s="435"/>
      <c r="AK28" s="436"/>
      <c r="AL28" s="437"/>
      <c r="AM28" s="246"/>
      <c r="AN28" s="438"/>
      <c r="AO28" s="439"/>
      <c r="BB28" s="634" t="str">
        <f t="shared" si="1"/>
        <v/>
      </c>
      <c r="BC28" s="634" t="str">
        <f>IF(Q28="","",(VLOOKUP(Q28,データ!$Q$2:$R$7,2,FALSE)))</f>
        <v/>
      </c>
      <c r="BD28" s="634" t="str">
        <f t="shared" si="2"/>
        <v/>
      </c>
      <c r="BE28" s="634" t="str">
        <f t="shared" si="3"/>
        <v/>
      </c>
      <c r="BF28" s="634"/>
      <c r="BG28" s="634"/>
      <c r="BH28" s="634"/>
      <c r="BI28" s="634"/>
      <c r="BJ28" s="634"/>
      <c r="BK28" s="634"/>
      <c r="BL28" s="638" t="str">
        <f t="shared" si="4"/>
        <v/>
      </c>
      <c r="BM28" s="631" t="str">
        <f t="shared" si="5"/>
        <v/>
      </c>
      <c r="BN28" s="631" t="str">
        <f t="shared" si="6"/>
        <v/>
      </c>
      <c r="BO28" s="634" t="str">
        <f t="shared" si="7"/>
        <v/>
      </c>
      <c r="BP28" s="633" t="str">
        <f t="shared" si="8"/>
        <v/>
      </c>
      <c r="BT28" s="637"/>
      <c r="BU28" s="637"/>
      <c r="BV28" s="637"/>
    </row>
    <row r="29" spans="2:74" ht="23.6" customHeight="1">
      <c r="B29" s="476" t="str">
        <f>IF(D29&amp;E29="","",COUNT(B$8:B28)+1)</f>
        <v/>
      </c>
      <c r="C29" s="28"/>
      <c r="D29" s="329"/>
      <c r="E29" s="329"/>
      <c r="F29" s="329"/>
      <c r="G29" s="330"/>
      <c r="H29" s="323"/>
      <c r="I29" s="29"/>
      <c r="J29" s="30"/>
      <c r="K29" s="31"/>
      <c r="L29" s="32"/>
      <c r="M29" s="32"/>
      <c r="N29" s="32"/>
      <c r="O29" s="33"/>
      <c r="P29" s="31" t="str">
        <f t="shared" si="0"/>
        <v/>
      </c>
      <c r="Q29" s="294"/>
      <c r="R29" s="506"/>
      <c r="S29" s="314"/>
      <c r="T29" s="206"/>
      <c r="U29" s="34"/>
      <c r="V29" s="278"/>
      <c r="W29" s="510"/>
      <c r="X29" s="491"/>
      <c r="Y29" s="482"/>
      <c r="Z29" s="403"/>
      <c r="AA29" s="283"/>
      <c r="AB29" s="385"/>
      <c r="AC29" s="440"/>
      <c r="AD29" s="284"/>
      <c r="AE29" s="405"/>
      <c r="AF29" s="406"/>
      <c r="AG29" s="407"/>
      <c r="AH29" s="441"/>
      <c r="AI29" s="409"/>
      <c r="AJ29" s="410"/>
      <c r="AK29" s="411"/>
      <c r="AL29" s="412"/>
      <c r="AM29" s="413"/>
      <c r="AN29" s="414"/>
      <c r="AO29" s="415"/>
      <c r="BB29" s="634" t="str">
        <f t="shared" si="1"/>
        <v/>
      </c>
      <c r="BC29" s="634" t="str">
        <f>IF(Q29="","",(VLOOKUP(Q29,データ!$Q$2:$R$7,2,FALSE)))</f>
        <v/>
      </c>
      <c r="BD29" s="634" t="str">
        <f t="shared" si="2"/>
        <v/>
      </c>
      <c r="BE29" s="634" t="str">
        <f t="shared" si="3"/>
        <v/>
      </c>
      <c r="BF29" s="634"/>
      <c r="BG29" s="634"/>
      <c r="BH29" s="634"/>
      <c r="BI29" s="634"/>
      <c r="BJ29" s="634"/>
      <c r="BK29" s="634"/>
      <c r="BL29" s="638" t="str">
        <f t="shared" si="4"/>
        <v/>
      </c>
      <c r="BM29" s="631" t="str">
        <f t="shared" si="5"/>
        <v/>
      </c>
      <c r="BN29" s="631" t="str">
        <f t="shared" si="6"/>
        <v/>
      </c>
      <c r="BO29" s="634" t="str">
        <f t="shared" si="7"/>
        <v/>
      </c>
      <c r="BP29" s="633" t="str">
        <f t="shared" si="8"/>
        <v/>
      </c>
      <c r="BT29" s="637"/>
      <c r="BU29" s="637"/>
      <c r="BV29" s="637"/>
    </row>
    <row r="30" spans="2:74" ht="23.6" customHeight="1">
      <c r="B30" s="476" t="str">
        <f>IF(D30&amp;E30="","",COUNT(B$8:B29)+1)</f>
        <v/>
      </c>
      <c r="C30" s="28"/>
      <c r="D30" s="329"/>
      <c r="E30" s="329"/>
      <c r="F30" s="329"/>
      <c r="G30" s="330"/>
      <c r="H30" s="323"/>
      <c r="I30" s="29"/>
      <c r="J30" s="30"/>
      <c r="K30" s="31"/>
      <c r="L30" s="32"/>
      <c r="M30" s="32"/>
      <c r="N30" s="32"/>
      <c r="O30" s="33"/>
      <c r="P30" s="31" t="str">
        <f t="shared" si="0"/>
        <v/>
      </c>
      <c r="Q30" s="294"/>
      <c r="R30" s="506"/>
      <c r="S30" s="314"/>
      <c r="T30" s="206"/>
      <c r="U30" s="34"/>
      <c r="V30" s="278"/>
      <c r="W30" s="510"/>
      <c r="X30" s="491"/>
      <c r="Y30" s="483"/>
      <c r="Z30" s="403"/>
      <c r="AA30" s="283"/>
      <c r="AB30" s="385"/>
      <c r="AC30" s="440"/>
      <c r="AD30" s="284"/>
      <c r="AE30" s="405"/>
      <c r="AF30" s="406"/>
      <c r="AG30" s="407"/>
      <c r="AH30" s="441"/>
      <c r="AI30" s="416"/>
      <c r="AJ30" s="410"/>
      <c r="AK30" s="411"/>
      <c r="AL30" s="412"/>
      <c r="AM30" s="413"/>
      <c r="AN30" s="414"/>
      <c r="AO30" s="415"/>
      <c r="BB30" s="634" t="str">
        <f t="shared" si="1"/>
        <v/>
      </c>
      <c r="BC30" s="634" t="str">
        <f>IF(Q30="","",(VLOOKUP(Q30,データ!$Q$2:$R$7,2,FALSE)))</f>
        <v/>
      </c>
      <c r="BD30" s="634" t="str">
        <f t="shared" si="2"/>
        <v/>
      </c>
      <c r="BE30" s="634" t="str">
        <f t="shared" si="3"/>
        <v/>
      </c>
      <c r="BF30" s="634"/>
      <c r="BG30" s="634"/>
      <c r="BH30" s="634"/>
      <c r="BI30" s="634"/>
      <c r="BJ30" s="634"/>
      <c r="BK30" s="634"/>
      <c r="BL30" s="638" t="str">
        <f t="shared" si="4"/>
        <v/>
      </c>
      <c r="BM30" s="631" t="str">
        <f t="shared" si="5"/>
        <v/>
      </c>
      <c r="BN30" s="631" t="str">
        <f t="shared" si="6"/>
        <v/>
      </c>
      <c r="BO30" s="634" t="str">
        <f t="shared" si="7"/>
        <v/>
      </c>
      <c r="BP30" s="633" t="str">
        <f t="shared" si="8"/>
        <v/>
      </c>
      <c r="BT30" s="637"/>
      <c r="BU30" s="637"/>
      <c r="BV30" s="637"/>
    </row>
    <row r="31" spans="2:74" ht="23.6" customHeight="1">
      <c r="B31" s="476" t="str">
        <f>IF(D31&amp;E31="","",COUNT(B$8:B30)+1)</f>
        <v/>
      </c>
      <c r="C31" s="28"/>
      <c r="D31" s="329"/>
      <c r="E31" s="329"/>
      <c r="F31" s="329"/>
      <c r="G31" s="330"/>
      <c r="H31" s="323"/>
      <c r="I31" s="29"/>
      <c r="J31" s="30"/>
      <c r="K31" s="31"/>
      <c r="L31" s="32"/>
      <c r="M31" s="32"/>
      <c r="N31" s="32"/>
      <c r="O31" s="33"/>
      <c r="P31" s="31" t="str">
        <f t="shared" si="0"/>
        <v/>
      </c>
      <c r="Q31" s="294"/>
      <c r="R31" s="506"/>
      <c r="S31" s="314"/>
      <c r="T31" s="206"/>
      <c r="U31" s="34"/>
      <c r="V31" s="278"/>
      <c r="W31" s="510"/>
      <c r="X31" s="491"/>
      <c r="Y31" s="483"/>
      <c r="Z31" s="403"/>
      <c r="AA31" s="283"/>
      <c r="AB31" s="385"/>
      <c r="AC31" s="440"/>
      <c r="AD31" s="284"/>
      <c r="AE31" s="405"/>
      <c r="AF31" s="406"/>
      <c r="AG31" s="407"/>
      <c r="AH31" s="441"/>
      <c r="AI31" s="416"/>
      <c r="AJ31" s="410"/>
      <c r="AK31" s="411"/>
      <c r="AL31" s="412"/>
      <c r="AM31" s="413"/>
      <c r="AN31" s="414"/>
      <c r="AO31" s="415"/>
      <c r="BB31" s="634" t="str">
        <f t="shared" si="1"/>
        <v/>
      </c>
      <c r="BC31" s="634" t="str">
        <f>IF(Q31="","",(VLOOKUP(Q31,データ!$Q$2:$R$7,2,FALSE)))</f>
        <v/>
      </c>
      <c r="BD31" s="634" t="str">
        <f t="shared" si="2"/>
        <v/>
      </c>
      <c r="BE31" s="634" t="str">
        <f t="shared" si="3"/>
        <v/>
      </c>
      <c r="BF31" s="634"/>
      <c r="BG31" s="634"/>
      <c r="BH31" s="634"/>
      <c r="BI31" s="634"/>
      <c r="BJ31" s="634"/>
      <c r="BK31" s="634"/>
      <c r="BL31" s="638" t="str">
        <f t="shared" si="4"/>
        <v/>
      </c>
      <c r="BM31" s="631" t="str">
        <f t="shared" si="5"/>
        <v/>
      </c>
      <c r="BN31" s="631" t="str">
        <f t="shared" si="6"/>
        <v/>
      </c>
      <c r="BO31" s="634" t="str">
        <f t="shared" si="7"/>
        <v/>
      </c>
      <c r="BP31" s="633" t="str">
        <f t="shared" si="8"/>
        <v/>
      </c>
      <c r="BT31" s="637"/>
      <c r="BU31" s="637"/>
      <c r="BV31" s="637"/>
    </row>
    <row r="32" spans="2:74" ht="23.6" customHeight="1">
      <c r="B32" s="477" t="str">
        <f>IF(D32&amp;E32="","",COUNT(B$8:B31)+1)</f>
        <v/>
      </c>
      <c r="C32" s="35"/>
      <c r="D32" s="331"/>
      <c r="E32" s="331"/>
      <c r="F32" s="331"/>
      <c r="G32" s="332"/>
      <c r="H32" s="324"/>
      <c r="I32" s="36"/>
      <c r="J32" s="37"/>
      <c r="K32" s="38"/>
      <c r="L32" s="39"/>
      <c r="M32" s="39"/>
      <c r="N32" s="39"/>
      <c r="O32" s="40"/>
      <c r="P32" s="38" t="str">
        <f t="shared" si="0"/>
        <v/>
      </c>
      <c r="Q32" s="295"/>
      <c r="R32" s="507"/>
      <c r="S32" s="315"/>
      <c r="T32" s="208"/>
      <c r="U32" s="41"/>
      <c r="V32" s="279"/>
      <c r="W32" s="511"/>
      <c r="X32" s="492"/>
      <c r="Y32" s="484"/>
      <c r="Z32" s="417"/>
      <c r="AA32" s="285"/>
      <c r="AB32" s="386"/>
      <c r="AC32" s="442"/>
      <c r="AD32" s="286"/>
      <c r="AE32" s="419"/>
      <c r="AF32" s="420"/>
      <c r="AG32" s="421"/>
      <c r="AH32" s="443"/>
      <c r="AI32" s="423"/>
      <c r="AJ32" s="424"/>
      <c r="AK32" s="425"/>
      <c r="AL32" s="426"/>
      <c r="AM32" s="427"/>
      <c r="AN32" s="428"/>
      <c r="AO32" s="251"/>
      <c r="BB32" s="634" t="str">
        <f t="shared" si="1"/>
        <v/>
      </c>
      <c r="BC32" s="634" t="str">
        <f>IF(Q32="","",(VLOOKUP(Q32,データ!$Q$2:$R$7,2,FALSE)))</f>
        <v/>
      </c>
      <c r="BD32" s="634" t="str">
        <f t="shared" si="2"/>
        <v/>
      </c>
      <c r="BE32" s="634" t="str">
        <f t="shared" si="3"/>
        <v/>
      </c>
      <c r="BF32" s="634"/>
      <c r="BG32" s="634"/>
      <c r="BH32" s="634"/>
      <c r="BI32" s="634"/>
      <c r="BJ32" s="634"/>
      <c r="BK32" s="634"/>
      <c r="BL32" s="638" t="str">
        <f t="shared" si="4"/>
        <v/>
      </c>
      <c r="BM32" s="631" t="str">
        <f t="shared" si="5"/>
        <v/>
      </c>
      <c r="BN32" s="631" t="str">
        <f t="shared" si="6"/>
        <v/>
      </c>
      <c r="BO32" s="634" t="str">
        <f t="shared" si="7"/>
        <v/>
      </c>
      <c r="BP32" s="633" t="str">
        <f t="shared" si="8"/>
        <v/>
      </c>
      <c r="BT32" s="637"/>
      <c r="BU32" s="637"/>
      <c r="BV32" s="637"/>
    </row>
    <row r="33" spans="2:74" ht="23.6" customHeight="1">
      <c r="B33" s="478" t="str">
        <f>IF(D33&amp;E33="","",COUNT(B$8:B32)+1)</f>
        <v/>
      </c>
      <c r="C33" s="42"/>
      <c r="D33" s="333"/>
      <c r="E33" s="333"/>
      <c r="F33" s="333"/>
      <c r="G33" s="334"/>
      <c r="H33" s="325"/>
      <c r="I33" s="43"/>
      <c r="J33" s="44"/>
      <c r="K33" s="45"/>
      <c r="L33" s="45"/>
      <c r="M33" s="45"/>
      <c r="N33" s="609"/>
      <c r="O33" s="46"/>
      <c r="P33" s="45" t="str">
        <f t="shared" si="0"/>
        <v/>
      </c>
      <c r="Q33" s="296"/>
      <c r="R33" s="508"/>
      <c r="S33" s="313"/>
      <c r="T33" s="209"/>
      <c r="U33" s="47"/>
      <c r="V33" s="280"/>
      <c r="W33" s="512"/>
      <c r="X33" s="490"/>
      <c r="Y33" s="485"/>
      <c r="Z33" s="429"/>
      <c r="AA33" s="287"/>
      <c r="AB33" s="387"/>
      <c r="AC33" s="430"/>
      <c r="AD33" s="288"/>
      <c r="AE33" s="431"/>
      <c r="AF33" s="432"/>
      <c r="AG33" s="433"/>
      <c r="AH33" s="444"/>
      <c r="AI33" s="396"/>
      <c r="AJ33" s="435"/>
      <c r="AK33" s="436"/>
      <c r="AL33" s="437"/>
      <c r="AM33" s="246"/>
      <c r="AN33" s="438"/>
      <c r="AO33" s="439"/>
      <c r="BB33" s="634" t="str">
        <f t="shared" si="1"/>
        <v/>
      </c>
      <c r="BC33" s="634" t="str">
        <f>IF(Q33="","",(VLOOKUP(Q33,データ!$Q$2:$R$7,2,FALSE)))</f>
        <v/>
      </c>
      <c r="BD33" s="634" t="str">
        <f t="shared" si="2"/>
        <v/>
      </c>
      <c r="BE33" s="634" t="str">
        <f t="shared" si="3"/>
        <v/>
      </c>
      <c r="BF33" s="634"/>
      <c r="BG33" s="634"/>
      <c r="BH33" s="634"/>
      <c r="BI33" s="634"/>
      <c r="BJ33" s="634"/>
      <c r="BK33" s="634"/>
      <c r="BL33" s="638" t="str">
        <f t="shared" si="4"/>
        <v/>
      </c>
      <c r="BM33" s="631" t="str">
        <f t="shared" si="5"/>
        <v/>
      </c>
      <c r="BN33" s="631" t="str">
        <f t="shared" si="6"/>
        <v/>
      </c>
      <c r="BO33" s="634" t="str">
        <f t="shared" si="7"/>
        <v/>
      </c>
      <c r="BP33" s="633" t="str">
        <f t="shared" si="8"/>
        <v/>
      </c>
      <c r="BT33" s="637"/>
      <c r="BU33" s="637"/>
      <c r="BV33" s="637"/>
    </row>
    <row r="34" spans="2:74" ht="23.6" customHeight="1">
      <c r="B34" s="476" t="str">
        <f>IF(D34&amp;E34="","",COUNT(B$8:B33)+1)</f>
        <v/>
      </c>
      <c r="C34" s="28"/>
      <c r="D34" s="329"/>
      <c r="E34" s="329"/>
      <c r="F34" s="329"/>
      <c r="G34" s="330"/>
      <c r="H34" s="323"/>
      <c r="I34" s="29"/>
      <c r="J34" s="30"/>
      <c r="K34" s="31"/>
      <c r="L34" s="32"/>
      <c r="M34" s="32"/>
      <c r="N34" s="32"/>
      <c r="O34" s="33"/>
      <c r="P34" s="31" t="str">
        <f t="shared" si="0"/>
        <v/>
      </c>
      <c r="Q34" s="294"/>
      <c r="R34" s="506"/>
      <c r="S34" s="314"/>
      <c r="T34" s="206"/>
      <c r="U34" s="34"/>
      <c r="V34" s="278"/>
      <c r="W34" s="510"/>
      <c r="X34" s="491"/>
      <c r="Y34" s="482"/>
      <c r="Z34" s="403"/>
      <c r="AA34" s="283"/>
      <c r="AB34" s="385"/>
      <c r="AC34" s="440"/>
      <c r="AD34" s="284"/>
      <c r="AE34" s="405"/>
      <c r="AF34" s="406"/>
      <c r="AG34" s="407"/>
      <c r="AH34" s="441"/>
      <c r="AI34" s="409"/>
      <c r="AJ34" s="410"/>
      <c r="AK34" s="411"/>
      <c r="AL34" s="412"/>
      <c r="AM34" s="413"/>
      <c r="AN34" s="414"/>
      <c r="AO34" s="415"/>
      <c r="BB34" s="634" t="str">
        <f t="shared" si="1"/>
        <v/>
      </c>
      <c r="BC34" s="634" t="str">
        <f>IF(Q34="","",(VLOOKUP(Q34,データ!$Q$2:$R$7,2,FALSE)))</f>
        <v/>
      </c>
      <c r="BD34" s="634" t="str">
        <f t="shared" si="2"/>
        <v/>
      </c>
      <c r="BE34" s="634" t="str">
        <f t="shared" si="3"/>
        <v/>
      </c>
      <c r="BF34" s="634"/>
      <c r="BG34" s="634"/>
      <c r="BH34" s="634"/>
      <c r="BI34" s="634"/>
      <c r="BJ34" s="634"/>
      <c r="BK34" s="634"/>
      <c r="BL34" s="638" t="str">
        <f t="shared" si="4"/>
        <v/>
      </c>
      <c r="BM34" s="631" t="str">
        <f t="shared" si="5"/>
        <v/>
      </c>
      <c r="BN34" s="631" t="str">
        <f t="shared" si="6"/>
        <v/>
      </c>
      <c r="BO34" s="634" t="str">
        <f t="shared" si="7"/>
        <v/>
      </c>
      <c r="BP34" s="633" t="str">
        <f t="shared" si="8"/>
        <v/>
      </c>
      <c r="BT34" s="637"/>
      <c r="BU34" s="637"/>
      <c r="BV34" s="637"/>
    </row>
    <row r="35" spans="2:74" ht="23.6" customHeight="1">
      <c r="B35" s="476" t="str">
        <f>IF(D35&amp;E35="","",COUNT(B$8:B34)+1)</f>
        <v/>
      </c>
      <c r="C35" s="28"/>
      <c r="D35" s="329"/>
      <c r="E35" s="329"/>
      <c r="F35" s="329"/>
      <c r="G35" s="330"/>
      <c r="H35" s="323"/>
      <c r="I35" s="29"/>
      <c r="J35" s="30"/>
      <c r="K35" s="31"/>
      <c r="L35" s="32"/>
      <c r="M35" s="32"/>
      <c r="N35" s="32"/>
      <c r="O35" s="33"/>
      <c r="P35" s="31" t="str">
        <f t="shared" si="0"/>
        <v/>
      </c>
      <c r="Q35" s="294"/>
      <c r="R35" s="506"/>
      <c r="S35" s="314"/>
      <c r="T35" s="206"/>
      <c r="U35" s="34"/>
      <c r="V35" s="278"/>
      <c r="W35" s="510"/>
      <c r="X35" s="491"/>
      <c r="Y35" s="483"/>
      <c r="Z35" s="403"/>
      <c r="AA35" s="283"/>
      <c r="AB35" s="385"/>
      <c r="AC35" s="440"/>
      <c r="AD35" s="284"/>
      <c r="AE35" s="405"/>
      <c r="AF35" s="406"/>
      <c r="AG35" s="407"/>
      <c r="AH35" s="441"/>
      <c r="AI35" s="416"/>
      <c r="AJ35" s="410"/>
      <c r="AK35" s="411"/>
      <c r="AL35" s="412"/>
      <c r="AM35" s="413"/>
      <c r="AN35" s="414"/>
      <c r="AO35" s="415"/>
      <c r="BB35" s="634" t="str">
        <f t="shared" si="1"/>
        <v/>
      </c>
      <c r="BC35" s="634" t="str">
        <f>IF(Q35="","",(VLOOKUP(Q35,データ!$Q$2:$R$7,2,FALSE)))</f>
        <v/>
      </c>
      <c r="BD35" s="634" t="str">
        <f t="shared" si="2"/>
        <v/>
      </c>
      <c r="BE35" s="634" t="str">
        <f t="shared" si="3"/>
        <v/>
      </c>
      <c r="BF35" s="634"/>
      <c r="BG35" s="634"/>
      <c r="BH35" s="634"/>
      <c r="BI35" s="634"/>
      <c r="BJ35" s="634"/>
      <c r="BK35" s="634"/>
      <c r="BL35" s="638" t="str">
        <f t="shared" si="4"/>
        <v/>
      </c>
      <c r="BM35" s="631" t="str">
        <f t="shared" si="5"/>
        <v/>
      </c>
      <c r="BN35" s="631" t="str">
        <f t="shared" si="6"/>
        <v/>
      </c>
      <c r="BO35" s="634" t="str">
        <f t="shared" si="7"/>
        <v/>
      </c>
      <c r="BP35" s="633" t="str">
        <f t="shared" si="8"/>
        <v/>
      </c>
      <c r="BT35" s="637"/>
      <c r="BU35" s="637"/>
      <c r="BV35" s="637"/>
    </row>
    <row r="36" spans="2:74" ht="23.6" customHeight="1">
      <c r="B36" s="476" t="str">
        <f>IF(D36&amp;E36="","",COUNT(B$8:B35)+1)</f>
        <v/>
      </c>
      <c r="C36" s="28"/>
      <c r="D36" s="329"/>
      <c r="E36" s="329"/>
      <c r="F36" s="329"/>
      <c r="G36" s="330"/>
      <c r="H36" s="323"/>
      <c r="I36" s="29"/>
      <c r="J36" s="30"/>
      <c r="K36" s="31"/>
      <c r="L36" s="32"/>
      <c r="M36" s="32"/>
      <c r="N36" s="32"/>
      <c r="O36" s="33"/>
      <c r="P36" s="31" t="str">
        <f t="shared" si="0"/>
        <v/>
      </c>
      <c r="Q36" s="294"/>
      <c r="R36" s="506"/>
      <c r="S36" s="314"/>
      <c r="T36" s="206"/>
      <c r="U36" s="34"/>
      <c r="V36" s="278"/>
      <c r="W36" s="510"/>
      <c r="X36" s="491"/>
      <c r="Y36" s="483"/>
      <c r="Z36" s="403"/>
      <c r="AA36" s="283"/>
      <c r="AB36" s="385"/>
      <c r="AC36" s="440"/>
      <c r="AD36" s="284"/>
      <c r="AE36" s="405"/>
      <c r="AF36" s="406"/>
      <c r="AG36" s="407"/>
      <c r="AH36" s="441"/>
      <c r="AI36" s="416"/>
      <c r="AJ36" s="410"/>
      <c r="AK36" s="411"/>
      <c r="AL36" s="412"/>
      <c r="AM36" s="413"/>
      <c r="AN36" s="414"/>
      <c r="AO36" s="415"/>
      <c r="BB36" s="634" t="str">
        <f t="shared" si="1"/>
        <v/>
      </c>
      <c r="BC36" s="634" t="str">
        <f>IF(Q36="","",(VLOOKUP(Q36,データ!$Q$2:$R$7,2,FALSE)))</f>
        <v/>
      </c>
      <c r="BD36" s="634" t="str">
        <f t="shared" si="2"/>
        <v/>
      </c>
      <c r="BE36" s="634" t="str">
        <f t="shared" si="3"/>
        <v/>
      </c>
      <c r="BF36" s="634"/>
      <c r="BG36" s="634"/>
      <c r="BH36" s="634"/>
      <c r="BI36" s="634"/>
      <c r="BJ36" s="634"/>
      <c r="BK36" s="634"/>
      <c r="BL36" s="638" t="str">
        <f t="shared" si="4"/>
        <v/>
      </c>
      <c r="BM36" s="631" t="str">
        <f t="shared" si="5"/>
        <v/>
      </c>
      <c r="BN36" s="631" t="str">
        <f t="shared" si="6"/>
        <v/>
      </c>
      <c r="BO36" s="634" t="str">
        <f t="shared" si="7"/>
        <v/>
      </c>
      <c r="BP36" s="633" t="str">
        <f t="shared" si="8"/>
        <v/>
      </c>
      <c r="BT36" s="637"/>
      <c r="BU36" s="637"/>
      <c r="BV36" s="637"/>
    </row>
    <row r="37" spans="2:74" ht="23.6" customHeight="1">
      <c r="B37" s="477" t="str">
        <f>IF(D37&amp;E37="","",COUNT(B$8:B36)+1)</f>
        <v/>
      </c>
      <c r="C37" s="35"/>
      <c r="D37" s="331"/>
      <c r="E37" s="331"/>
      <c r="F37" s="331"/>
      <c r="G37" s="332"/>
      <c r="H37" s="324"/>
      <c r="I37" s="36"/>
      <c r="J37" s="37"/>
      <c r="K37" s="38"/>
      <c r="L37" s="39"/>
      <c r="M37" s="39"/>
      <c r="N37" s="39"/>
      <c r="O37" s="40"/>
      <c r="P37" s="38" t="str">
        <f t="shared" si="0"/>
        <v/>
      </c>
      <c r="Q37" s="295"/>
      <c r="R37" s="507"/>
      <c r="S37" s="315"/>
      <c r="T37" s="208"/>
      <c r="U37" s="41"/>
      <c r="V37" s="279"/>
      <c r="W37" s="511"/>
      <c r="X37" s="492"/>
      <c r="Y37" s="484"/>
      <c r="Z37" s="417"/>
      <c r="AA37" s="285"/>
      <c r="AB37" s="386"/>
      <c r="AC37" s="442"/>
      <c r="AD37" s="286"/>
      <c r="AE37" s="419"/>
      <c r="AF37" s="420"/>
      <c r="AG37" s="421"/>
      <c r="AH37" s="443"/>
      <c r="AI37" s="423"/>
      <c r="AJ37" s="424"/>
      <c r="AK37" s="425"/>
      <c r="AL37" s="426"/>
      <c r="AM37" s="427"/>
      <c r="AN37" s="428"/>
      <c r="AO37" s="251"/>
      <c r="BB37" s="634" t="str">
        <f t="shared" si="1"/>
        <v/>
      </c>
      <c r="BC37" s="634" t="str">
        <f>IF(Q37="","",(VLOOKUP(Q37,データ!$Q$2:$R$7,2,FALSE)))</f>
        <v/>
      </c>
      <c r="BD37" s="634" t="str">
        <f t="shared" si="2"/>
        <v/>
      </c>
      <c r="BE37" s="634" t="str">
        <f t="shared" si="3"/>
        <v/>
      </c>
      <c r="BF37" s="634"/>
      <c r="BG37" s="634"/>
      <c r="BH37" s="634"/>
      <c r="BI37" s="634"/>
      <c r="BJ37" s="634"/>
      <c r="BK37" s="634"/>
      <c r="BL37" s="638" t="str">
        <f t="shared" si="4"/>
        <v/>
      </c>
      <c r="BM37" s="631" t="str">
        <f t="shared" si="5"/>
        <v/>
      </c>
      <c r="BN37" s="631" t="str">
        <f t="shared" si="6"/>
        <v/>
      </c>
      <c r="BO37" s="634" t="str">
        <f t="shared" si="7"/>
        <v/>
      </c>
      <c r="BP37" s="633" t="str">
        <f t="shared" si="8"/>
        <v/>
      </c>
      <c r="BT37" s="637"/>
      <c r="BU37" s="637"/>
      <c r="BV37" s="637"/>
    </row>
    <row r="38" spans="2:74" ht="23.6" customHeight="1">
      <c r="B38" s="478" t="str">
        <f>IF(D38&amp;E38="","",COUNT(B$8:B37)+1)</f>
        <v/>
      </c>
      <c r="C38" s="42"/>
      <c r="D38" s="333"/>
      <c r="E38" s="333"/>
      <c r="F38" s="333"/>
      <c r="G38" s="334"/>
      <c r="H38" s="325"/>
      <c r="I38" s="43"/>
      <c r="J38" s="44"/>
      <c r="K38" s="45"/>
      <c r="L38" s="45"/>
      <c r="M38" s="45"/>
      <c r="N38" s="609"/>
      <c r="O38" s="46"/>
      <c r="P38" s="45" t="str">
        <f t="shared" si="0"/>
        <v/>
      </c>
      <c r="Q38" s="296"/>
      <c r="R38" s="508"/>
      <c r="S38" s="313"/>
      <c r="T38" s="209"/>
      <c r="U38" s="47"/>
      <c r="V38" s="280"/>
      <c r="W38" s="512"/>
      <c r="X38" s="490"/>
      <c r="Y38" s="485"/>
      <c r="Z38" s="429"/>
      <c r="AA38" s="287"/>
      <c r="AB38" s="387"/>
      <c r="AC38" s="430"/>
      <c r="AD38" s="288"/>
      <c r="AE38" s="431"/>
      <c r="AF38" s="432"/>
      <c r="AG38" s="433"/>
      <c r="AH38" s="444"/>
      <c r="AI38" s="396"/>
      <c r="AJ38" s="435"/>
      <c r="AK38" s="436"/>
      <c r="AL38" s="437"/>
      <c r="AM38" s="246"/>
      <c r="AN38" s="438"/>
      <c r="AO38" s="439"/>
      <c r="BB38" s="634" t="str">
        <f t="shared" si="1"/>
        <v/>
      </c>
      <c r="BC38" s="634" t="str">
        <f>IF(Q38="","",(VLOOKUP(Q38,データ!$Q$2:$R$7,2,FALSE)))</f>
        <v/>
      </c>
      <c r="BD38" s="634" t="str">
        <f t="shared" si="2"/>
        <v/>
      </c>
      <c r="BE38" s="634" t="str">
        <f t="shared" si="3"/>
        <v/>
      </c>
      <c r="BF38" s="634"/>
      <c r="BG38" s="634"/>
      <c r="BH38" s="634"/>
      <c r="BI38" s="634"/>
      <c r="BJ38" s="634"/>
      <c r="BK38" s="634"/>
      <c r="BL38" s="638" t="str">
        <f t="shared" si="4"/>
        <v/>
      </c>
      <c r="BM38" s="631" t="str">
        <f t="shared" si="5"/>
        <v/>
      </c>
      <c r="BN38" s="631" t="str">
        <f t="shared" si="6"/>
        <v/>
      </c>
      <c r="BO38" s="634" t="str">
        <f t="shared" si="7"/>
        <v/>
      </c>
      <c r="BP38" s="633" t="str">
        <f t="shared" si="8"/>
        <v/>
      </c>
      <c r="BT38" s="637"/>
      <c r="BU38" s="637"/>
      <c r="BV38" s="637"/>
    </row>
    <row r="39" spans="2:74" ht="23.6" customHeight="1">
      <c r="B39" s="476" t="str">
        <f>IF(D39&amp;E39="","",COUNT(B$8:B38)+1)</f>
        <v/>
      </c>
      <c r="C39" s="28"/>
      <c r="D39" s="329"/>
      <c r="E39" s="329"/>
      <c r="F39" s="329"/>
      <c r="G39" s="330"/>
      <c r="H39" s="323"/>
      <c r="I39" s="29"/>
      <c r="J39" s="30"/>
      <c r="K39" s="31"/>
      <c r="L39" s="32"/>
      <c r="M39" s="32"/>
      <c r="N39" s="32"/>
      <c r="O39" s="33"/>
      <c r="P39" s="31" t="str">
        <f t="shared" si="0"/>
        <v/>
      </c>
      <c r="Q39" s="294"/>
      <c r="R39" s="506"/>
      <c r="S39" s="314"/>
      <c r="T39" s="206"/>
      <c r="U39" s="34"/>
      <c r="V39" s="278"/>
      <c r="W39" s="510"/>
      <c r="X39" s="491"/>
      <c r="Y39" s="482"/>
      <c r="Z39" s="403"/>
      <c r="AA39" s="283"/>
      <c r="AB39" s="385"/>
      <c r="AC39" s="440"/>
      <c r="AD39" s="284"/>
      <c r="AE39" s="405"/>
      <c r="AF39" s="406"/>
      <c r="AG39" s="407"/>
      <c r="AH39" s="441"/>
      <c r="AI39" s="409"/>
      <c r="AJ39" s="410"/>
      <c r="AK39" s="411"/>
      <c r="AL39" s="412"/>
      <c r="AM39" s="413"/>
      <c r="AN39" s="414"/>
      <c r="AO39" s="415"/>
      <c r="BB39" s="634" t="str">
        <f t="shared" si="1"/>
        <v/>
      </c>
      <c r="BC39" s="634" t="str">
        <f>IF(Q39="","",(VLOOKUP(Q39,データ!$Q$2:$R$7,2,FALSE)))</f>
        <v/>
      </c>
      <c r="BD39" s="634" t="str">
        <f t="shared" si="2"/>
        <v/>
      </c>
      <c r="BE39" s="634" t="str">
        <f t="shared" si="3"/>
        <v/>
      </c>
      <c r="BF39" s="634"/>
      <c r="BG39" s="634"/>
      <c r="BH39" s="634"/>
      <c r="BI39" s="634"/>
      <c r="BJ39" s="634"/>
      <c r="BK39" s="634"/>
      <c r="BL39" s="638" t="str">
        <f t="shared" si="4"/>
        <v/>
      </c>
      <c r="BM39" s="631" t="str">
        <f t="shared" si="5"/>
        <v/>
      </c>
      <c r="BN39" s="631" t="str">
        <f t="shared" si="6"/>
        <v/>
      </c>
      <c r="BO39" s="634" t="str">
        <f t="shared" si="7"/>
        <v/>
      </c>
      <c r="BP39" s="633" t="str">
        <f t="shared" si="8"/>
        <v/>
      </c>
      <c r="BT39" s="637"/>
      <c r="BU39" s="637"/>
      <c r="BV39" s="637"/>
    </row>
    <row r="40" spans="2:74" ht="23.6" customHeight="1">
      <c r="B40" s="476" t="str">
        <f>IF(D40&amp;E40="","",COUNT(B$8:B39)+1)</f>
        <v/>
      </c>
      <c r="C40" s="28"/>
      <c r="D40" s="329"/>
      <c r="E40" s="329"/>
      <c r="F40" s="329"/>
      <c r="G40" s="330"/>
      <c r="H40" s="323"/>
      <c r="I40" s="29"/>
      <c r="J40" s="30"/>
      <c r="K40" s="31"/>
      <c r="L40" s="32"/>
      <c r="M40" s="32"/>
      <c r="N40" s="32"/>
      <c r="O40" s="33"/>
      <c r="P40" s="31" t="str">
        <f t="shared" si="0"/>
        <v/>
      </c>
      <c r="Q40" s="294"/>
      <c r="R40" s="506"/>
      <c r="S40" s="314"/>
      <c r="T40" s="206"/>
      <c r="U40" s="34"/>
      <c r="V40" s="278"/>
      <c r="W40" s="510"/>
      <c r="X40" s="491"/>
      <c r="Y40" s="483"/>
      <c r="Z40" s="403"/>
      <c r="AA40" s="283"/>
      <c r="AB40" s="385"/>
      <c r="AC40" s="440"/>
      <c r="AD40" s="284"/>
      <c r="AE40" s="405"/>
      <c r="AF40" s="406"/>
      <c r="AG40" s="407"/>
      <c r="AH40" s="441"/>
      <c r="AI40" s="416"/>
      <c r="AJ40" s="410"/>
      <c r="AK40" s="411"/>
      <c r="AL40" s="412"/>
      <c r="AM40" s="413"/>
      <c r="AN40" s="414"/>
      <c r="AO40" s="415"/>
      <c r="BB40" s="634" t="str">
        <f t="shared" si="1"/>
        <v/>
      </c>
      <c r="BC40" s="634" t="str">
        <f>IF(Q40="","",(VLOOKUP(Q40,データ!$Q$2:$R$7,2,FALSE)))</f>
        <v/>
      </c>
      <c r="BD40" s="634" t="str">
        <f t="shared" si="2"/>
        <v/>
      </c>
      <c r="BE40" s="634" t="str">
        <f t="shared" si="3"/>
        <v/>
      </c>
      <c r="BF40" s="634"/>
      <c r="BG40" s="634"/>
      <c r="BH40" s="634"/>
      <c r="BI40" s="634"/>
      <c r="BJ40" s="634"/>
      <c r="BK40" s="634"/>
      <c r="BL40" s="638" t="str">
        <f t="shared" si="4"/>
        <v/>
      </c>
      <c r="BM40" s="631" t="str">
        <f t="shared" si="5"/>
        <v/>
      </c>
      <c r="BN40" s="631" t="str">
        <f t="shared" si="6"/>
        <v/>
      </c>
      <c r="BO40" s="634" t="str">
        <f t="shared" si="7"/>
        <v/>
      </c>
      <c r="BP40" s="633" t="str">
        <f t="shared" si="8"/>
        <v/>
      </c>
      <c r="BT40" s="637"/>
      <c r="BU40" s="637"/>
      <c r="BV40" s="637"/>
    </row>
    <row r="41" spans="2:74" ht="23.6" customHeight="1">
      <c r="B41" s="476" t="str">
        <f>IF(D41&amp;E41="","",COUNT(B$8:B40)+1)</f>
        <v/>
      </c>
      <c r="C41" s="28"/>
      <c r="D41" s="329"/>
      <c r="E41" s="329"/>
      <c r="F41" s="329"/>
      <c r="G41" s="330"/>
      <c r="H41" s="323"/>
      <c r="I41" s="29"/>
      <c r="J41" s="30"/>
      <c r="K41" s="31"/>
      <c r="L41" s="32"/>
      <c r="M41" s="32"/>
      <c r="N41" s="32"/>
      <c r="O41" s="33"/>
      <c r="P41" s="31" t="str">
        <f t="shared" si="0"/>
        <v/>
      </c>
      <c r="Q41" s="294"/>
      <c r="R41" s="506"/>
      <c r="S41" s="314"/>
      <c r="T41" s="206"/>
      <c r="U41" s="34"/>
      <c r="V41" s="278"/>
      <c r="W41" s="510"/>
      <c r="X41" s="491"/>
      <c r="Y41" s="483"/>
      <c r="Z41" s="403"/>
      <c r="AA41" s="283"/>
      <c r="AB41" s="385"/>
      <c r="AC41" s="440"/>
      <c r="AD41" s="284"/>
      <c r="AE41" s="405"/>
      <c r="AF41" s="406"/>
      <c r="AG41" s="407"/>
      <c r="AH41" s="441"/>
      <c r="AI41" s="416"/>
      <c r="AJ41" s="410"/>
      <c r="AK41" s="411"/>
      <c r="AL41" s="412"/>
      <c r="AM41" s="413"/>
      <c r="AN41" s="414"/>
      <c r="AO41" s="415"/>
      <c r="BB41" s="634" t="str">
        <f t="shared" si="1"/>
        <v/>
      </c>
      <c r="BC41" s="634" t="str">
        <f>IF(Q41="","",(VLOOKUP(Q41,データ!$Q$2:$R$7,2,FALSE)))</f>
        <v/>
      </c>
      <c r="BD41" s="634" t="str">
        <f t="shared" si="2"/>
        <v/>
      </c>
      <c r="BE41" s="634" t="str">
        <f t="shared" si="3"/>
        <v/>
      </c>
      <c r="BF41" s="634"/>
      <c r="BG41" s="634"/>
      <c r="BH41" s="634"/>
      <c r="BI41" s="634"/>
      <c r="BJ41" s="634"/>
      <c r="BK41" s="634"/>
      <c r="BL41" s="638" t="str">
        <f t="shared" si="4"/>
        <v/>
      </c>
      <c r="BM41" s="631" t="str">
        <f t="shared" si="5"/>
        <v/>
      </c>
      <c r="BN41" s="631" t="str">
        <f t="shared" si="6"/>
        <v/>
      </c>
      <c r="BO41" s="634" t="str">
        <f t="shared" si="7"/>
        <v/>
      </c>
      <c r="BP41" s="633" t="str">
        <f t="shared" si="8"/>
        <v/>
      </c>
      <c r="BT41" s="637"/>
      <c r="BU41" s="637"/>
      <c r="BV41" s="637"/>
    </row>
    <row r="42" spans="2:74" ht="23.6" customHeight="1">
      <c r="B42" s="477" t="str">
        <f>IF(D42&amp;E42="","",COUNT(B$8:B41)+1)</f>
        <v/>
      </c>
      <c r="C42" s="35"/>
      <c r="D42" s="331"/>
      <c r="E42" s="331"/>
      <c r="F42" s="331"/>
      <c r="G42" s="332"/>
      <c r="H42" s="324"/>
      <c r="I42" s="36"/>
      <c r="J42" s="37"/>
      <c r="K42" s="38"/>
      <c r="L42" s="39"/>
      <c r="M42" s="39"/>
      <c r="N42" s="39"/>
      <c r="O42" s="40"/>
      <c r="P42" s="38" t="str">
        <f t="shared" si="0"/>
        <v/>
      </c>
      <c r="Q42" s="295"/>
      <c r="R42" s="507"/>
      <c r="S42" s="315"/>
      <c r="T42" s="208"/>
      <c r="U42" s="41"/>
      <c r="V42" s="279"/>
      <c r="W42" s="511"/>
      <c r="X42" s="492"/>
      <c r="Y42" s="484"/>
      <c r="Z42" s="417"/>
      <c r="AA42" s="285"/>
      <c r="AB42" s="386"/>
      <c r="AC42" s="442"/>
      <c r="AD42" s="286"/>
      <c r="AE42" s="419"/>
      <c r="AF42" s="420"/>
      <c r="AG42" s="421"/>
      <c r="AH42" s="443"/>
      <c r="AI42" s="423"/>
      <c r="AJ42" s="424"/>
      <c r="AK42" s="425"/>
      <c r="AL42" s="426"/>
      <c r="AM42" s="427"/>
      <c r="AN42" s="428"/>
      <c r="AO42" s="251"/>
      <c r="BB42" s="634" t="str">
        <f t="shared" si="1"/>
        <v/>
      </c>
      <c r="BC42" s="634" t="str">
        <f>IF(Q42="","",(VLOOKUP(Q42,データ!$Q$2:$R$7,2,FALSE)))</f>
        <v/>
      </c>
      <c r="BD42" s="634" t="str">
        <f t="shared" si="2"/>
        <v/>
      </c>
      <c r="BE42" s="634" t="str">
        <f t="shared" si="3"/>
        <v/>
      </c>
      <c r="BF42" s="634"/>
      <c r="BG42" s="634"/>
      <c r="BH42" s="634"/>
      <c r="BI42" s="634"/>
      <c r="BJ42" s="634"/>
      <c r="BK42" s="634"/>
      <c r="BL42" s="638" t="str">
        <f t="shared" si="4"/>
        <v/>
      </c>
      <c r="BM42" s="631" t="str">
        <f t="shared" si="5"/>
        <v/>
      </c>
      <c r="BN42" s="631" t="str">
        <f t="shared" si="6"/>
        <v/>
      </c>
      <c r="BO42" s="634" t="str">
        <f t="shared" si="7"/>
        <v/>
      </c>
      <c r="BP42" s="633" t="str">
        <f t="shared" si="8"/>
        <v/>
      </c>
      <c r="BT42" s="637"/>
      <c r="BU42" s="637"/>
      <c r="BV42" s="637"/>
    </row>
    <row r="43" spans="2:74" ht="23.6" customHeight="1">
      <c r="B43" s="478" t="str">
        <f>IF(D43&amp;E43="","",COUNT(B$8:B42)+1)</f>
        <v/>
      </c>
      <c r="C43" s="42"/>
      <c r="D43" s="333"/>
      <c r="E43" s="333"/>
      <c r="F43" s="333"/>
      <c r="G43" s="334"/>
      <c r="H43" s="325"/>
      <c r="I43" s="43"/>
      <c r="J43" s="44"/>
      <c r="K43" s="45"/>
      <c r="L43" s="45"/>
      <c r="M43" s="45"/>
      <c r="N43" s="609"/>
      <c r="O43" s="46"/>
      <c r="P43" s="45" t="str">
        <f t="shared" si="0"/>
        <v/>
      </c>
      <c r="Q43" s="296"/>
      <c r="R43" s="508"/>
      <c r="S43" s="313"/>
      <c r="T43" s="209"/>
      <c r="U43" s="47"/>
      <c r="V43" s="280"/>
      <c r="W43" s="512"/>
      <c r="X43" s="490"/>
      <c r="Y43" s="485"/>
      <c r="Z43" s="429"/>
      <c r="AA43" s="287"/>
      <c r="AB43" s="387"/>
      <c r="AC43" s="430"/>
      <c r="AD43" s="288"/>
      <c r="AE43" s="431"/>
      <c r="AF43" s="432"/>
      <c r="AG43" s="433"/>
      <c r="AH43" s="444"/>
      <c r="AI43" s="396"/>
      <c r="AJ43" s="435"/>
      <c r="AK43" s="436"/>
      <c r="AL43" s="437"/>
      <c r="AM43" s="246"/>
      <c r="AN43" s="438"/>
      <c r="AO43" s="439"/>
      <c r="BB43" s="634" t="str">
        <f t="shared" si="1"/>
        <v/>
      </c>
      <c r="BC43" s="634" t="str">
        <f>IF(Q43="","",(VLOOKUP(Q43,データ!$Q$2:$R$7,2,FALSE)))</f>
        <v/>
      </c>
      <c r="BD43" s="634" t="str">
        <f t="shared" si="2"/>
        <v/>
      </c>
      <c r="BE43" s="634" t="str">
        <f t="shared" si="3"/>
        <v/>
      </c>
      <c r="BF43" s="634"/>
      <c r="BG43" s="634"/>
      <c r="BH43" s="634"/>
      <c r="BI43" s="634"/>
      <c r="BJ43" s="634"/>
      <c r="BK43" s="634"/>
      <c r="BL43" s="638" t="str">
        <f t="shared" si="4"/>
        <v/>
      </c>
      <c r="BM43" s="631" t="str">
        <f t="shared" si="5"/>
        <v/>
      </c>
      <c r="BN43" s="631" t="str">
        <f t="shared" si="6"/>
        <v/>
      </c>
      <c r="BO43" s="634" t="str">
        <f t="shared" si="7"/>
        <v/>
      </c>
      <c r="BP43" s="633" t="str">
        <f t="shared" si="8"/>
        <v/>
      </c>
      <c r="BT43" s="637"/>
      <c r="BU43" s="637"/>
      <c r="BV43" s="637"/>
    </row>
    <row r="44" spans="2:74" ht="23.6" customHeight="1">
      <c r="B44" s="476" t="str">
        <f>IF(D44&amp;E44="","",COUNT(B$8:B43)+1)</f>
        <v/>
      </c>
      <c r="C44" s="28"/>
      <c r="D44" s="329"/>
      <c r="E44" s="329"/>
      <c r="F44" s="329"/>
      <c r="G44" s="330"/>
      <c r="H44" s="323"/>
      <c r="I44" s="29"/>
      <c r="J44" s="30"/>
      <c r="K44" s="31"/>
      <c r="L44" s="32"/>
      <c r="M44" s="32"/>
      <c r="N44" s="32"/>
      <c r="O44" s="33"/>
      <c r="P44" s="31" t="str">
        <f t="shared" si="0"/>
        <v/>
      </c>
      <c r="Q44" s="294"/>
      <c r="R44" s="506"/>
      <c r="S44" s="314"/>
      <c r="T44" s="206"/>
      <c r="U44" s="34"/>
      <c r="V44" s="278"/>
      <c r="W44" s="510"/>
      <c r="X44" s="491"/>
      <c r="Y44" s="482"/>
      <c r="Z44" s="403"/>
      <c r="AA44" s="283"/>
      <c r="AB44" s="385"/>
      <c r="AC44" s="440"/>
      <c r="AD44" s="284"/>
      <c r="AE44" s="405"/>
      <c r="AF44" s="406"/>
      <c r="AG44" s="407"/>
      <c r="AH44" s="441"/>
      <c r="AI44" s="409"/>
      <c r="AJ44" s="410"/>
      <c r="AK44" s="411"/>
      <c r="AL44" s="412"/>
      <c r="AM44" s="413"/>
      <c r="AN44" s="414"/>
      <c r="AO44" s="415"/>
      <c r="BB44" s="634" t="str">
        <f t="shared" si="1"/>
        <v/>
      </c>
      <c r="BC44" s="634" t="str">
        <f>IF(Q44="","",(VLOOKUP(Q44,データ!$Q$2:$R$7,2,FALSE)))</f>
        <v/>
      </c>
      <c r="BD44" s="634" t="str">
        <f t="shared" si="2"/>
        <v/>
      </c>
      <c r="BE44" s="634" t="str">
        <f t="shared" si="3"/>
        <v/>
      </c>
      <c r="BF44" s="634"/>
      <c r="BG44" s="634"/>
      <c r="BH44" s="634"/>
      <c r="BI44" s="634"/>
      <c r="BJ44" s="634"/>
      <c r="BK44" s="634"/>
      <c r="BL44" s="638" t="str">
        <f t="shared" si="4"/>
        <v/>
      </c>
      <c r="BM44" s="631" t="str">
        <f t="shared" si="5"/>
        <v/>
      </c>
      <c r="BN44" s="631" t="str">
        <f t="shared" si="6"/>
        <v/>
      </c>
      <c r="BO44" s="634" t="str">
        <f t="shared" si="7"/>
        <v/>
      </c>
      <c r="BP44" s="633" t="str">
        <f t="shared" si="8"/>
        <v/>
      </c>
      <c r="BT44" s="637"/>
      <c r="BU44" s="637"/>
      <c r="BV44" s="637"/>
    </row>
    <row r="45" spans="2:74" ht="23.6" customHeight="1">
      <c r="B45" s="476" t="str">
        <f>IF(D45&amp;E45="","",COUNT(B$8:B44)+1)</f>
        <v/>
      </c>
      <c r="C45" s="28"/>
      <c r="D45" s="329"/>
      <c r="E45" s="329"/>
      <c r="F45" s="329"/>
      <c r="G45" s="330"/>
      <c r="H45" s="323"/>
      <c r="I45" s="29"/>
      <c r="J45" s="30"/>
      <c r="K45" s="31"/>
      <c r="L45" s="32"/>
      <c r="M45" s="32"/>
      <c r="N45" s="32"/>
      <c r="O45" s="33"/>
      <c r="P45" s="31" t="str">
        <f t="shared" si="0"/>
        <v/>
      </c>
      <c r="Q45" s="294"/>
      <c r="R45" s="506"/>
      <c r="S45" s="314"/>
      <c r="T45" s="206"/>
      <c r="U45" s="34"/>
      <c r="V45" s="278"/>
      <c r="W45" s="510"/>
      <c r="X45" s="491"/>
      <c r="Y45" s="483"/>
      <c r="Z45" s="403"/>
      <c r="AA45" s="283"/>
      <c r="AB45" s="385"/>
      <c r="AC45" s="440"/>
      <c r="AD45" s="284"/>
      <c r="AE45" s="405"/>
      <c r="AF45" s="406"/>
      <c r="AG45" s="407"/>
      <c r="AH45" s="441"/>
      <c r="AI45" s="416"/>
      <c r="AJ45" s="410"/>
      <c r="AK45" s="411"/>
      <c r="AL45" s="412"/>
      <c r="AM45" s="413"/>
      <c r="AN45" s="414"/>
      <c r="AO45" s="415"/>
      <c r="BB45" s="634" t="str">
        <f t="shared" si="1"/>
        <v/>
      </c>
      <c r="BC45" s="634" t="str">
        <f>IF(Q45="","",(VLOOKUP(Q45,データ!$Q$2:$R$7,2,FALSE)))</f>
        <v/>
      </c>
      <c r="BD45" s="634" t="str">
        <f t="shared" si="2"/>
        <v/>
      </c>
      <c r="BE45" s="634" t="str">
        <f t="shared" si="3"/>
        <v/>
      </c>
      <c r="BF45" s="634"/>
      <c r="BG45" s="634"/>
      <c r="BH45" s="634"/>
      <c r="BI45" s="634"/>
      <c r="BJ45" s="634"/>
      <c r="BK45" s="634"/>
      <c r="BL45" s="638" t="str">
        <f t="shared" si="4"/>
        <v/>
      </c>
      <c r="BM45" s="631" t="str">
        <f t="shared" si="5"/>
        <v/>
      </c>
      <c r="BN45" s="631" t="str">
        <f t="shared" si="6"/>
        <v/>
      </c>
      <c r="BO45" s="634" t="str">
        <f t="shared" si="7"/>
        <v/>
      </c>
      <c r="BP45" s="633" t="str">
        <f t="shared" si="8"/>
        <v/>
      </c>
      <c r="BT45" s="637"/>
      <c r="BU45" s="637"/>
      <c r="BV45" s="637"/>
    </row>
    <row r="46" spans="2:74" ht="23.6" customHeight="1">
      <c r="B46" s="476" t="str">
        <f>IF(D46&amp;E46="","",COUNT(B$8:B45)+1)</f>
        <v/>
      </c>
      <c r="C46" s="28"/>
      <c r="D46" s="329"/>
      <c r="E46" s="329"/>
      <c r="F46" s="329"/>
      <c r="G46" s="330"/>
      <c r="H46" s="323"/>
      <c r="I46" s="29"/>
      <c r="J46" s="30"/>
      <c r="K46" s="31"/>
      <c r="L46" s="32"/>
      <c r="M46" s="32"/>
      <c r="N46" s="32"/>
      <c r="O46" s="33"/>
      <c r="P46" s="31" t="str">
        <f t="shared" si="0"/>
        <v/>
      </c>
      <c r="Q46" s="294"/>
      <c r="R46" s="506"/>
      <c r="S46" s="314"/>
      <c r="T46" s="206"/>
      <c r="U46" s="34"/>
      <c r="V46" s="278"/>
      <c r="W46" s="510"/>
      <c r="X46" s="491"/>
      <c r="Y46" s="483"/>
      <c r="Z46" s="403"/>
      <c r="AA46" s="283"/>
      <c r="AB46" s="385"/>
      <c r="AC46" s="440"/>
      <c r="AD46" s="284"/>
      <c r="AE46" s="405"/>
      <c r="AF46" s="406"/>
      <c r="AG46" s="407"/>
      <c r="AH46" s="441"/>
      <c r="AI46" s="416"/>
      <c r="AJ46" s="410"/>
      <c r="AK46" s="411"/>
      <c r="AL46" s="412"/>
      <c r="AM46" s="413"/>
      <c r="AN46" s="414"/>
      <c r="AO46" s="415"/>
      <c r="BB46" s="634" t="str">
        <f t="shared" si="1"/>
        <v/>
      </c>
      <c r="BC46" s="634" t="str">
        <f>IF(Q46="","",(VLOOKUP(Q46,データ!$Q$2:$R$7,2,FALSE)))</f>
        <v/>
      </c>
      <c r="BD46" s="634" t="str">
        <f t="shared" si="2"/>
        <v/>
      </c>
      <c r="BE46" s="634" t="str">
        <f t="shared" si="3"/>
        <v/>
      </c>
      <c r="BF46" s="634"/>
      <c r="BG46" s="634"/>
      <c r="BH46" s="634"/>
      <c r="BI46" s="634"/>
      <c r="BJ46" s="634"/>
      <c r="BK46" s="634"/>
      <c r="BL46" s="638" t="str">
        <f t="shared" si="4"/>
        <v/>
      </c>
      <c r="BM46" s="631" t="str">
        <f t="shared" si="5"/>
        <v/>
      </c>
      <c r="BN46" s="631" t="str">
        <f t="shared" si="6"/>
        <v/>
      </c>
      <c r="BO46" s="634" t="str">
        <f t="shared" si="7"/>
        <v/>
      </c>
      <c r="BP46" s="633" t="str">
        <f t="shared" si="8"/>
        <v/>
      </c>
      <c r="BT46" s="637"/>
      <c r="BU46" s="637"/>
      <c r="BV46" s="637"/>
    </row>
    <row r="47" spans="2:74" ht="23.6" customHeight="1">
      <c r="B47" s="477" t="str">
        <f>IF(D47&amp;E47="","",COUNT(B$8:B46)+1)</f>
        <v/>
      </c>
      <c r="C47" s="35"/>
      <c r="D47" s="331"/>
      <c r="E47" s="331"/>
      <c r="F47" s="331"/>
      <c r="G47" s="332"/>
      <c r="H47" s="324"/>
      <c r="I47" s="36"/>
      <c r="J47" s="37"/>
      <c r="K47" s="38"/>
      <c r="L47" s="39"/>
      <c r="M47" s="39"/>
      <c r="N47" s="39"/>
      <c r="O47" s="40"/>
      <c r="P47" s="38" t="str">
        <f t="shared" si="0"/>
        <v/>
      </c>
      <c r="Q47" s="295"/>
      <c r="R47" s="507"/>
      <c r="S47" s="315"/>
      <c r="T47" s="208"/>
      <c r="U47" s="41"/>
      <c r="V47" s="279"/>
      <c r="W47" s="511"/>
      <c r="X47" s="492"/>
      <c r="Y47" s="484"/>
      <c r="Z47" s="417"/>
      <c r="AA47" s="285"/>
      <c r="AB47" s="386"/>
      <c r="AC47" s="442"/>
      <c r="AD47" s="286"/>
      <c r="AE47" s="419"/>
      <c r="AF47" s="420"/>
      <c r="AG47" s="421"/>
      <c r="AH47" s="443"/>
      <c r="AI47" s="423"/>
      <c r="AJ47" s="424"/>
      <c r="AK47" s="425"/>
      <c r="AL47" s="426"/>
      <c r="AM47" s="427"/>
      <c r="AN47" s="428"/>
      <c r="AO47" s="251"/>
      <c r="BB47" s="634" t="str">
        <f t="shared" si="1"/>
        <v/>
      </c>
      <c r="BC47" s="634" t="str">
        <f>IF(Q47="","",(VLOOKUP(Q47,データ!$Q$2:$R$7,2,FALSE)))</f>
        <v/>
      </c>
      <c r="BD47" s="634" t="str">
        <f t="shared" si="2"/>
        <v/>
      </c>
      <c r="BE47" s="634" t="str">
        <f t="shared" si="3"/>
        <v/>
      </c>
      <c r="BF47" s="634"/>
      <c r="BG47" s="634"/>
      <c r="BH47" s="634"/>
      <c r="BI47" s="634"/>
      <c r="BJ47" s="634"/>
      <c r="BK47" s="634"/>
      <c r="BL47" s="638" t="str">
        <f t="shared" si="4"/>
        <v/>
      </c>
      <c r="BM47" s="631" t="str">
        <f t="shared" si="5"/>
        <v/>
      </c>
      <c r="BN47" s="631" t="str">
        <f t="shared" si="6"/>
        <v/>
      </c>
      <c r="BO47" s="634" t="str">
        <f t="shared" si="7"/>
        <v/>
      </c>
      <c r="BP47" s="633" t="str">
        <f t="shared" si="8"/>
        <v/>
      </c>
      <c r="BT47" s="637"/>
      <c r="BU47" s="637"/>
      <c r="BV47" s="637"/>
    </row>
    <row r="48" spans="2:74" ht="23.6" customHeight="1">
      <c r="B48" s="478" t="str">
        <f>IF(D48&amp;E48="","",COUNT(B$8:B47)+1)</f>
        <v/>
      </c>
      <c r="C48" s="42"/>
      <c r="D48" s="333"/>
      <c r="E48" s="333"/>
      <c r="F48" s="333"/>
      <c r="G48" s="334"/>
      <c r="H48" s="325"/>
      <c r="I48" s="43"/>
      <c r="J48" s="44"/>
      <c r="K48" s="45"/>
      <c r="L48" s="45"/>
      <c r="M48" s="45"/>
      <c r="N48" s="609"/>
      <c r="O48" s="46"/>
      <c r="P48" s="45" t="str">
        <f t="shared" si="0"/>
        <v/>
      </c>
      <c r="Q48" s="296"/>
      <c r="R48" s="508"/>
      <c r="S48" s="313"/>
      <c r="T48" s="209"/>
      <c r="U48" s="47"/>
      <c r="V48" s="280"/>
      <c r="W48" s="512"/>
      <c r="X48" s="490"/>
      <c r="Y48" s="485"/>
      <c r="Z48" s="429"/>
      <c r="AA48" s="287"/>
      <c r="AB48" s="387"/>
      <c r="AC48" s="430"/>
      <c r="AD48" s="288"/>
      <c r="AE48" s="431"/>
      <c r="AF48" s="432"/>
      <c r="AG48" s="433"/>
      <c r="AH48" s="444"/>
      <c r="AI48" s="396"/>
      <c r="AJ48" s="435"/>
      <c r="AK48" s="436"/>
      <c r="AL48" s="437"/>
      <c r="AM48" s="246"/>
      <c r="AN48" s="438"/>
      <c r="AO48" s="439"/>
      <c r="BB48" s="634" t="str">
        <f t="shared" si="1"/>
        <v/>
      </c>
      <c r="BC48" s="634" t="str">
        <f>IF(Q48="","",(VLOOKUP(Q48,データ!$Q$2:$R$7,2,FALSE)))</f>
        <v/>
      </c>
      <c r="BD48" s="634" t="str">
        <f t="shared" si="2"/>
        <v/>
      </c>
      <c r="BE48" s="634" t="str">
        <f t="shared" si="3"/>
        <v/>
      </c>
      <c r="BF48" s="634"/>
      <c r="BG48" s="634"/>
      <c r="BH48" s="634"/>
      <c r="BI48" s="634"/>
      <c r="BJ48" s="634"/>
      <c r="BK48" s="634"/>
      <c r="BL48" s="638" t="str">
        <f t="shared" si="4"/>
        <v/>
      </c>
      <c r="BM48" s="631" t="str">
        <f t="shared" si="5"/>
        <v/>
      </c>
      <c r="BN48" s="631" t="str">
        <f t="shared" si="6"/>
        <v/>
      </c>
      <c r="BO48" s="634" t="str">
        <f t="shared" si="7"/>
        <v/>
      </c>
      <c r="BP48" s="633" t="str">
        <f t="shared" si="8"/>
        <v/>
      </c>
      <c r="BT48" s="637"/>
      <c r="BU48" s="637"/>
      <c r="BV48" s="637"/>
    </row>
    <row r="49" spans="2:74" ht="23.6" customHeight="1">
      <c r="B49" s="476" t="str">
        <f>IF(D49&amp;E49="","",COUNT(B$8:B48)+1)</f>
        <v/>
      </c>
      <c r="C49" s="28"/>
      <c r="D49" s="329"/>
      <c r="E49" s="329"/>
      <c r="F49" s="329"/>
      <c r="G49" s="330"/>
      <c r="H49" s="323"/>
      <c r="I49" s="29"/>
      <c r="J49" s="30"/>
      <c r="K49" s="31"/>
      <c r="L49" s="32"/>
      <c r="M49" s="32"/>
      <c r="N49" s="32"/>
      <c r="O49" s="33"/>
      <c r="P49" s="31" t="str">
        <f t="shared" si="0"/>
        <v/>
      </c>
      <c r="Q49" s="294"/>
      <c r="R49" s="506"/>
      <c r="S49" s="314"/>
      <c r="T49" s="206"/>
      <c r="U49" s="34"/>
      <c r="V49" s="278"/>
      <c r="W49" s="510"/>
      <c r="X49" s="491"/>
      <c r="Y49" s="482"/>
      <c r="Z49" s="403"/>
      <c r="AA49" s="283"/>
      <c r="AB49" s="385"/>
      <c r="AC49" s="440"/>
      <c r="AD49" s="284"/>
      <c r="AE49" s="405"/>
      <c r="AF49" s="406"/>
      <c r="AG49" s="407"/>
      <c r="AH49" s="441"/>
      <c r="AI49" s="409"/>
      <c r="AJ49" s="410"/>
      <c r="AK49" s="411"/>
      <c r="AL49" s="412"/>
      <c r="AM49" s="413"/>
      <c r="AN49" s="414"/>
      <c r="AO49" s="415"/>
      <c r="BB49" s="634" t="str">
        <f t="shared" si="1"/>
        <v/>
      </c>
      <c r="BC49" s="634" t="str">
        <f>IF(Q49="","",(VLOOKUP(Q49,データ!$Q$2:$R$7,2,FALSE)))</f>
        <v/>
      </c>
      <c r="BD49" s="634" t="str">
        <f t="shared" si="2"/>
        <v/>
      </c>
      <c r="BE49" s="634" t="str">
        <f t="shared" si="3"/>
        <v/>
      </c>
      <c r="BF49" s="634"/>
      <c r="BG49" s="634"/>
      <c r="BH49" s="634"/>
      <c r="BI49" s="634"/>
      <c r="BJ49" s="634"/>
      <c r="BK49" s="634"/>
      <c r="BL49" s="638" t="str">
        <f t="shared" si="4"/>
        <v/>
      </c>
      <c r="BM49" s="631" t="str">
        <f t="shared" si="5"/>
        <v/>
      </c>
      <c r="BN49" s="631" t="str">
        <f t="shared" si="6"/>
        <v/>
      </c>
      <c r="BO49" s="634" t="str">
        <f t="shared" si="7"/>
        <v/>
      </c>
      <c r="BP49" s="633" t="str">
        <f t="shared" si="8"/>
        <v/>
      </c>
      <c r="BT49" s="637"/>
      <c r="BU49" s="637"/>
      <c r="BV49" s="637"/>
    </row>
    <row r="50" spans="2:74" ht="23.6" customHeight="1">
      <c r="B50" s="476" t="str">
        <f>IF(D50&amp;E50="","",COUNT(B$8:B49)+1)</f>
        <v/>
      </c>
      <c r="C50" s="28"/>
      <c r="D50" s="329"/>
      <c r="E50" s="329"/>
      <c r="F50" s="329"/>
      <c r="G50" s="330"/>
      <c r="H50" s="323"/>
      <c r="I50" s="29"/>
      <c r="J50" s="30"/>
      <c r="K50" s="31"/>
      <c r="L50" s="32"/>
      <c r="M50" s="32"/>
      <c r="N50" s="32"/>
      <c r="O50" s="33"/>
      <c r="P50" s="31" t="str">
        <f t="shared" si="0"/>
        <v/>
      </c>
      <c r="Q50" s="294"/>
      <c r="R50" s="506"/>
      <c r="S50" s="314"/>
      <c r="T50" s="206"/>
      <c r="U50" s="34"/>
      <c r="V50" s="278"/>
      <c r="W50" s="510"/>
      <c r="X50" s="491"/>
      <c r="Y50" s="483"/>
      <c r="Z50" s="403"/>
      <c r="AA50" s="283"/>
      <c r="AB50" s="385"/>
      <c r="AC50" s="440"/>
      <c r="AD50" s="284"/>
      <c r="AE50" s="405"/>
      <c r="AF50" s="406"/>
      <c r="AG50" s="407"/>
      <c r="AH50" s="441"/>
      <c r="AI50" s="416"/>
      <c r="AJ50" s="410"/>
      <c r="AK50" s="411"/>
      <c r="AL50" s="412"/>
      <c r="AM50" s="413"/>
      <c r="AN50" s="414"/>
      <c r="AO50" s="415"/>
      <c r="BB50" s="634" t="str">
        <f t="shared" si="1"/>
        <v/>
      </c>
      <c r="BC50" s="634" t="str">
        <f>IF(Q50="","",(VLOOKUP(Q50,データ!$Q$2:$R$7,2,FALSE)))</f>
        <v/>
      </c>
      <c r="BD50" s="634" t="str">
        <f t="shared" si="2"/>
        <v/>
      </c>
      <c r="BE50" s="634" t="str">
        <f t="shared" si="3"/>
        <v/>
      </c>
      <c r="BF50" s="634"/>
      <c r="BG50" s="634"/>
      <c r="BH50" s="634"/>
      <c r="BI50" s="634"/>
      <c r="BJ50" s="634"/>
      <c r="BK50" s="634"/>
      <c r="BL50" s="638" t="str">
        <f t="shared" si="4"/>
        <v/>
      </c>
      <c r="BM50" s="631" t="str">
        <f t="shared" si="5"/>
        <v/>
      </c>
      <c r="BN50" s="631" t="str">
        <f t="shared" si="6"/>
        <v/>
      </c>
      <c r="BO50" s="634" t="str">
        <f t="shared" si="7"/>
        <v/>
      </c>
      <c r="BP50" s="633" t="str">
        <f t="shared" si="8"/>
        <v/>
      </c>
      <c r="BT50" s="637"/>
      <c r="BU50" s="637"/>
      <c r="BV50" s="637"/>
    </row>
    <row r="51" spans="2:74" ht="23.6" customHeight="1">
      <c r="B51" s="476" t="str">
        <f>IF(D51&amp;E51="","",COUNT(B$8:B50)+1)</f>
        <v/>
      </c>
      <c r="C51" s="28"/>
      <c r="D51" s="329"/>
      <c r="E51" s="329"/>
      <c r="F51" s="329"/>
      <c r="G51" s="330"/>
      <c r="H51" s="323"/>
      <c r="I51" s="29"/>
      <c r="J51" s="30"/>
      <c r="K51" s="31"/>
      <c r="L51" s="32"/>
      <c r="M51" s="32"/>
      <c r="N51" s="32"/>
      <c r="O51" s="33"/>
      <c r="P51" s="31" t="str">
        <f t="shared" si="0"/>
        <v/>
      </c>
      <c r="Q51" s="294"/>
      <c r="R51" s="506"/>
      <c r="S51" s="314"/>
      <c r="T51" s="206"/>
      <c r="U51" s="34"/>
      <c r="V51" s="278"/>
      <c r="W51" s="510"/>
      <c r="X51" s="491"/>
      <c r="Y51" s="483"/>
      <c r="Z51" s="403"/>
      <c r="AA51" s="283"/>
      <c r="AB51" s="385"/>
      <c r="AC51" s="440"/>
      <c r="AD51" s="284"/>
      <c r="AE51" s="405"/>
      <c r="AF51" s="406"/>
      <c r="AG51" s="407"/>
      <c r="AH51" s="441"/>
      <c r="AI51" s="416"/>
      <c r="AJ51" s="410"/>
      <c r="AK51" s="411"/>
      <c r="AL51" s="412"/>
      <c r="AM51" s="413"/>
      <c r="AN51" s="414"/>
      <c r="AO51" s="415"/>
      <c r="BB51" s="634" t="str">
        <f t="shared" si="1"/>
        <v/>
      </c>
      <c r="BC51" s="634" t="str">
        <f>IF(Q51="","",(VLOOKUP(Q51,データ!$Q$2:$R$7,2,FALSE)))</f>
        <v/>
      </c>
      <c r="BD51" s="634" t="str">
        <f t="shared" si="2"/>
        <v/>
      </c>
      <c r="BE51" s="634" t="str">
        <f t="shared" si="3"/>
        <v/>
      </c>
      <c r="BF51" s="634"/>
      <c r="BG51" s="634"/>
      <c r="BH51" s="634"/>
      <c r="BI51" s="634"/>
      <c r="BJ51" s="634"/>
      <c r="BK51" s="634"/>
      <c r="BL51" s="638" t="str">
        <f t="shared" si="4"/>
        <v/>
      </c>
      <c r="BM51" s="631" t="str">
        <f t="shared" si="5"/>
        <v/>
      </c>
      <c r="BN51" s="631" t="str">
        <f t="shared" si="6"/>
        <v/>
      </c>
      <c r="BO51" s="634" t="str">
        <f t="shared" si="7"/>
        <v/>
      </c>
      <c r="BP51" s="633" t="str">
        <f t="shared" si="8"/>
        <v/>
      </c>
      <c r="BT51" s="637"/>
      <c r="BU51" s="637"/>
      <c r="BV51" s="637"/>
    </row>
    <row r="52" spans="2:74" ht="23.6" customHeight="1">
      <c r="B52" s="477" t="str">
        <f>IF(D52&amp;E52="","",COUNT(B$8:B51)+1)</f>
        <v/>
      </c>
      <c r="C52" s="35"/>
      <c r="D52" s="331"/>
      <c r="E52" s="331"/>
      <c r="F52" s="331"/>
      <c r="G52" s="332"/>
      <c r="H52" s="324"/>
      <c r="I52" s="36"/>
      <c r="J52" s="37"/>
      <c r="K52" s="38"/>
      <c r="L52" s="39"/>
      <c r="M52" s="39"/>
      <c r="N52" s="39"/>
      <c r="O52" s="40"/>
      <c r="P52" s="38" t="str">
        <f t="shared" si="0"/>
        <v/>
      </c>
      <c r="Q52" s="295"/>
      <c r="R52" s="507"/>
      <c r="S52" s="315"/>
      <c r="T52" s="208"/>
      <c r="U52" s="41"/>
      <c r="V52" s="279"/>
      <c r="W52" s="511"/>
      <c r="X52" s="492"/>
      <c r="Y52" s="484"/>
      <c r="Z52" s="417"/>
      <c r="AA52" s="285"/>
      <c r="AB52" s="386"/>
      <c r="AC52" s="442"/>
      <c r="AD52" s="286"/>
      <c r="AE52" s="419"/>
      <c r="AF52" s="420"/>
      <c r="AG52" s="421"/>
      <c r="AH52" s="443"/>
      <c r="AI52" s="423"/>
      <c r="AJ52" s="424"/>
      <c r="AK52" s="425"/>
      <c r="AL52" s="426"/>
      <c r="AM52" s="427"/>
      <c r="AN52" s="428"/>
      <c r="AO52" s="251"/>
      <c r="BB52" s="634" t="str">
        <f t="shared" si="1"/>
        <v/>
      </c>
      <c r="BC52" s="634" t="str">
        <f>IF(Q52="","",(VLOOKUP(Q52,データ!$Q$2:$R$7,2,FALSE)))</f>
        <v/>
      </c>
      <c r="BD52" s="634" t="str">
        <f t="shared" si="2"/>
        <v/>
      </c>
      <c r="BE52" s="634" t="str">
        <f t="shared" si="3"/>
        <v/>
      </c>
      <c r="BF52" s="634"/>
      <c r="BG52" s="634"/>
      <c r="BH52" s="634"/>
      <c r="BI52" s="634"/>
      <c r="BJ52" s="634"/>
      <c r="BK52" s="634"/>
      <c r="BL52" s="638" t="str">
        <f t="shared" si="4"/>
        <v/>
      </c>
      <c r="BM52" s="631" t="str">
        <f t="shared" si="5"/>
        <v/>
      </c>
      <c r="BN52" s="631" t="str">
        <f t="shared" si="6"/>
        <v/>
      </c>
      <c r="BO52" s="634" t="str">
        <f t="shared" si="7"/>
        <v/>
      </c>
      <c r="BP52" s="633" t="str">
        <f t="shared" si="8"/>
        <v/>
      </c>
      <c r="BT52" s="637"/>
      <c r="BU52" s="637"/>
      <c r="BV52" s="637"/>
    </row>
    <row r="53" spans="2:74" ht="23.6" customHeight="1">
      <c r="B53" s="478" t="str">
        <f>IF(D53&amp;E53="","",COUNT(B$8:B52)+1)</f>
        <v/>
      </c>
      <c r="C53" s="42"/>
      <c r="D53" s="333"/>
      <c r="E53" s="333"/>
      <c r="F53" s="333"/>
      <c r="G53" s="334"/>
      <c r="H53" s="325"/>
      <c r="I53" s="43"/>
      <c r="J53" s="44"/>
      <c r="K53" s="45"/>
      <c r="L53" s="45"/>
      <c r="M53" s="45"/>
      <c r="N53" s="609"/>
      <c r="O53" s="46"/>
      <c r="P53" s="45" t="str">
        <f t="shared" si="0"/>
        <v/>
      </c>
      <c r="Q53" s="296"/>
      <c r="R53" s="508"/>
      <c r="S53" s="313"/>
      <c r="T53" s="209"/>
      <c r="U53" s="47"/>
      <c r="V53" s="280"/>
      <c r="W53" s="512"/>
      <c r="X53" s="490"/>
      <c r="Y53" s="485"/>
      <c r="Z53" s="429"/>
      <c r="AA53" s="287"/>
      <c r="AB53" s="387"/>
      <c r="AC53" s="430"/>
      <c r="AD53" s="288"/>
      <c r="AE53" s="431"/>
      <c r="AF53" s="432"/>
      <c r="AG53" s="433"/>
      <c r="AH53" s="444"/>
      <c r="AI53" s="396"/>
      <c r="AJ53" s="435"/>
      <c r="AK53" s="436"/>
      <c r="AL53" s="437"/>
      <c r="AM53" s="246"/>
      <c r="AN53" s="438"/>
      <c r="AO53" s="439"/>
      <c r="BB53" s="634" t="str">
        <f t="shared" si="1"/>
        <v/>
      </c>
      <c r="BC53" s="634" t="str">
        <f>IF(Q53="","",(VLOOKUP(Q53,データ!$Q$2:$R$7,2,FALSE)))</f>
        <v/>
      </c>
      <c r="BD53" s="634" t="str">
        <f t="shared" si="2"/>
        <v/>
      </c>
      <c r="BE53" s="634" t="str">
        <f t="shared" si="3"/>
        <v/>
      </c>
      <c r="BF53" s="634"/>
      <c r="BG53" s="634"/>
      <c r="BH53" s="634"/>
      <c r="BI53" s="634"/>
      <c r="BJ53" s="634"/>
      <c r="BK53" s="634"/>
      <c r="BL53" s="638" t="str">
        <f t="shared" si="4"/>
        <v/>
      </c>
      <c r="BM53" s="631" t="str">
        <f t="shared" si="5"/>
        <v/>
      </c>
      <c r="BN53" s="631" t="str">
        <f t="shared" si="6"/>
        <v/>
      </c>
      <c r="BO53" s="634" t="str">
        <f t="shared" si="7"/>
        <v/>
      </c>
      <c r="BP53" s="633" t="str">
        <f t="shared" si="8"/>
        <v/>
      </c>
      <c r="BT53" s="637"/>
      <c r="BU53" s="637"/>
      <c r="BV53" s="637"/>
    </row>
    <row r="54" spans="2:74" ht="23.6" customHeight="1">
      <c r="B54" s="476" t="str">
        <f>IF(D54&amp;E54="","",COUNT(B$8:B53)+1)</f>
        <v/>
      </c>
      <c r="C54" s="28"/>
      <c r="D54" s="329"/>
      <c r="E54" s="329"/>
      <c r="F54" s="329"/>
      <c r="G54" s="330"/>
      <c r="H54" s="323"/>
      <c r="I54" s="29"/>
      <c r="J54" s="30"/>
      <c r="K54" s="31"/>
      <c r="L54" s="32"/>
      <c r="M54" s="32"/>
      <c r="N54" s="32"/>
      <c r="O54" s="33"/>
      <c r="P54" s="31" t="str">
        <f t="shared" si="0"/>
        <v/>
      </c>
      <c r="Q54" s="294"/>
      <c r="R54" s="506"/>
      <c r="S54" s="314"/>
      <c r="T54" s="206"/>
      <c r="U54" s="34"/>
      <c r="V54" s="278"/>
      <c r="W54" s="510"/>
      <c r="X54" s="491"/>
      <c r="Y54" s="482"/>
      <c r="Z54" s="403"/>
      <c r="AA54" s="283"/>
      <c r="AB54" s="385"/>
      <c r="AC54" s="440"/>
      <c r="AD54" s="284"/>
      <c r="AE54" s="405"/>
      <c r="AF54" s="406"/>
      <c r="AG54" s="407"/>
      <c r="AH54" s="441"/>
      <c r="AI54" s="409"/>
      <c r="AJ54" s="410"/>
      <c r="AK54" s="411"/>
      <c r="AL54" s="412"/>
      <c r="AM54" s="413"/>
      <c r="AN54" s="414"/>
      <c r="AO54" s="415"/>
      <c r="BB54" s="634" t="str">
        <f t="shared" si="1"/>
        <v/>
      </c>
      <c r="BC54" s="634" t="str">
        <f>IF(Q54="","",(VLOOKUP(Q54,データ!$Q$2:$R$7,2,FALSE)))</f>
        <v/>
      </c>
      <c r="BD54" s="634" t="str">
        <f t="shared" si="2"/>
        <v/>
      </c>
      <c r="BE54" s="634" t="str">
        <f t="shared" si="3"/>
        <v/>
      </c>
      <c r="BF54" s="634"/>
      <c r="BG54" s="634"/>
      <c r="BH54" s="634"/>
      <c r="BI54" s="634"/>
      <c r="BJ54" s="634"/>
      <c r="BK54" s="634"/>
      <c r="BL54" s="638" t="str">
        <f t="shared" si="4"/>
        <v/>
      </c>
      <c r="BM54" s="631" t="str">
        <f t="shared" si="5"/>
        <v/>
      </c>
      <c r="BN54" s="631" t="str">
        <f t="shared" si="6"/>
        <v/>
      </c>
      <c r="BO54" s="634" t="str">
        <f t="shared" si="7"/>
        <v/>
      </c>
      <c r="BP54" s="633" t="str">
        <f t="shared" si="8"/>
        <v/>
      </c>
      <c r="BT54" s="637"/>
      <c r="BU54" s="637"/>
      <c r="BV54" s="637"/>
    </row>
    <row r="55" spans="2:74" ht="23.6" customHeight="1">
      <c r="B55" s="476" t="str">
        <f>IF(D55&amp;E55="","",COUNT(B$8:B54)+1)</f>
        <v/>
      </c>
      <c r="C55" s="28"/>
      <c r="D55" s="329"/>
      <c r="E55" s="329"/>
      <c r="F55" s="329"/>
      <c r="G55" s="330"/>
      <c r="H55" s="323"/>
      <c r="I55" s="29"/>
      <c r="J55" s="30"/>
      <c r="K55" s="31"/>
      <c r="L55" s="32"/>
      <c r="M55" s="32"/>
      <c r="N55" s="32"/>
      <c r="O55" s="33"/>
      <c r="P55" s="31" t="str">
        <f t="shared" si="0"/>
        <v/>
      </c>
      <c r="Q55" s="294"/>
      <c r="R55" s="506"/>
      <c r="S55" s="314"/>
      <c r="T55" s="206"/>
      <c r="U55" s="34"/>
      <c r="V55" s="278"/>
      <c r="W55" s="510"/>
      <c r="X55" s="491"/>
      <c r="Y55" s="483"/>
      <c r="Z55" s="403"/>
      <c r="AA55" s="283"/>
      <c r="AB55" s="385"/>
      <c r="AC55" s="440"/>
      <c r="AD55" s="284"/>
      <c r="AE55" s="405"/>
      <c r="AF55" s="406"/>
      <c r="AG55" s="407"/>
      <c r="AH55" s="441"/>
      <c r="AI55" s="416"/>
      <c r="AJ55" s="410"/>
      <c r="AK55" s="411"/>
      <c r="AL55" s="412"/>
      <c r="AM55" s="413"/>
      <c r="AN55" s="414"/>
      <c r="AO55" s="415"/>
      <c r="BB55" s="634" t="str">
        <f t="shared" si="1"/>
        <v/>
      </c>
      <c r="BC55" s="634" t="str">
        <f>IF(Q55="","",(VLOOKUP(Q55,データ!$Q$2:$R$7,2,FALSE)))</f>
        <v/>
      </c>
      <c r="BD55" s="634" t="str">
        <f t="shared" si="2"/>
        <v/>
      </c>
      <c r="BE55" s="634" t="str">
        <f t="shared" si="3"/>
        <v/>
      </c>
      <c r="BF55" s="634"/>
      <c r="BG55" s="634"/>
      <c r="BH55" s="634"/>
      <c r="BI55" s="634"/>
      <c r="BJ55" s="634"/>
      <c r="BK55" s="634"/>
      <c r="BL55" s="638" t="str">
        <f t="shared" si="4"/>
        <v/>
      </c>
      <c r="BM55" s="631" t="str">
        <f t="shared" si="5"/>
        <v/>
      </c>
      <c r="BN55" s="631" t="str">
        <f t="shared" si="6"/>
        <v/>
      </c>
      <c r="BO55" s="634" t="str">
        <f t="shared" si="7"/>
        <v/>
      </c>
      <c r="BP55" s="633" t="str">
        <f t="shared" si="8"/>
        <v/>
      </c>
      <c r="BT55" s="637"/>
      <c r="BU55" s="637"/>
      <c r="BV55" s="637"/>
    </row>
    <row r="56" spans="2:74" ht="23.6" customHeight="1">
      <c r="B56" s="476" t="str">
        <f>IF(D56&amp;E56="","",COUNT(B$8:B55)+1)</f>
        <v/>
      </c>
      <c r="C56" s="28"/>
      <c r="D56" s="329"/>
      <c r="E56" s="329"/>
      <c r="F56" s="329"/>
      <c r="G56" s="330"/>
      <c r="H56" s="323"/>
      <c r="I56" s="29"/>
      <c r="J56" s="30"/>
      <c r="K56" s="31"/>
      <c r="L56" s="32"/>
      <c r="M56" s="32"/>
      <c r="N56" s="32"/>
      <c r="O56" s="33"/>
      <c r="P56" s="31" t="str">
        <f t="shared" si="0"/>
        <v/>
      </c>
      <c r="Q56" s="294"/>
      <c r="R56" s="506"/>
      <c r="S56" s="314"/>
      <c r="T56" s="206"/>
      <c r="U56" s="34"/>
      <c r="V56" s="278"/>
      <c r="W56" s="510"/>
      <c r="X56" s="491"/>
      <c r="Y56" s="483"/>
      <c r="Z56" s="403"/>
      <c r="AA56" s="283"/>
      <c r="AB56" s="385"/>
      <c r="AC56" s="440"/>
      <c r="AD56" s="284"/>
      <c r="AE56" s="405"/>
      <c r="AF56" s="406"/>
      <c r="AG56" s="407"/>
      <c r="AH56" s="441"/>
      <c r="AI56" s="416"/>
      <c r="AJ56" s="410"/>
      <c r="AK56" s="411"/>
      <c r="AL56" s="412"/>
      <c r="AM56" s="413"/>
      <c r="AN56" s="414"/>
      <c r="AO56" s="415"/>
      <c r="BB56" s="634" t="str">
        <f t="shared" si="1"/>
        <v/>
      </c>
      <c r="BC56" s="634" t="str">
        <f>IF(Q56="","",(VLOOKUP(Q56,データ!$Q$2:$R$7,2,FALSE)))</f>
        <v/>
      </c>
      <c r="BD56" s="634" t="str">
        <f t="shared" si="2"/>
        <v/>
      </c>
      <c r="BE56" s="634" t="str">
        <f t="shared" si="3"/>
        <v/>
      </c>
      <c r="BF56" s="634"/>
      <c r="BG56" s="634"/>
      <c r="BH56" s="634"/>
      <c r="BI56" s="634"/>
      <c r="BJ56" s="634"/>
      <c r="BK56" s="634"/>
      <c r="BL56" s="638" t="str">
        <f t="shared" si="4"/>
        <v/>
      </c>
      <c r="BM56" s="631" t="str">
        <f t="shared" si="5"/>
        <v/>
      </c>
      <c r="BN56" s="631" t="str">
        <f t="shared" si="6"/>
        <v/>
      </c>
      <c r="BO56" s="634" t="str">
        <f t="shared" si="7"/>
        <v/>
      </c>
      <c r="BP56" s="633" t="str">
        <f t="shared" si="8"/>
        <v/>
      </c>
      <c r="BT56" s="637"/>
      <c r="BU56" s="637"/>
      <c r="BV56" s="637"/>
    </row>
    <row r="57" spans="2:74" ht="23.6" customHeight="1" thickBot="1">
      <c r="B57" s="479" t="str">
        <f>IF(D57&amp;E57="","",COUNT(B$8:B56)+1)</f>
        <v/>
      </c>
      <c r="C57" s="210"/>
      <c r="D57" s="335"/>
      <c r="E57" s="335"/>
      <c r="F57" s="335"/>
      <c r="G57" s="336"/>
      <c r="H57" s="326"/>
      <c r="I57" s="211"/>
      <c r="J57" s="212"/>
      <c r="K57" s="213"/>
      <c r="L57" s="214"/>
      <c r="M57" s="214"/>
      <c r="N57" s="214"/>
      <c r="O57" s="215"/>
      <c r="P57" s="213" t="str">
        <f t="shared" si="0"/>
        <v/>
      </c>
      <c r="Q57" s="297"/>
      <c r="R57" s="509"/>
      <c r="S57" s="316"/>
      <c r="T57" s="379"/>
      <c r="U57" s="380"/>
      <c r="V57" s="381"/>
      <c r="W57" s="513"/>
      <c r="X57" s="493"/>
      <c r="Y57" s="486"/>
      <c r="Z57" s="445"/>
      <c r="AA57" s="382"/>
      <c r="AB57" s="388"/>
      <c r="AC57" s="446"/>
      <c r="AD57" s="289"/>
      <c r="AE57" s="419"/>
      <c r="AF57" s="420"/>
      <c r="AG57" s="421"/>
      <c r="AH57" s="443"/>
      <c r="AI57" s="423"/>
      <c r="AJ57" s="424"/>
      <c r="AK57" s="425"/>
      <c r="AL57" s="426"/>
      <c r="AM57" s="427"/>
      <c r="AN57" s="428"/>
      <c r="AO57" s="251"/>
      <c r="BB57" s="634" t="str">
        <f t="shared" si="1"/>
        <v/>
      </c>
      <c r="BC57" s="634" t="str">
        <f>IF(Q57="","",(VLOOKUP(Q57,データ!$Q$2:$R$7,2,FALSE)))</f>
        <v/>
      </c>
      <c r="BD57" s="634" t="str">
        <f t="shared" si="2"/>
        <v/>
      </c>
      <c r="BE57" s="634" t="str">
        <f t="shared" si="3"/>
        <v/>
      </c>
      <c r="BF57" s="634"/>
      <c r="BG57" s="634"/>
      <c r="BH57" s="634"/>
      <c r="BI57" s="634"/>
      <c r="BJ57" s="634"/>
      <c r="BK57" s="634"/>
      <c r="BL57" s="638" t="str">
        <f t="shared" si="4"/>
        <v/>
      </c>
      <c r="BM57" s="631" t="str">
        <f t="shared" si="5"/>
        <v/>
      </c>
      <c r="BN57" s="631" t="str">
        <f t="shared" si="6"/>
        <v/>
      </c>
      <c r="BO57" s="634" t="str">
        <f t="shared" si="7"/>
        <v/>
      </c>
      <c r="BP57" s="633" t="str">
        <f t="shared" si="8"/>
        <v/>
      </c>
      <c r="BT57" s="637"/>
      <c r="BU57" s="637"/>
      <c r="BV57" s="637"/>
    </row>
    <row r="58" spans="2:74" ht="10.5" customHeight="1"/>
  </sheetData>
  <sheetProtection algorithmName="SHA-512" hashValue="s5eeRyPOj/W6I8p3NhO9YS0CQPju9KCLSk4UzRX7gvNmyJmqfVM2cMf+UQfPz/bnXDX+wNfoOaNYzD3NF0oPrg==" saltValue="xXn5OMWPEKdGtlRcE+tcIA==" spinCount="100000" sheet="1" selectLockedCells="1"/>
  <protectedRanges>
    <protectedRange password="CDC2" sqref="Q2:R3" name="範囲1"/>
    <protectedRange password="CDC2" sqref="AN2:AN3" name="範囲1_1"/>
  </protectedRanges>
  <sortState xmlns:xlrd2="http://schemas.microsoft.com/office/spreadsheetml/2017/richdata2" ref="DC7:DE68">
    <sortCondition ref="DC7:DC68"/>
  </sortState>
  <mergeCells count="40">
    <mergeCell ref="V4:V5"/>
    <mergeCell ref="Q4:Q5"/>
    <mergeCell ref="N4:N5"/>
    <mergeCell ref="O4:O5"/>
    <mergeCell ref="P4:P5"/>
    <mergeCell ref="I4:I5"/>
    <mergeCell ref="J4:J5"/>
    <mergeCell ref="K4:K5"/>
    <mergeCell ref="L4:L5"/>
    <mergeCell ref="B4:B5"/>
    <mergeCell ref="C4:C5"/>
    <mergeCell ref="D4:E4"/>
    <mergeCell ref="F4:G4"/>
    <mergeCell ref="H4:H5"/>
    <mergeCell ref="C2:P2"/>
    <mergeCell ref="W4:W5"/>
    <mergeCell ref="AB4:AB5"/>
    <mergeCell ref="AG4:AG5"/>
    <mergeCell ref="Q2:R2"/>
    <mergeCell ref="Q3:R3"/>
    <mergeCell ref="T4:T5"/>
    <mergeCell ref="U4:U5"/>
    <mergeCell ref="Y4:Y5"/>
    <mergeCell ref="Z4:Z5"/>
    <mergeCell ref="R4:R5"/>
    <mergeCell ref="S4:S5"/>
    <mergeCell ref="X4:X5"/>
    <mergeCell ref="C3:J3"/>
    <mergeCell ref="K3:O3"/>
    <mergeCell ref="M4:M5"/>
    <mergeCell ref="AO4:AO5"/>
    <mergeCell ref="AA4:AA5"/>
    <mergeCell ref="AK4:AK5"/>
    <mergeCell ref="AL4:AM4"/>
    <mergeCell ref="AN4:AN5"/>
    <mergeCell ref="AD4:AD5"/>
    <mergeCell ref="AE4:AE5"/>
    <mergeCell ref="AF4:AF5"/>
    <mergeCell ref="AI4:AI5"/>
    <mergeCell ref="AJ4:AJ5"/>
  </mergeCells>
  <phoneticPr fontId="1"/>
  <dataValidations count="10">
    <dataValidation type="list" allowBlank="1" showInputMessage="1" showErrorMessage="1" sqref="J6:J8 J10:J57" xr:uid="{00000000-0002-0000-0100-000000000000}">
      <formula1>"男,女"</formula1>
    </dataValidation>
    <dataValidation type="list" allowBlank="1" showInputMessage="1" showErrorMessage="1" sqref="AJ8:AJ57 Z8:Z57 AO8:AO57 U8:U57 AE8:AE57" xr:uid="{00000000-0002-0000-0100-000001000000}">
      <formula1>"○, "</formula1>
    </dataValidation>
    <dataValidation type="list" allowBlank="1" showInputMessage="1" showErrorMessage="1" sqref="J9" xr:uid="{00000000-0002-0000-0100-000002000000}">
      <formula1>"　,男,女"</formula1>
    </dataValidation>
    <dataValidation imeMode="halfAlpha" allowBlank="1" showInputMessage="1" showErrorMessage="1" sqref="C8:C57 H8:H57 K8:N57 P8:P57 AG8:AG57 AB8:AB57" xr:uid="{00000000-0002-0000-0100-000003000000}"/>
    <dataValidation imeMode="halfKatakana" allowBlank="1" showInputMessage="1" showErrorMessage="1" sqref="F8:G57" xr:uid="{00000000-0002-0000-0100-000004000000}"/>
    <dataValidation type="list" allowBlank="1" showErrorMessage="1" sqref="AA11" xr:uid="{00000000-0002-0000-0100-000005000000}">
      <formula1>INDIRECT($BL11)</formula1>
    </dataValidation>
    <dataValidation type="list" allowBlank="1" showInputMessage="1" showErrorMessage="1" sqref="Q8:Q57" xr:uid="{00000000-0002-0000-0100-000006000000}">
      <formula1>INDIRECT($BM8)</formula1>
    </dataValidation>
    <dataValidation type="list" allowBlank="1" showInputMessage="1" showErrorMessage="1" sqref="V8:V57" xr:uid="{00000000-0002-0000-0100-000007000000}">
      <formula1>INDIRECT($BJ8)</formula1>
    </dataValidation>
    <dataValidation imeMode="disabled" allowBlank="1" showInputMessage="1" showErrorMessage="1" sqref="R8:R57 W8:W57" xr:uid="{00000000-0002-0000-0100-000008000000}"/>
    <dataValidation imeMode="on" allowBlank="1" showInputMessage="1" showErrorMessage="1" sqref="S8:S57 X8:X57" xr:uid="{00000000-0002-0000-0100-000009000000}"/>
  </dataValidations>
  <hyperlinks>
    <hyperlink ref="K3:O3" location="申込資格確認!A1" display="申込資格確認へ" xr:uid="{930A1406-2AA5-41E7-A876-41758B5A414E}"/>
  </hyperlinks>
  <printOptions horizontalCentered="1"/>
  <pageMargins left="0.19685039370078741" right="0.27559055118110237" top="0.39370078740157483" bottom="0.31496062992125984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A000000}">
          <x14:formula1>
            <xm:f>データ!$M$2:$M$6</xm:f>
          </x14:formula1>
          <xm:sqref>I8:I57</xm:sqref>
        </x14:dataValidation>
        <x14:dataValidation type="list" allowBlank="1" showInputMessage="1" showErrorMessage="1" xr:uid="{00000000-0002-0000-0100-00000B000000}">
          <x14:formula1>
            <xm:f>データ!$J$2:$J$48</xm:f>
          </x14:formula1>
          <xm:sqref>O6:O57</xm:sqref>
        </x14:dataValidation>
        <x14:dataValidation type="list" allowBlank="1" showInputMessage="1" showErrorMessage="1" xr:uid="{00000000-0002-0000-0100-00000C000000}">
          <x14:formula1>
            <xm:f>IF($V8="","",(データ!$Y$2:$Y$9))</xm:f>
          </x14:formula1>
          <xm:sqref>Y8:Y57</xm:sqref>
        </x14:dataValidation>
        <x14:dataValidation type="list" allowBlank="1" showInputMessage="1" showErrorMessage="1" xr:uid="{00000000-0002-0000-0100-00000D000000}">
          <x14:formula1>
            <xm:f>IF($AA8="","",(データ!$Y$2:$Y$9))</xm:f>
          </x14:formula1>
          <xm:sqref>AD8:AD57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51B4-A257-409C-B12B-89DE0B45EFAC}">
  <sheetPr>
    <tabColor rgb="FFC00000"/>
  </sheetPr>
  <dimension ref="A1:AD63"/>
  <sheetViews>
    <sheetView showGridLines="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I11" sqref="I11"/>
    </sheetView>
  </sheetViews>
  <sheetFormatPr defaultRowHeight="13.3"/>
  <cols>
    <col min="1" max="1" width="1.4609375" style="60" customWidth="1"/>
    <col min="2" max="2" width="6.84375" style="60" customWidth="1"/>
    <col min="3" max="3" width="8.3828125" style="60" customWidth="1"/>
    <col min="4" max="4" width="11.61328125" style="60" bestFit="1" customWidth="1"/>
    <col min="5" max="5" width="9.23046875" style="60" bestFit="1" customWidth="1"/>
    <col min="6" max="6" width="5.23046875" style="60" hidden="1" customWidth="1"/>
    <col min="7" max="7" width="9.23046875" style="60" hidden="1" customWidth="1"/>
    <col min="8" max="8" width="5.23046875" style="60" bestFit="1" customWidth="1"/>
    <col min="9" max="9" width="12.84375" customWidth="1"/>
    <col min="10" max="10" width="15.765625" customWidth="1"/>
    <col min="11" max="11" width="28.3828125" customWidth="1"/>
    <col min="12" max="13" width="10.3828125" hidden="1" customWidth="1"/>
    <col min="14" max="14" width="10.3828125" style="62" customWidth="1"/>
    <col min="15" max="23" width="9.23046875" style="62"/>
  </cols>
  <sheetData>
    <row r="1" spans="1:30" s="60" customFormat="1" ht="13.75" thickBot="1"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30" s="60" customFormat="1" ht="18.55" customHeight="1">
      <c r="B2" s="589" t="s">
        <v>517</v>
      </c>
      <c r="C2" s="590"/>
      <c r="D2" s="590"/>
      <c r="E2" s="590"/>
      <c r="F2" s="590"/>
      <c r="G2" s="590"/>
      <c r="H2" s="590"/>
      <c r="I2" s="590"/>
      <c r="J2" s="590"/>
      <c r="K2" s="591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30" s="60" customFormat="1" ht="18.55" customHeight="1">
      <c r="B3" s="592" t="s">
        <v>532</v>
      </c>
      <c r="C3" s="588"/>
      <c r="D3" s="588"/>
      <c r="E3" s="588"/>
      <c r="F3" s="588"/>
      <c r="G3" s="588"/>
      <c r="H3" s="588"/>
      <c r="I3" s="588"/>
      <c r="J3" s="588"/>
      <c r="K3" s="593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30" s="60" customFormat="1" ht="18.55" customHeight="1">
      <c r="B4" s="592" t="s">
        <v>525</v>
      </c>
      <c r="C4" s="588"/>
      <c r="D4" s="588"/>
      <c r="E4" s="588"/>
      <c r="F4" s="588"/>
      <c r="G4" s="588"/>
      <c r="H4" s="588"/>
      <c r="I4" s="588"/>
      <c r="J4" s="588"/>
      <c r="K4" s="593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30" s="60" customFormat="1" ht="7.2" customHeight="1" thickBot="1">
      <c r="A5" s="561"/>
      <c r="B5" s="594"/>
      <c r="C5" s="595"/>
      <c r="D5" s="595"/>
      <c r="E5" s="595"/>
      <c r="F5" s="595"/>
      <c r="G5" s="595"/>
      <c r="H5" s="595"/>
      <c r="I5" s="595"/>
      <c r="J5" s="595"/>
      <c r="K5" s="596"/>
      <c r="L5" s="561"/>
      <c r="M5" s="561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61"/>
      <c r="Y5" s="561"/>
      <c r="Z5" s="561"/>
      <c r="AA5" s="561"/>
      <c r="AB5" s="561"/>
      <c r="AC5" s="561"/>
      <c r="AD5" s="561"/>
    </row>
    <row r="6" spans="1:30" s="60" customFormat="1" ht="26.4" customHeight="1" thickBot="1">
      <c r="A6" s="561"/>
      <c r="B6" s="837" t="s">
        <v>527</v>
      </c>
      <c r="C6" s="838"/>
      <c r="D6" s="838"/>
      <c r="E6" s="838"/>
      <c r="F6" s="838"/>
      <c r="G6" s="838"/>
      <c r="H6" s="838"/>
      <c r="I6" s="824" t="s">
        <v>496</v>
      </c>
      <c r="J6" s="825"/>
      <c r="K6" s="826"/>
      <c r="L6" s="583"/>
      <c r="M6" s="584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61"/>
      <c r="Y6" s="561"/>
      <c r="Z6" s="561"/>
      <c r="AA6" s="561"/>
      <c r="AB6" s="561"/>
      <c r="AC6" s="561"/>
    </row>
    <row r="7" spans="1:30" s="60" customFormat="1" ht="28.5" customHeight="1" thickBot="1">
      <c r="A7" s="561"/>
      <c r="B7" s="839"/>
      <c r="C7" s="840"/>
      <c r="D7" s="840"/>
      <c r="E7" s="840"/>
      <c r="F7" s="840"/>
      <c r="G7" s="840"/>
      <c r="H7" s="840"/>
      <c r="I7" s="843" t="s">
        <v>526</v>
      </c>
      <c r="J7" s="827" t="s">
        <v>495</v>
      </c>
      <c r="K7" s="828"/>
      <c r="L7" s="585"/>
      <c r="M7" s="586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61"/>
      <c r="Y7" s="561"/>
      <c r="Z7" s="561"/>
      <c r="AA7" s="561"/>
      <c r="AB7" s="561"/>
      <c r="AC7" s="561"/>
    </row>
    <row r="8" spans="1:30" s="60" customFormat="1" ht="26.6" customHeight="1">
      <c r="A8" s="561"/>
      <c r="B8" s="815" t="s">
        <v>524</v>
      </c>
      <c r="C8" s="831" t="s">
        <v>442</v>
      </c>
      <c r="D8" s="852" t="s">
        <v>62</v>
      </c>
      <c r="E8" s="846" t="s">
        <v>464</v>
      </c>
      <c r="F8" s="562" t="s">
        <v>423</v>
      </c>
      <c r="G8" s="833" t="s">
        <v>469</v>
      </c>
      <c r="H8" s="835" t="s">
        <v>470</v>
      </c>
      <c r="I8" s="844"/>
      <c r="J8" s="848" t="s">
        <v>522</v>
      </c>
      <c r="K8" s="850" t="s">
        <v>523</v>
      </c>
      <c r="L8" s="841" t="s">
        <v>488</v>
      </c>
      <c r="M8" s="829" t="s">
        <v>489</v>
      </c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61"/>
      <c r="Y8" s="561"/>
      <c r="Z8" s="561"/>
      <c r="AA8" s="561"/>
      <c r="AB8" s="561"/>
      <c r="AC8" s="561"/>
      <c r="AD8" s="561"/>
    </row>
    <row r="9" spans="1:30" s="60" customFormat="1" ht="26.6" customHeight="1" thickBot="1">
      <c r="A9" s="561"/>
      <c r="B9" s="845"/>
      <c r="C9" s="832"/>
      <c r="D9" s="852"/>
      <c r="E9" s="847"/>
      <c r="F9" s="619" t="s">
        <v>463</v>
      </c>
      <c r="G9" s="834"/>
      <c r="H9" s="836"/>
      <c r="I9" s="844"/>
      <c r="J9" s="849"/>
      <c r="K9" s="851"/>
      <c r="L9" s="842"/>
      <c r="M9" s="830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61"/>
      <c r="Y9" s="561"/>
      <c r="Z9" s="561"/>
      <c r="AA9" s="561"/>
      <c r="AB9" s="561"/>
      <c r="AC9" s="561"/>
      <c r="AD9" s="561"/>
    </row>
    <row r="10" spans="1:30" s="60" customFormat="1" ht="26.6" customHeight="1" thickBot="1">
      <c r="A10" s="561"/>
      <c r="B10" s="620"/>
      <c r="C10" s="821" t="s">
        <v>493</v>
      </c>
      <c r="D10" s="822"/>
      <c r="E10" s="822"/>
      <c r="F10" s="822"/>
      <c r="G10" s="822"/>
      <c r="H10" s="823"/>
      <c r="I10" s="621"/>
      <c r="J10" s="622" t="s">
        <v>494</v>
      </c>
      <c r="K10" s="623" t="s">
        <v>521</v>
      </c>
      <c r="L10" s="618"/>
      <c r="M10" s="555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61"/>
      <c r="Y10" s="561"/>
      <c r="Z10" s="561"/>
      <c r="AA10" s="561"/>
      <c r="AB10" s="561"/>
      <c r="AC10" s="561"/>
      <c r="AD10" s="561"/>
    </row>
    <row r="11" spans="1:30" ht="19.3" customHeight="1">
      <c r="A11" s="561"/>
      <c r="B11" s="528" t="str">
        <f>IF(D11="","",1)</f>
        <v/>
      </c>
      <c r="C11" s="563" t="str">
        <f>IF(競技者データ入力シート!C8="","",競技者データ入力シート!C8)</f>
        <v/>
      </c>
      <c r="D11" s="564" t="str">
        <f>IF(競技者データ入力シート!D8="","",(競技者データ入力シート!D8&amp;"　"&amp;競技者データ入力シート!E8))</f>
        <v/>
      </c>
      <c r="E11" s="565" t="str">
        <f>IF(競技者データ入力シート!I8="","",競技者データ入力シート!I8)</f>
        <v/>
      </c>
      <c r="F11" s="566" t="str">
        <f>IF($E11="一般大学","A",(IF($E11="高校","B",(IF($E11="中学","C","")))))&amp;IF(競技者データ入力シート!$J8="男","M",(IF(競技者データ入力シート!$J8="女","W","")))</f>
        <v/>
      </c>
      <c r="G11" s="566" t="str">
        <f>IF(競技者データ入力シート!$S$2="","",競技者データ入力シート!$S$3)</f>
        <v/>
      </c>
      <c r="H11" s="566" t="str">
        <f>IF(競技者データ入力シート!K8="","",競技者データ入力シート!K8)</f>
        <v/>
      </c>
      <c r="I11" s="548"/>
      <c r="J11" s="597"/>
      <c r="K11" s="602"/>
      <c r="L11" s="614"/>
      <c r="M11" s="543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27"/>
      <c r="Y11" s="527"/>
      <c r="Z11" s="527"/>
      <c r="AA11" s="527"/>
      <c r="AB11" s="527"/>
      <c r="AC11" s="527"/>
      <c r="AD11" s="527"/>
    </row>
    <row r="12" spans="1:30" ht="19.3" customHeight="1">
      <c r="A12" s="561"/>
      <c r="B12" s="529" t="str">
        <f>IF(D12="","",COUNT($B$11:B11)+1)</f>
        <v/>
      </c>
      <c r="C12" s="567" t="str">
        <f>IF(競技者データ入力シート!C9="","",競技者データ入力シート!C9)</f>
        <v/>
      </c>
      <c r="D12" s="568" t="str">
        <f>IF(競技者データ入力シート!D9="","",(競技者データ入力シート!D9&amp;"　"&amp;競技者データ入力シート!E9))</f>
        <v/>
      </c>
      <c r="E12" s="569" t="str">
        <f>IF(競技者データ入力シート!I9="","",競技者データ入力シート!I9)</f>
        <v/>
      </c>
      <c r="F12" s="570" t="str">
        <f>IF($E12="一般大学","A",(IF($E12="高校","B",(IF($E12="中学","C","")))))&amp;IF(競技者データ入力シート!$J9="男","M",(IF(競技者データ入力シート!$J9="女","W","")))</f>
        <v/>
      </c>
      <c r="G12" s="570" t="str">
        <f>IF(競技者データ入力シート!$S$2="","",競技者データ入力シート!$S$3)</f>
        <v/>
      </c>
      <c r="H12" s="570" t="str">
        <f>IF(競技者データ入力シート!K9="","",競技者データ入力シート!K9)</f>
        <v/>
      </c>
      <c r="I12" s="549"/>
      <c r="J12" s="598"/>
      <c r="K12" s="603"/>
      <c r="L12" s="615"/>
      <c r="M12" s="544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27"/>
      <c r="Y12" s="527"/>
      <c r="Z12" s="527"/>
      <c r="AA12" s="527"/>
      <c r="AB12" s="527"/>
      <c r="AC12" s="527"/>
      <c r="AD12" s="527"/>
    </row>
    <row r="13" spans="1:30" ht="19.3" customHeight="1">
      <c r="A13" s="561"/>
      <c r="B13" s="529" t="str">
        <f>IF(D13="","",COUNT($B$11:B12)+1)</f>
        <v/>
      </c>
      <c r="C13" s="567" t="str">
        <f>IF(競技者データ入力シート!C10="","",競技者データ入力シート!C10)</f>
        <v/>
      </c>
      <c r="D13" s="568" t="str">
        <f>IF(競技者データ入力シート!D10="","",(競技者データ入力シート!D10&amp;"　"&amp;競技者データ入力シート!E10))</f>
        <v/>
      </c>
      <c r="E13" s="569" t="str">
        <f>IF(競技者データ入力シート!I10="","",競技者データ入力シート!I10)</f>
        <v/>
      </c>
      <c r="F13" s="570" t="str">
        <f>IF($E13="一般大学","A",(IF($E13="高校","B",(IF($E13="中学","C","")))))&amp;IF(競技者データ入力シート!$J10="男","M",(IF(競技者データ入力シート!$J10="女","W","")))</f>
        <v/>
      </c>
      <c r="G13" s="570" t="str">
        <f>IF(競技者データ入力シート!$S$2="","",競技者データ入力シート!$S$3)</f>
        <v/>
      </c>
      <c r="H13" s="570" t="str">
        <f>IF(競技者データ入力シート!K10="","",競技者データ入力シート!K10)</f>
        <v/>
      </c>
      <c r="I13" s="549"/>
      <c r="J13" s="598"/>
      <c r="K13" s="603"/>
      <c r="L13" s="615"/>
      <c r="M13" s="544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27"/>
      <c r="Y13" s="527"/>
      <c r="Z13" s="527"/>
      <c r="AA13" s="527"/>
      <c r="AB13" s="527"/>
      <c r="AC13" s="527"/>
      <c r="AD13" s="527"/>
    </row>
    <row r="14" spans="1:30" ht="19.3" customHeight="1">
      <c r="A14" s="561"/>
      <c r="B14" s="529" t="str">
        <f>IF(D14="","",COUNT($B$11:B13)+1)</f>
        <v/>
      </c>
      <c r="C14" s="567" t="str">
        <f>IF(競技者データ入力シート!C11="","",競技者データ入力シート!C11)</f>
        <v/>
      </c>
      <c r="D14" s="568" t="str">
        <f>IF(競技者データ入力シート!D11="","",(競技者データ入力シート!D11&amp;"　"&amp;競技者データ入力シート!E11))</f>
        <v/>
      </c>
      <c r="E14" s="569" t="str">
        <f>IF(競技者データ入力シート!I11="","",競技者データ入力シート!I11)</f>
        <v/>
      </c>
      <c r="F14" s="570" t="str">
        <f>IF($E14="一般大学","A",(IF($E14="高校","B",(IF($E14="中学","C","")))))&amp;IF(競技者データ入力シート!$J11="男","M",(IF(競技者データ入力シート!$J11="女","W","")))</f>
        <v/>
      </c>
      <c r="G14" s="570" t="str">
        <f>IF(競技者データ入力シート!$S$2="","",競技者データ入力シート!$S$3)</f>
        <v/>
      </c>
      <c r="H14" s="570" t="str">
        <f>IF(競技者データ入力シート!K11="","",競技者データ入力シート!K11)</f>
        <v/>
      </c>
      <c r="I14" s="549"/>
      <c r="J14" s="598"/>
      <c r="K14" s="603"/>
      <c r="L14" s="615"/>
      <c r="M14" s="544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27"/>
      <c r="Y14" s="527"/>
      <c r="Z14" s="527"/>
      <c r="AA14" s="527"/>
      <c r="AB14" s="527"/>
      <c r="AC14" s="527"/>
      <c r="AD14" s="527"/>
    </row>
    <row r="15" spans="1:30" ht="19.3" customHeight="1">
      <c r="A15" s="561"/>
      <c r="B15" s="530" t="str">
        <f>IF(D15="","",COUNT($B$11:B14)+1)</f>
        <v/>
      </c>
      <c r="C15" s="571" t="str">
        <f>IF(競技者データ入力シート!C12="","",競技者データ入力シート!C12)</f>
        <v/>
      </c>
      <c r="D15" s="572" t="str">
        <f>IF(競技者データ入力シート!D12="","",(競技者データ入力シート!D12&amp;"　"&amp;競技者データ入力シート!E12))</f>
        <v/>
      </c>
      <c r="E15" s="573" t="str">
        <f>IF(競技者データ入力シート!I12="","",競技者データ入力シート!I12)</f>
        <v/>
      </c>
      <c r="F15" s="574" t="str">
        <f>IF($E15="一般大学","A",(IF($E15="高校","B",(IF($E15="中学","C","")))))&amp;IF(競技者データ入力シート!$J12="男","M",(IF(競技者データ入力シート!$J12="女","W","")))</f>
        <v/>
      </c>
      <c r="G15" s="574" t="str">
        <f>IF(競技者データ入力シート!$S$2="","",競技者データ入力シート!$S$3)</f>
        <v/>
      </c>
      <c r="H15" s="574" t="str">
        <f>IF(競技者データ入力シート!K12="","",競技者データ入力シート!K12)</f>
        <v/>
      </c>
      <c r="I15" s="550"/>
      <c r="J15" s="599"/>
      <c r="K15" s="604"/>
      <c r="L15" s="616"/>
      <c r="M15" s="545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27"/>
      <c r="Y15" s="527"/>
      <c r="Z15" s="527"/>
      <c r="AA15" s="527"/>
      <c r="AB15" s="527"/>
      <c r="AC15" s="527"/>
      <c r="AD15" s="527"/>
    </row>
    <row r="16" spans="1:30" ht="19.3" customHeight="1">
      <c r="A16" s="561"/>
      <c r="B16" s="531" t="str">
        <f>IF(D16="","",COUNT($B$11:B15)+1)</f>
        <v/>
      </c>
      <c r="C16" s="575" t="str">
        <f>IF(競技者データ入力シート!C13="","",競技者データ入力シート!C13)</f>
        <v/>
      </c>
      <c r="D16" s="576" t="str">
        <f>IF(競技者データ入力シート!D13="","",(競技者データ入力シート!D13&amp;"　"&amp;競技者データ入力シート!E13))</f>
        <v/>
      </c>
      <c r="E16" s="577" t="str">
        <f>IF(競技者データ入力シート!I13="","",競技者データ入力シート!I13)</f>
        <v/>
      </c>
      <c r="F16" s="578" t="str">
        <f>IF($E16="一般大学","A",(IF($E16="高校","B",(IF($E16="中学","C","")))))&amp;IF(競技者データ入力シート!$J13="男","M",(IF(競技者データ入力シート!$J13="女","W","")))</f>
        <v/>
      </c>
      <c r="G16" s="578" t="str">
        <f>IF(競技者データ入力シート!$S$2="","",競技者データ入力シート!$S$3)</f>
        <v/>
      </c>
      <c r="H16" s="578" t="str">
        <f>IF(競技者データ入力シート!K13="","",競技者データ入力シート!K13)</f>
        <v/>
      </c>
      <c r="I16" s="551"/>
      <c r="J16" s="600"/>
      <c r="K16" s="605"/>
      <c r="L16" s="617"/>
      <c r="M16" s="546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27"/>
      <c r="Y16" s="527"/>
      <c r="Z16" s="527"/>
      <c r="AA16" s="527"/>
      <c r="AB16" s="527"/>
      <c r="AC16" s="527"/>
      <c r="AD16" s="527"/>
    </row>
    <row r="17" spans="1:30" ht="19.3" customHeight="1">
      <c r="A17" s="561"/>
      <c r="B17" s="529" t="str">
        <f>IF(D17="","",COUNT($B$11:B16)+1)</f>
        <v/>
      </c>
      <c r="C17" s="567" t="str">
        <f>IF(競技者データ入力シート!C14="","",競技者データ入力シート!C14)</f>
        <v/>
      </c>
      <c r="D17" s="568" t="str">
        <f>IF(競技者データ入力シート!D14="","",(競技者データ入力シート!D14&amp;"　"&amp;競技者データ入力シート!E14))</f>
        <v/>
      </c>
      <c r="E17" s="569" t="str">
        <f>IF(競技者データ入力シート!I14="","",競技者データ入力シート!I14)</f>
        <v/>
      </c>
      <c r="F17" s="570" t="str">
        <f>IF($E17="一般大学","A",(IF($E17="高校","B",(IF($E17="中学","C","")))))&amp;IF(競技者データ入力シート!$J14="男","M",(IF(競技者データ入力シート!$J14="女","W","")))</f>
        <v/>
      </c>
      <c r="G17" s="570" t="str">
        <f>IF(競技者データ入力シート!$S$2="","",競技者データ入力シート!$S$3)</f>
        <v/>
      </c>
      <c r="H17" s="570" t="str">
        <f>IF(競技者データ入力シート!K14="","",競技者データ入力シート!K14)</f>
        <v/>
      </c>
      <c r="I17" s="549"/>
      <c r="J17" s="598"/>
      <c r="K17" s="603"/>
      <c r="L17" s="615"/>
      <c r="M17" s="544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27"/>
      <c r="Y17" s="527"/>
      <c r="Z17" s="527"/>
      <c r="AA17" s="527"/>
      <c r="AB17" s="527"/>
      <c r="AC17" s="527"/>
      <c r="AD17" s="527"/>
    </row>
    <row r="18" spans="1:30" ht="19.3" customHeight="1">
      <c r="A18" s="561"/>
      <c r="B18" s="529" t="str">
        <f>IF(D18="","",COUNT($B$11:B17)+1)</f>
        <v/>
      </c>
      <c r="C18" s="567" t="str">
        <f>IF(競技者データ入力シート!C15="","",競技者データ入力シート!C15)</f>
        <v/>
      </c>
      <c r="D18" s="568" t="str">
        <f>IF(競技者データ入力シート!D15="","",(競技者データ入力シート!D15&amp;"　"&amp;競技者データ入力シート!E15))</f>
        <v/>
      </c>
      <c r="E18" s="569" t="str">
        <f>IF(競技者データ入力シート!I15="","",競技者データ入力シート!I15)</f>
        <v/>
      </c>
      <c r="F18" s="570" t="str">
        <f>IF($E18="一般大学","A",(IF($E18="高校","B",(IF($E18="中学","C","")))))&amp;IF(競技者データ入力シート!$J15="男","M",(IF(競技者データ入力シート!$J15="女","W","")))</f>
        <v/>
      </c>
      <c r="G18" s="570" t="str">
        <f>IF(競技者データ入力シート!$S$2="","",競技者データ入力シート!$S$3)</f>
        <v/>
      </c>
      <c r="H18" s="570" t="str">
        <f>IF(競技者データ入力シート!K15="","",競技者データ入力シート!K15)</f>
        <v/>
      </c>
      <c r="I18" s="549"/>
      <c r="J18" s="598"/>
      <c r="K18" s="603"/>
      <c r="L18" s="615"/>
      <c r="M18" s="544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27"/>
      <c r="Y18" s="527"/>
      <c r="Z18" s="527"/>
      <c r="AA18" s="527"/>
      <c r="AB18" s="527"/>
      <c r="AC18" s="527"/>
      <c r="AD18" s="527"/>
    </row>
    <row r="19" spans="1:30" ht="19.3" customHeight="1">
      <c r="A19" s="561"/>
      <c r="B19" s="529" t="str">
        <f>IF(D19="","",COUNT($B$11:B18)+1)</f>
        <v/>
      </c>
      <c r="C19" s="567" t="str">
        <f>IF(競技者データ入力シート!C16="","",競技者データ入力シート!C16)</f>
        <v/>
      </c>
      <c r="D19" s="568" t="str">
        <f>IF(競技者データ入力シート!D16="","",(競技者データ入力シート!D16&amp;"　"&amp;競技者データ入力シート!E16))</f>
        <v/>
      </c>
      <c r="E19" s="569" t="str">
        <f>IF(競技者データ入力シート!I16="","",競技者データ入力シート!I16)</f>
        <v/>
      </c>
      <c r="F19" s="570" t="str">
        <f>IF($E19="一般大学","A",(IF($E19="高校","B",(IF($E19="中学","C","")))))&amp;IF(競技者データ入力シート!$J16="男","M",(IF(競技者データ入力シート!$J16="女","W","")))</f>
        <v/>
      </c>
      <c r="G19" s="570" t="str">
        <f>IF(競技者データ入力シート!$S$2="","",競技者データ入力シート!$S$3)</f>
        <v/>
      </c>
      <c r="H19" s="570" t="str">
        <f>IF(競技者データ入力シート!K16="","",競技者データ入力シート!K16)</f>
        <v/>
      </c>
      <c r="I19" s="549"/>
      <c r="J19" s="598"/>
      <c r="K19" s="603"/>
      <c r="L19" s="615"/>
      <c r="M19" s="544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27"/>
      <c r="Y19" s="527"/>
      <c r="Z19" s="527"/>
      <c r="AA19" s="527"/>
      <c r="AB19" s="527"/>
      <c r="AC19" s="527"/>
      <c r="AD19" s="527"/>
    </row>
    <row r="20" spans="1:30" ht="19.3" customHeight="1">
      <c r="A20" s="561"/>
      <c r="B20" s="530" t="str">
        <f>IF(D20="","",COUNT($B$11:B19)+1)</f>
        <v/>
      </c>
      <c r="C20" s="571" t="str">
        <f>IF(競技者データ入力シート!C17="","",競技者データ入力シート!C17)</f>
        <v/>
      </c>
      <c r="D20" s="572" t="str">
        <f>IF(競技者データ入力シート!D17="","",(競技者データ入力シート!D17&amp;"　"&amp;競技者データ入力シート!E17))</f>
        <v/>
      </c>
      <c r="E20" s="573" t="str">
        <f>IF(競技者データ入力シート!I17="","",競技者データ入力シート!I17)</f>
        <v/>
      </c>
      <c r="F20" s="574" t="str">
        <f>IF($E20="一般大学","A",(IF($E20="高校","B",(IF($E20="中学","C","")))))&amp;IF(競技者データ入力シート!$J17="男","M",(IF(競技者データ入力シート!$J17="女","W","")))</f>
        <v/>
      </c>
      <c r="G20" s="574" t="str">
        <f>IF(競技者データ入力シート!$S$2="","",競技者データ入力シート!$S$3)</f>
        <v/>
      </c>
      <c r="H20" s="574" t="str">
        <f>IF(競技者データ入力シート!K17="","",競技者データ入力シート!K17)</f>
        <v/>
      </c>
      <c r="I20" s="550"/>
      <c r="J20" s="599"/>
      <c r="K20" s="604"/>
      <c r="L20" s="616"/>
      <c r="M20" s="545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27"/>
      <c r="Y20" s="527"/>
      <c r="Z20" s="527"/>
      <c r="AA20" s="527"/>
      <c r="AB20" s="527"/>
      <c r="AC20" s="527"/>
      <c r="AD20" s="527"/>
    </row>
    <row r="21" spans="1:30" ht="19.3" customHeight="1">
      <c r="A21" s="561"/>
      <c r="B21" s="531" t="str">
        <f>IF(D21="","",COUNT($B$11:B20)+1)</f>
        <v/>
      </c>
      <c r="C21" s="575" t="str">
        <f>IF(競技者データ入力シート!C18="","",競技者データ入力シート!C18)</f>
        <v/>
      </c>
      <c r="D21" s="576" t="str">
        <f>IF(競技者データ入力シート!D18="","",(競技者データ入力シート!D18&amp;"　"&amp;競技者データ入力シート!E18))</f>
        <v/>
      </c>
      <c r="E21" s="577" t="str">
        <f>IF(競技者データ入力シート!I18="","",競技者データ入力シート!I18)</f>
        <v/>
      </c>
      <c r="F21" s="578" t="str">
        <f>IF($E21="一般大学","A",(IF($E21="高校","B",(IF($E21="中学","C","")))))&amp;IF(競技者データ入力シート!$J18="男","M",(IF(競技者データ入力シート!$J18="女","W","")))</f>
        <v/>
      </c>
      <c r="G21" s="578" t="str">
        <f>IF(競技者データ入力シート!$S$2="","",競技者データ入力シート!$S$3)</f>
        <v/>
      </c>
      <c r="H21" s="578" t="str">
        <f>IF(競技者データ入力シート!K18="","",競技者データ入力シート!K18)</f>
        <v/>
      </c>
      <c r="I21" s="551"/>
      <c r="J21" s="600"/>
      <c r="K21" s="605"/>
      <c r="L21" s="617"/>
      <c r="M21" s="546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27"/>
      <c r="Y21" s="527"/>
      <c r="Z21" s="527"/>
      <c r="AA21" s="527"/>
      <c r="AB21" s="527"/>
      <c r="AC21" s="527"/>
      <c r="AD21" s="527"/>
    </row>
    <row r="22" spans="1:30" ht="19.3" customHeight="1">
      <c r="A22" s="561"/>
      <c r="B22" s="529" t="str">
        <f>IF(D22="","",COUNT($B$11:B21)+1)</f>
        <v/>
      </c>
      <c r="C22" s="567" t="str">
        <f>IF(競技者データ入力シート!C19="","",競技者データ入力シート!C19)</f>
        <v/>
      </c>
      <c r="D22" s="568" t="str">
        <f>IF(競技者データ入力シート!D19="","",(競技者データ入力シート!D19&amp;"　"&amp;競技者データ入力シート!E19))</f>
        <v/>
      </c>
      <c r="E22" s="569" t="str">
        <f>IF(競技者データ入力シート!I19="","",競技者データ入力シート!I19)</f>
        <v/>
      </c>
      <c r="F22" s="570" t="str">
        <f>IF($E22="一般大学","A",(IF($E22="高校","B",(IF($E22="中学","C","")))))&amp;IF(競技者データ入力シート!$J19="男","M",(IF(競技者データ入力シート!$J19="女","W","")))</f>
        <v/>
      </c>
      <c r="G22" s="570" t="str">
        <f>IF(競技者データ入力シート!$S$2="","",競技者データ入力シート!$S$3)</f>
        <v/>
      </c>
      <c r="H22" s="570" t="str">
        <f>IF(競技者データ入力シート!K19="","",競技者データ入力シート!K19)</f>
        <v/>
      </c>
      <c r="I22" s="549"/>
      <c r="J22" s="598"/>
      <c r="K22" s="603"/>
      <c r="L22" s="615"/>
      <c r="M22" s="544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27"/>
      <c r="Y22" s="527"/>
      <c r="Z22" s="527"/>
      <c r="AA22" s="527"/>
      <c r="AB22" s="527"/>
      <c r="AC22" s="527"/>
      <c r="AD22" s="527"/>
    </row>
    <row r="23" spans="1:30" ht="19.3" customHeight="1">
      <c r="A23" s="561"/>
      <c r="B23" s="529" t="str">
        <f>IF(D23="","",COUNT($B$11:B22)+1)</f>
        <v/>
      </c>
      <c r="C23" s="567" t="str">
        <f>IF(競技者データ入力シート!C20="","",競技者データ入力シート!C20)</f>
        <v/>
      </c>
      <c r="D23" s="568" t="str">
        <f>IF(競技者データ入力シート!D20="","",(競技者データ入力シート!D20&amp;"　"&amp;競技者データ入力シート!E20))</f>
        <v/>
      </c>
      <c r="E23" s="569" t="str">
        <f>IF(競技者データ入力シート!I20="","",競技者データ入力シート!I20)</f>
        <v/>
      </c>
      <c r="F23" s="570" t="str">
        <f>IF($E23="一般大学","A",(IF($E23="高校","B",(IF($E23="中学","C","")))))&amp;IF(競技者データ入力シート!$J20="男","M",(IF(競技者データ入力シート!$J20="女","W","")))</f>
        <v/>
      </c>
      <c r="G23" s="570" t="str">
        <f>IF(競技者データ入力シート!$S$2="","",競技者データ入力シート!$S$3)</f>
        <v/>
      </c>
      <c r="H23" s="570" t="str">
        <f>IF(競技者データ入力シート!K20="","",競技者データ入力シート!K20)</f>
        <v/>
      </c>
      <c r="I23" s="549"/>
      <c r="J23" s="598"/>
      <c r="K23" s="603"/>
      <c r="L23" s="615"/>
      <c r="M23" s="544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27"/>
      <c r="Y23" s="527"/>
      <c r="Z23" s="527"/>
      <c r="AA23" s="527"/>
      <c r="AB23" s="527"/>
      <c r="AC23" s="527"/>
      <c r="AD23" s="527"/>
    </row>
    <row r="24" spans="1:30" ht="19.3" customHeight="1">
      <c r="A24" s="561"/>
      <c r="B24" s="529" t="str">
        <f>IF(D24="","",COUNT($B$11:B23)+1)</f>
        <v/>
      </c>
      <c r="C24" s="567" t="str">
        <f>IF(競技者データ入力シート!C21="","",競技者データ入力シート!C21)</f>
        <v/>
      </c>
      <c r="D24" s="568" t="str">
        <f>IF(競技者データ入力シート!D21="","",(競技者データ入力シート!D21&amp;"　"&amp;競技者データ入力シート!E21))</f>
        <v/>
      </c>
      <c r="E24" s="569" t="str">
        <f>IF(競技者データ入力シート!I21="","",競技者データ入力シート!I21)</f>
        <v/>
      </c>
      <c r="F24" s="570" t="str">
        <f>IF($E24="一般大学","A",(IF($E24="高校","B",(IF($E24="中学","C","")))))&amp;IF(競技者データ入力シート!$J21="男","M",(IF(競技者データ入力シート!$J21="女","W","")))</f>
        <v/>
      </c>
      <c r="G24" s="570" t="str">
        <f>IF(競技者データ入力シート!$S$2="","",競技者データ入力シート!$S$3)</f>
        <v/>
      </c>
      <c r="H24" s="570" t="str">
        <f>IF(競技者データ入力シート!K21="","",競技者データ入力シート!K21)</f>
        <v/>
      </c>
      <c r="I24" s="549"/>
      <c r="J24" s="598"/>
      <c r="K24" s="603"/>
      <c r="L24" s="615"/>
      <c r="M24" s="544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27"/>
      <c r="Y24" s="527"/>
      <c r="Z24" s="527"/>
      <c r="AA24" s="527"/>
      <c r="AB24" s="527"/>
      <c r="AC24" s="527"/>
      <c r="AD24" s="527"/>
    </row>
    <row r="25" spans="1:30" ht="19.3" customHeight="1">
      <c r="A25" s="561"/>
      <c r="B25" s="530" t="str">
        <f>IF(D25="","",COUNT($B$11:B24)+1)</f>
        <v/>
      </c>
      <c r="C25" s="571" t="str">
        <f>IF(競技者データ入力シート!C22="","",競技者データ入力シート!C22)</f>
        <v/>
      </c>
      <c r="D25" s="572" t="str">
        <f>IF(競技者データ入力シート!D22="","",(競技者データ入力シート!D22&amp;"　"&amp;競技者データ入力シート!E22))</f>
        <v/>
      </c>
      <c r="E25" s="573" t="str">
        <f>IF(競技者データ入力シート!I22="","",競技者データ入力シート!I22)</f>
        <v/>
      </c>
      <c r="F25" s="574" t="str">
        <f>IF($E25="一般大学","A",(IF($E25="高校","B",(IF($E25="中学","C","")))))&amp;IF(競技者データ入力シート!$J22="男","M",(IF(競技者データ入力シート!$J22="女","W","")))</f>
        <v/>
      </c>
      <c r="G25" s="574" t="str">
        <f>IF(競技者データ入力シート!$S$2="","",競技者データ入力シート!$S$3)</f>
        <v/>
      </c>
      <c r="H25" s="574" t="str">
        <f>IF(競技者データ入力シート!K22="","",競技者データ入力シート!K22)</f>
        <v/>
      </c>
      <c r="I25" s="550"/>
      <c r="J25" s="599"/>
      <c r="K25" s="604"/>
      <c r="L25" s="616"/>
      <c r="M25" s="545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27"/>
      <c r="Y25" s="527"/>
      <c r="Z25" s="527"/>
      <c r="AA25" s="527"/>
      <c r="AB25" s="527"/>
      <c r="AC25" s="527"/>
      <c r="AD25" s="527"/>
    </row>
    <row r="26" spans="1:30" ht="19.3" customHeight="1">
      <c r="A26" s="561"/>
      <c r="B26" s="531" t="str">
        <f>IF(D26="","",COUNT($B$11:B25)+1)</f>
        <v/>
      </c>
      <c r="C26" s="575" t="str">
        <f>IF(競技者データ入力シート!C23="","",競技者データ入力シート!C23)</f>
        <v/>
      </c>
      <c r="D26" s="576" t="str">
        <f>IF(競技者データ入力シート!D23="","",(競技者データ入力シート!D23&amp;"　"&amp;競技者データ入力シート!E23))</f>
        <v/>
      </c>
      <c r="E26" s="577" t="str">
        <f>IF(競技者データ入力シート!I23="","",競技者データ入力シート!I23)</f>
        <v/>
      </c>
      <c r="F26" s="578" t="str">
        <f>IF($E26="一般大学","A",(IF($E26="高校","B",(IF($E26="中学","C","")))))&amp;IF(競技者データ入力シート!$J23="男","M",(IF(競技者データ入力シート!$J23="女","W","")))</f>
        <v/>
      </c>
      <c r="G26" s="578" t="str">
        <f>IF(競技者データ入力シート!$S$2="","",競技者データ入力シート!$S$3)</f>
        <v/>
      </c>
      <c r="H26" s="578" t="str">
        <f>IF(競技者データ入力シート!K23="","",競技者データ入力シート!K23)</f>
        <v/>
      </c>
      <c r="I26" s="551"/>
      <c r="J26" s="600"/>
      <c r="K26" s="605"/>
      <c r="L26" s="617"/>
      <c r="M26" s="546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27"/>
      <c r="Y26" s="527"/>
      <c r="Z26" s="527"/>
      <c r="AA26" s="527"/>
      <c r="AB26" s="527"/>
      <c r="AC26" s="527"/>
      <c r="AD26" s="527"/>
    </row>
    <row r="27" spans="1:30" ht="19.3" customHeight="1">
      <c r="A27" s="561"/>
      <c r="B27" s="529" t="str">
        <f>IF(D27="","",COUNT($B$11:B26)+1)</f>
        <v/>
      </c>
      <c r="C27" s="567" t="str">
        <f>IF(競技者データ入力シート!C24="","",競技者データ入力シート!C24)</f>
        <v/>
      </c>
      <c r="D27" s="568" t="str">
        <f>IF(競技者データ入力シート!D24="","",(競技者データ入力シート!D24&amp;"　"&amp;競技者データ入力シート!E24))</f>
        <v/>
      </c>
      <c r="E27" s="569" t="str">
        <f>IF(競技者データ入力シート!I24="","",競技者データ入力シート!I24)</f>
        <v/>
      </c>
      <c r="F27" s="570" t="str">
        <f>IF($E27="一般大学","A",(IF($E27="高校","B",(IF($E27="中学","C","")))))&amp;IF(競技者データ入力シート!$J24="男","M",(IF(競技者データ入力シート!$J24="女","W","")))</f>
        <v/>
      </c>
      <c r="G27" s="570" t="str">
        <f>IF(競技者データ入力シート!$S$2="","",競技者データ入力シート!$S$3)</f>
        <v/>
      </c>
      <c r="H27" s="570" t="str">
        <f>IF(競技者データ入力シート!K24="","",競技者データ入力シート!K24)</f>
        <v/>
      </c>
      <c r="I27" s="549"/>
      <c r="J27" s="598"/>
      <c r="K27" s="603"/>
      <c r="L27" s="615"/>
      <c r="M27" s="544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27"/>
      <c r="Y27" s="527"/>
      <c r="Z27" s="527"/>
      <c r="AA27" s="527"/>
      <c r="AB27" s="527"/>
      <c r="AC27" s="527"/>
      <c r="AD27" s="527"/>
    </row>
    <row r="28" spans="1:30" ht="19.3" customHeight="1">
      <c r="A28" s="561"/>
      <c r="B28" s="529" t="str">
        <f>IF(D28="","",COUNT($B$11:B27)+1)</f>
        <v/>
      </c>
      <c r="C28" s="567" t="str">
        <f>IF(競技者データ入力シート!C25="","",競技者データ入力シート!C25)</f>
        <v/>
      </c>
      <c r="D28" s="568" t="str">
        <f>IF(競技者データ入力シート!D25="","",(競技者データ入力シート!D25&amp;"　"&amp;競技者データ入力シート!E25))</f>
        <v/>
      </c>
      <c r="E28" s="569" t="str">
        <f>IF(競技者データ入力シート!I25="","",競技者データ入力シート!I25)</f>
        <v/>
      </c>
      <c r="F28" s="570" t="str">
        <f>IF($E28="一般大学","A",(IF($E28="高校","B",(IF($E28="中学","C","")))))&amp;IF(競技者データ入力シート!$J25="男","M",(IF(競技者データ入力シート!$J25="女","W","")))</f>
        <v/>
      </c>
      <c r="G28" s="570" t="str">
        <f>IF(競技者データ入力シート!$S$2="","",競技者データ入力シート!$S$3)</f>
        <v/>
      </c>
      <c r="H28" s="570" t="str">
        <f>IF(競技者データ入力シート!K25="","",競技者データ入力シート!K25)</f>
        <v/>
      </c>
      <c r="I28" s="549"/>
      <c r="J28" s="598"/>
      <c r="K28" s="603"/>
      <c r="L28" s="615"/>
      <c r="M28" s="544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27"/>
      <c r="Y28" s="527"/>
      <c r="Z28" s="527"/>
      <c r="AA28" s="527"/>
      <c r="AB28" s="527"/>
      <c r="AC28" s="527"/>
      <c r="AD28" s="527"/>
    </row>
    <row r="29" spans="1:30" ht="19.3" customHeight="1">
      <c r="A29" s="561"/>
      <c r="B29" s="529" t="str">
        <f>IF(D29="","",COUNT($B$11:B28)+1)</f>
        <v/>
      </c>
      <c r="C29" s="567" t="str">
        <f>IF(競技者データ入力シート!C26="","",競技者データ入力シート!C26)</f>
        <v/>
      </c>
      <c r="D29" s="568" t="str">
        <f>IF(競技者データ入力シート!D26="","",(競技者データ入力シート!D26&amp;"　"&amp;競技者データ入力シート!E26))</f>
        <v/>
      </c>
      <c r="E29" s="569" t="str">
        <f>IF(競技者データ入力シート!I26="","",競技者データ入力シート!I26)</f>
        <v/>
      </c>
      <c r="F29" s="570" t="str">
        <f>IF($E29="一般大学","A",(IF($E29="高校","B",(IF($E29="中学","C","")))))&amp;IF(競技者データ入力シート!$J26="男","M",(IF(競技者データ入力シート!$J26="女","W","")))</f>
        <v/>
      </c>
      <c r="G29" s="570" t="str">
        <f>IF(競技者データ入力シート!$S$2="","",競技者データ入力シート!$S$3)</f>
        <v/>
      </c>
      <c r="H29" s="570" t="str">
        <f>IF(競技者データ入力シート!K26="","",競技者データ入力シート!K26)</f>
        <v/>
      </c>
      <c r="I29" s="549"/>
      <c r="J29" s="598"/>
      <c r="K29" s="603"/>
      <c r="L29" s="615"/>
      <c r="M29" s="544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27"/>
      <c r="Y29" s="527"/>
      <c r="Z29" s="527"/>
      <c r="AA29" s="527"/>
      <c r="AB29" s="527"/>
      <c r="AC29" s="527"/>
      <c r="AD29" s="527"/>
    </row>
    <row r="30" spans="1:30" ht="19.3" customHeight="1">
      <c r="A30" s="561"/>
      <c r="B30" s="530" t="str">
        <f>IF(D30="","",COUNT($B$11:B29)+1)</f>
        <v/>
      </c>
      <c r="C30" s="571" t="str">
        <f>IF(競技者データ入力シート!C27="","",競技者データ入力シート!C27)</f>
        <v/>
      </c>
      <c r="D30" s="572" t="str">
        <f>IF(競技者データ入力シート!D27="","",(競技者データ入力シート!D27&amp;"　"&amp;競技者データ入力シート!E27))</f>
        <v/>
      </c>
      <c r="E30" s="573" t="str">
        <f>IF(競技者データ入力シート!I27="","",競技者データ入力シート!I27)</f>
        <v/>
      </c>
      <c r="F30" s="574" t="str">
        <f>IF($E30="一般大学","A",(IF($E30="高校","B",(IF($E30="中学","C","")))))&amp;IF(競技者データ入力シート!$J27="男","M",(IF(競技者データ入力シート!$J27="女","W","")))</f>
        <v/>
      </c>
      <c r="G30" s="574" t="str">
        <f>IF(競技者データ入力シート!$S$2="","",競技者データ入力シート!$S$3)</f>
        <v/>
      </c>
      <c r="H30" s="574" t="str">
        <f>IF(競技者データ入力シート!K27="","",競技者データ入力シート!K27)</f>
        <v/>
      </c>
      <c r="I30" s="550"/>
      <c r="J30" s="599"/>
      <c r="K30" s="604"/>
      <c r="L30" s="616"/>
      <c r="M30" s="545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27"/>
      <c r="Y30" s="527"/>
      <c r="Z30" s="527"/>
      <c r="AA30" s="527"/>
      <c r="AB30" s="527"/>
      <c r="AC30" s="527"/>
      <c r="AD30" s="527"/>
    </row>
    <row r="31" spans="1:30" ht="19.3" customHeight="1">
      <c r="A31" s="561"/>
      <c r="B31" s="531" t="str">
        <f>IF(D31="","",COUNT($B$11:B30)+1)</f>
        <v/>
      </c>
      <c r="C31" s="575" t="str">
        <f>IF(競技者データ入力シート!C28="","",競技者データ入力シート!C28)</f>
        <v/>
      </c>
      <c r="D31" s="576" t="str">
        <f>IF(競技者データ入力シート!D28="","",(競技者データ入力シート!D28&amp;"　"&amp;競技者データ入力シート!E28))</f>
        <v/>
      </c>
      <c r="E31" s="577" t="str">
        <f>IF(競技者データ入力シート!I28="","",競技者データ入力シート!I28)</f>
        <v/>
      </c>
      <c r="F31" s="578" t="str">
        <f>IF($E31="一般大学","A",(IF($E31="高校","B",(IF($E31="中学","C","")))))&amp;IF(競技者データ入力シート!$J28="男","M",(IF(競技者データ入力シート!$J28="女","W","")))</f>
        <v/>
      </c>
      <c r="G31" s="578" t="str">
        <f>IF(競技者データ入力シート!$S$2="","",競技者データ入力シート!$S$3)</f>
        <v/>
      </c>
      <c r="H31" s="578" t="str">
        <f>IF(競技者データ入力シート!K28="","",競技者データ入力シート!K28)</f>
        <v/>
      </c>
      <c r="I31" s="551"/>
      <c r="J31" s="600"/>
      <c r="K31" s="605"/>
      <c r="L31" s="617"/>
      <c r="M31" s="546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27"/>
      <c r="Y31" s="527"/>
      <c r="Z31" s="527"/>
      <c r="AA31" s="527"/>
      <c r="AB31" s="527"/>
      <c r="AC31" s="527"/>
      <c r="AD31" s="527"/>
    </row>
    <row r="32" spans="1:30" ht="19.3" customHeight="1">
      <c r="A32" s="561"/>
      <c r="B32" s="529" t="str">
        <f>IF(D32="","",COUNT($B$11:B31)+1)</f>
        <v/>
      </c>
      <c r="C32" s="567" t="str">
        <f>IF(競技者データ入力シート!C29="","",競技者データ入力シート!C29)</f>
        <v/>
      </c>
      <c r="D32" s="568" t="str">
        <f>IF(競技者データ入力シート!D29="","",(競技者データ入力シート!D29&amp;"　"&amp;競技者データ入力シート!E29))</f>
        <v/>
      </c>
      <c r="E32" s="569" t="str">
        <f>IF(競技者データ入力シート!I29="","",競技者データ入力シート!I29)</f>
        <v/>
      </c>
      <c r="F32" s="570" t="str">
        <f>IF($E32="一般大学","A",(IF($E32="高校","B",(IF($E32="中学","C","")))))&amp;IF(競技者データ入力シート!$J29="男","M",(IF(競技者データ入力シート!$J29="女","W","")))</f>
        <v/>
      </c>
      <c r="G32" s="570" t="str">
        <f>IF(競技者データ入力シート!$S$2="","",競技者データ入力シート!$S$3)</f>
        <v/>
      </c>
      <c r="H32" s="570" t="str">
        <f>IF(競技者データ入力シート!K29="","",競技者データ入力シート!K29)</f>
        <v/>
      </c>
      <c r="I32" s="549"/>
      <c r="J32" s="598"/>
      <c r="K32" s="603"/>
      <c r="L32" s="615"/>
      <c r="M32" s="544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27"/>
      <c r="Y32" s="527"/>
      <c r="Z32" s="527"/>
      <c r="AA32" s="527"/>
      <c r="AB32" s="527"/>
      <c r="AC32" s="527"/>
      <c r="AD32" s="527"/>
    </row>
    <row r="33" spans="1:30" ht="19.3" customHeight="1">
      <c r="A33" s="561"/>
      <c r="B33" s="529" t="str">
        <f>IF(D33="","",COUNT($B$11:B32)+1)</f>
        <v/>
      </c>
      <c r="C33" s="567" t="str">
        <f>IF(競技者データ入力シート!C30="","",競技者データ入力シート!C30)</f>
        <v/>
      </c>
      <c r="D33" s="568" t="str">
        <f>IF(競技者データ入力シート!D30="","",(競技者データ入力シート!D30&amp;"　"&amp;競技者データ入力シート!E30))</f>
        <v/>
      </c>
      <c r="E33" s="569" t="str">
        <f>IF(競技者データ入力シート!I30="","",競技者データ入力シート!I30)</f>
        <v/>
      </c>
      <c r="F33" s="570" t="str">
        <f>IF($E33="一般大学","A",(IF($E33="高校","B",(IF($E33="中学","C","")))))&amp;IF(競技者データ入力シート!$J30="男","M",(IF(競技者データ入力シート!$J30="女","W","")))</f>
        <v/>
      </c>
      <c r="G33" s="570" t="str">
        <f>IF(競技者データ入力シート!$S$2="","",競技者データ入力シート!$S$3)</f>
        <v/>
      </c>
      <c r="H33" s="570" t="str">
        <f>IF(競技者データ入力シート!K30="","",競技者データ入力シート!K30)</f>
        <v/>
      </c>
      <c r="I33" s="549"/>
      <c r="J33" s="598"/>
      <c r="K33" s="603"/>
      <c r="L33" s="615"/>
      <c r="M33" s="544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27"/>
      <c r="Y33" s="527"/>
      <c r="Z33" s="527"/>
      <c r="AA33" s="527"/>
      <c r="AB33" s="527"/>
      <c r="AC33" s="527"/>
      <c r="AD33" s="527"/>
    </row>
    <row r="34" spans="1:30" ht="19.3" customHeight="1">
      <c r="A34" s="561"/>
      <c r="B34" s="529" t="str">
        <f>IF(D34="","",COUNT($B$11:B33)+1)</f>
        <v/>
      </c>
      <c r="C34" s="567" t="str">
        <f>IF(競技者データ入力シート!C31="","",競技者データ入力シート!C31)</f>
        <v/>
      </c>
      <c r="D34" s="568" t="str">
        <f>IF(競技者データ入力シート!D31="","",(競技者データ入力シート!D31&amp;"　"&amp;競技者データ入力シート!E31))</f>
        <v/>
      </c>
      <c r="E34" s="569" t="str">
        <f>IF(競技者データ入力シート!I31="","",競技者データ入力シート!I31)</f>
        <v/>
      </c>
      <c r="F34" s="570" t="str">
        <f>IF($E34="一般大学","A",(IF($E34="高校","B",(IF($E34="中学","C","")))))&amp;IF(競技者データ入力シート!$J31="男","M",(IF(競技者データ入力シート!$J31="女","W","")))</f>
        <v/>
      </c>
      <c r="G34" s="570" t="str">
        <f>IF(競技者データ入力シート!$S$2="","",競技者データ入力シート!$S$3)</f>
        <v/>
      </c>
      <c r="H34" s="570" t="str">
        <f>IF(競技者データ入力シート!K31="","",競技者データ入力シート!K31)</f>
        <v/>
      </c>
      <c r="I34" s="549"/>
      <c r="J34" s="598"/>
      <c r="K34" s="603"/>
      <c r="L34" s="615"/>
      <c r="M34" s="544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27"/>
      <c r="Y34" s="527"/>
      <c r="Z34" s="527"/>
      <c r="AA34" s="527"/>
      <c r="AB34" s="527"/>
      <c r="AC34" s="527"/>
      <c r="AD34" s="527"/>
    </row>
    <row r="35" spans="1:30" ht="19.3" customHeight="1">
      <c r="A35" s="561"/>
      <c r="B35" s="530" t="str">
        <f>IF(D35="","",COUNT($B$11:B34)+1)</f>
        <v/>
      </c>
      <c r="C35" s="571" t="str">
        <f>IF(競技者データ入力シート!C32="","",競技者データ入力シート!C32)</f>
        <v/>
      </c>
      <c r="D35" s="572" t="str">
        <f>IF(競技者データ入力シート!D32="","",(競技者データ入力シート!D32&amp;"　"&amp;競技者データ入力シート!E32))</f>
        <v/>
      </c>
      <c r="E35" s="573" t="str">
        <f>IF(競技者データ入力シート!I32="","",競技者データ入力シート!I32)</f>
        <v/>
      </c>
      <c r="F35" s="574" t="str">
        <f>IF($E35="一般大学","A",(IF($E35="高校","B",(IF($E35="中学","C","")))))&amp;IF(競技者データ入力シート!$J32="男","M",(IF(競技者データ入力シート!$J32="女","W","")))</f>
        <v/>
      </c>
      <c r="G35" s="574" t="str">
        <f>IF(競技者データ入力シート!$S$2="","",競技者データ入力シート!$S$3)</f>
        <v/>
      </c>
      <c r="H35" s="574" t="str">
        <f>IF(競技者データ入力シート!K32="","",競技者データ入力シート!K32)</f>
        <v/>
      </c>
      <c r="I35" s="550"/>
      <c r="J35" s="599"/>
      <c r="K35" s="604"/>
      <c r="L35" s="616"/>
      <c r="M35" s="545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27"/>
      <c r="Y35" s="527"/>
      <c r="Z35" s="527"/>
      <c r="AA35" s="527"/>
      <c r="AB35" s="527"/>
      <c r="AC35" s="527"/>
      <c r="AD35" s="527"/>
    </row>
    <row r="36" spans="1:30" ht="19.3" customHeight="1">
      <c r="A36" s="561"/>
      <c r="B36" s="531" t="str">
        <f>IF(D36="","",COUNT($B$11:B35)+1)</f>
        <v/>
      </c>
      <c r="C36" s="575" t="str">
        <f>IF(競技者データ入力シート!C33="","",競技者データ入力シート!C33)</f>
        <v/>
      </c>
      <c r="D36" s="576" t="str">
        <f>IF(競技者データ入力シート!D33="","",(競技者データ入力シート!D33&amp;"　"&amp;競技者データ入力シート!E33))</f>
        <v/>
      </c>
      <c r="E36" s="577" t="str">
        <f>IF(競技者データ入力シート!I33="","",競技者データ入力シート!I33)</f>
        <v/>
      </c>
      <c r="F36" s="578" t="str">
        <f>IF($E36="一般大学","A",(IF($E36="高校","B",(IF($E36="中学","C","")))))&amp;IF(競技者データ入力シート!$J33="男","M",(IF(競技者データ入力シート!$J33="女","W","")))</f>
        <v/>
      </c>
      <c r="G36" s="578" t="str">
        <f>IF(競技者データ入力シート!$S$2="","",競技者データ入力シート!$S$3)</f>
        <v/>
      </c>
      <c r="H36" s="578" t="str">
        <f>IF(競技者データ入力シート!K33="","",競技者データ入力シート!K33)</f>
        <v/>
      </c>
      <c r="I36" s="551"/>
      <c r="J36" s="600"/>
      <c r="K36" s="605"/>
      <c r="L36" s="617"/>
      <c r="M36" s="546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27"/>
      <c r="Y36" s="527"/>
      <c r="Z36" s="527"/>
      <c r="AA36" s="527"/>
      <c r="AB36" s="527"/>
      <c r="AC36" s="527"/>
      <c r="AD36" s="527"/>
    </row>
    <row r="37" spans="1:30" ht="19.3" customHeight="1">
      <c r="A37" s="561"/>
      <c r="B37" s="529" t="str">
        <f>IF(D37="","",COUNT($B$11:B36)+1)</f>
        <v/>
      </c>
      <c r="C37" s="567" t="str">
        <f>IF(競技者データ入力シート!C34="","",競技者データ入力シート!C34)</f>
        <v/>
      </c>
      <c r="D37" s="568" t="str">
        <f>IF(競技者データ入力シート!D34="","",(競技者データ入力シート!D34&amp;"　"&amp;競技者データ入力シート!E34))</f>
        <v/>
      </c>
      <c r="E37" s="569" t="str">
        <f>IF(競技者データ入力シート!I34="","",競技者データ入力シート!I34)</f>
        <v/>
      </c>
      <c r="F37" s="570" t="str">
        <f>IF($E37="一般大学","A",(IF($E37="高校","B",(IF($E37="中学","C","")))))&amp;IF(競技者データ入力シート!$J34="男","M",(IF(競技者データ入力シート!$J34="女","W","")))</f>
        <v/>
      </c>
      <c r="G37" s="570" t="str">
        <f>IF(競技者データ入力シート!$S$2="","",競技者データ入力シート!$S$3)</f>
        <v/>
      </c>
      <c r="H37" s="570" t="str">
        <f>IF(競技者データ入力シート!K34="","",競技者データ入力シート!K34)</f>
        <v/>
      </c>
      <c r="I37" s="549"/>
      <c r="J37" s="598"/>
      <c r="K37" s="603"/>
      <c r="L37" s="615"/>
      <c r="M37" s="544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27"/>
      <c r="Y37" s="527"/>
      <c r="Z37" s="527"/>
      <c r="AA37" s="527"/>
      <c r="AB37" s="527"/>
      <c r="AC37" s="527"/>
      <c r="AD37" s="527"/>
    </row>
    <row r="38" spans="1:30" ht="19.3" customHeight="1">
      <c r="A38" s="561"/>
      <c r="B38" s="529" t="str">
        <f>IF(D38="","",COUNT($B$11:B37)+1)</f>
        <v/>
      </c>
      <c r="C38" s="567" t="str">
        <f>IF(競技者データ入力シート!C35="","",競技者データ入力シート!C35)</f>
        <v/>
      </c>
      <c r="D38" s="568" t="str">
        <f>IF(競技者データ入力シート!D35="","",(競技者データ入力シート!D35&amp;"　"&amp;競技者データ入力シート!E35))</f>
        <v/>
      </c>
      <c r="E38" s="569" t="str">
        <f>IF(競技者データ入力シート!I35="","",競技者データ入力シート!I35)</f>
        <v/>
      </c>
      <c r="F38" s="570" t="str">
        <f>IF($E38="一般大学","A",(IF($E38="高校","B",(IF($E38="中学","C","")))))&amp;IF(競技者データ入力シート!$J35="男","M",(IF(競技者データ入力シート!$J35="女","W","")))</f>
        <v/>
      </c>
      <c r="G38" s="570" t="str">
        <f>IF(競技者データ入力シート!$S$2="","",競技者データ入力シート!$S$3)</f>
        <v/>
      </c>
      <c r="H38" s="570" t="str">
        <f>IF(競技者データ入力シート!K35="","",競技者データ入力シート!K35)</f>
        <v/>
      </c>
      <c r="I38" s="549"/>
      <c r="J38" s="598"/>
      <c r="K38" s="603"/>
      <c r="L38" s="615"/>
      <c r="M38" s="544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27"/>
      <c r="Y38" s="527"/>
      <c r="Z38" s="527"/>
      <c r="AA38" s="527"/>
      <c r="AB38" s="527"/>
      <c r="AC38" s="527"/>
      <c r="AD38" s="527"/>
    </row>
    <row r="39" spans="1:30" ht="19.3" customHeight="1">
      <c r="A39" s="561"/>
      <c r="B39" s="529" t="str">
        <f>IF(D39="","",COUNT($B$11:B38)+1)</f>
        <v/>
      </c>
      <c r="C39" s="567" t="str">
        <f>IF(競技者データ入力シート!C36="","",競技者データ入力シート!C36)</f>
        <v/>
      </c>
      <c r="D39" s="568" t="str">
        <f>IF(競技者データ入力シート!D36="","",(競技者データ入力シート!D36&amp;"　"&amp;競技者データ入力シート!E36))</f>
        <v/>
      </c>
      <c r="E39" s="569" t="str">
        <f>IF(競技者データ入力シート!I36="","",競技者データ入力シート!I36)</f>
        <v/>
      </c>
      <c r="F39" s="570" t="str">
        <f>IF($E39="一般大学","A",(IF($E39="高校","B",(IF($E39="中学","C","")))))&amp;IF(競技者データ入力シート!$J36="男","M",(IF(競技者データ入力シート!$J36="女","W","")))</f>
        <v/>
      </c>
      <c r="G39" s="570" t="str">
        <f>IF(競技者データ入力シート!$S$2="","",競技者データ入力シート!$S$3)</f>
        <v/>
      </c>
      <c r="H39" s="570" t="str">
        <f>IF(競技者データ入力シート!K36="","",競技者データ入力シート!K36)</f>
        <v/>
      </c>
      <c r="I39" s="549"/>
      <c r="J39" s="598"/>
      <c r="K39" s="603"/>
      <c r="L39" s="615"/>
      <c r="M39" s="544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27"/>
      <c r="Y39" s="527"/>
      <c r="Z39" s="527"/>
      <c r="AA39" s="527"/>
      <c r="AB39" s="527"/>
      <c r="AC39" s="527"/>
      <c r="AD39" s="527"/>
    </row>
    <row r="40" spans="1:30" ht="19.3" customHeight="1">
      <c r="A40" s="561"/>
      <c r="B40" s="530" t="str">
        <f>IF(D40="","",COUNT($B$11:B39)+1)</f>
        <v/>
      </c>
      <c r="C40" s="571" t="str">
        <f>IF(競技者データ入力シート!C37="","",競技者データ入力シート!C37)</f>
        <v/>
      </c>
      <c r="D40" s="572" t="str">
        <f>IF(競技者データ入力シート!D37="","",(競技者データ入力シート!D37&amp;"　"&amp;競技者データ入力シート!E37))</f>
        <v/>
      </c>
      <c r="E40" s="573" t="str">
        <f>IF(競技者データ入力シート!I37="","",競技者データ入力シート!I37)</f>
        <v/>
      </c>
      <c r="F40" s="574" t="str">
        <f>IF($E40="一般大学","A",(IF($E40="高校","B",(IF($E40="中学","C","")))))&amp;IF(競技者データ入力シート!$J37="男","M",(IF(競技者データ入力シート!$J37="女","W","")))</f>
        <v/>
      </c>
      <c r="G40" s="574" t="str">
        <f>IF(競技者データ入力シート!$S$2="","",競技者データ入力シート!$S$3)</f>
        <v/>
      </c>
      <c r="H40" s="574" t="str">
        <f>IF(競技者データ入力シート!K37="","",競技者データ入力シート!K37)</f>
        <v/>
      </c>
      <c r="I40" s="550"/>
      <c r="J40" s="599"/>
      <c r="K40" s="604"/>
      <c r="L40" s="616"/>
      <c r="M40" s="545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27"/>
      <c r="Y40" s="527"/>
      <c r="Z40" s="527"/>
      <c r="AA40" s="527"/>
      <c r="AB40" s="527"/>
      <c r="AC40" s="527"/>
      <c r="AD40" s="527"/>
    </row>
    <row r="41" spans="1:30" ht="19.3" customHeight="1">
      <c r="A41" s="561"/>
      <c r="B41" s="531" t="str">
        <f>IF(D41="","",COUNT($B$11:B40)+1)</f>
        <v/>
      </c>
      <c r="C41" s="575" t="str">
        <f>IF(競技者データ入力シート!C38="","",競技者データ入力シート!C38)</f>
        <v/>
      </c>
      <c r="D41" s="576" t="str">
        <f>IF(競技者データ入力シート!D38="","",(競技者データ入力シート!D38&amp;"　"&amp;競技者データ入力シート!E38))</f>
        <v/>
      </c>
      <c r="E41" s="577" t="str">
        <f>IF(競技者データ入力シート!I38="","",競技者データ入力シート!I38)</f>
        <v/>
      </c>
      <c r="F41" s="578" t="str">
        <f>IF($E41="一般大学","A",(IF($E41="高校","B",(IF($E41="中学","C","")))))&amp;IF(競技者データ入力シート!$J38="男","M",(IF(競技者データ入力シート!$J38="女","W","")))</f>
        <v/>
      </c>
      <c r="G41" s="578" t="str">
        <f>IF(競技者データ入力シート!$S$2="","",競技者データ入力シート!$S$3)</f>
        <v/>
      </c>
      <c r="H41" s="578" t="str">
        <f>IF(競技者データ入力シート!K38="","",競技者データ入力シート!K38)</f>
        <v/>
      </c>
      <c r="I41" s="551"/>
      <c r="J41" s="600"/>
      <c r="K41" s="605"/>
      <c r="L41" s="617"/>
      <c r="M41" s="546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27"/>
      <c r="Y41" s="527"/>
      <c r="Z41" s="527"/>
      <c r="AA41" s="527"/>
      <c r="AB41" s="527"/>
      <c r="AC41" s="527"/>
      <c r="AD41" s="527"/>
    </row>
    <row r="42" spans="1:30" ht="19.3" customHeight="1">
      <c r="A42" s="561"/>
      <c r="B42" s="529" t="str">
        <f>IF(D42="","",COUNT($B$11:B41)+1)</f>
        <v/>
      </c>
      <c r="C42" s="567" t="str">
        <f>IF(競技者データ入力シート!C39="","",競技者データ入力シート!C39)</f>
        <v/>
      </c>
      <c r="D42" s="568" t="str">
        <f>IF(競技者データ入力シート!D39="","",(競技者データ入力シート!D39&amp;"　"&amp;競技者データ入力シート!E39))</f>
        <v/>
      </c>
      <c r="E42" s="569" t="str">
        <f>IF(競技者データ入力シート!I39="","",競技者データ入力シート!I39)</f>
        <v/>
      </c>
      <c r="F42" s="570" t="str">
        <f>IF($E42="一般大学","A",(IF($E42="高校","B",(IF($E42="中学","C","")))))&amp;IF(競技者データ入力シート!$J39="男","M",(IF(競技者データ入力シート!$J39="女","W","")))</f>
        <v/>
      </c>
      <c r="G42" s="570" t="str">
        <f>IF(競技者データ入力シート!$S$2="","",競技者データ入力シート!$S$3)</f>
        <v/>
      </c>
      <c r="H42" s="570" t="str">
        <f>IF(競技者データ入力シート!K39="","",競技者データ入力シート!K39)</f>
        <v/>
      </c>
      <c r="I42" s="549"/>
      <c r="J42" s="598"/>
      <c r="K42" s="603"/>
      <c r="L42" s="615"/>
      <c r="M42" s="544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27"/>
      <c r="Y42" s="527"/>
      <c r="Z42" s="527"/>
      <c r="AA42" s="527"/>
      <c r="AB42" s="527"/>
      <c r="AC42" s="527"/>
      <c r="AD42" s="527"/>
    </row>
    <row r="43" spans="1:30" ht="19.3" customHeight="1">
      <c r="A43" s="561"/>
      <c r="B43" s="529" t="str">
        <f>IF(D43="","",COUNT($B$11:B42)+1)</f>
        <v/>
      </c>
      <c r="C43" s="567" t="str">
        <f>IF(競技者データ入力シート!C40="","",競技者データ入力シート!C40)</f>
        <v/>
      </c>
      <c r="D43" s="568" t="str">
        <f>IF(競技者データ入力シート!D40="","",(競技者データ入力シート!D40&amp;"　"&amp;競技者データ入力シート!E40))</f>
        <v/>
      </c>
      <c r="E43" s="569" t="str">
        <f>IF(競技者データ入力シート!I40="","",競技者データ入力シート!I40)</f>
        <v/>
      </c>
      <c r="F43" s="570" t="str">
        <f>IF($E43="一般大学","A",(IF($E43="高校","B",(IF($E43="中学","C","")))))&amp;IF(競技者データ入力シート!$J40="男","M",(IF(競技者データ入力シート!$J40="女","W","")))</f>
        <v/>
      </c>
      <c r="G43" s="570" t="str">
        <f>IF(競技者データ入力シート!$S$2="","",競技者データ入力シート!$S$3)</f>
        <v/>
      </c>
      <c r="H43" s="570" t="str">
        <f>IF(競技者データ入力シート!K40="","",競技者データ入力シート!K40)</f>
        <v/>
      </c>
      <c r="I43" s="549"/>
      <c r="J43" s="598"/>
      <c r="K43" s="603"/>
      <c r="L43" s="615"/>
      <c r="M43" s="544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27"/>
      <c r="Y43" s="527"/>
      <c r="Z43" s="527"/>
      <c r="AA43" s="527"/>
      <c r="AB43" s="527"/>
      <c r="AC43" s="527"/>
      <c r="AD43" s="527"/>
    </row>
    <row r="44" spans="1:30" ht="19.3" customHeight="1">
      <c r="A44" s="561"/>
      <c r="B44" s="529" t="str">
        <f>IF(D44="","",COUNT($B$11:B43)+1)</f>
        <v/>
      </c>
      <c r="C44" s="567" t="str">
        <f>IF(競技者データ入力シート!C41="","",競技者データ入力シート!C41)</f>
        <v/>
      </c>
      <c r="D44" s="568" t="str">
        <f>IF(競技者データ入力シート!D41="","",(競技者データ入力シート!D41&amp;"　"&amp;競技者データ入力シート!E41))</f>
        <v/>
      </c>
      <c r="E44" s="569" t="str">
        <f>IF(競技者データ入力シート!I41="","",競技者データ入力シート!I41)</f>
        <v/>
      </c>
      <c r="F44" s="570" t="str">
        <f>IF($E44="一般大学","A",(IF($E44="高校","B",(IF($E44="中学","C","")))))&amp;IF(競技者データ入力シート!$J41="男","M",(IF(競技者データ入力シート!$J41="女","W","")))</f>
        <v/>
      </c>
      <c r="G44" s="570" t="str">
        <f>IF(競技者データ入力シート!$S$2="","",競技者データ入力シート!$S$3)</f>
        <v/>
      </c>
      <c r="H44" s="570" t="str">
        <f>IF(競技者データ入力シート!K41="","",競技者データ入力シート!K41)</f>
        <v/>
      </c>
      <c r="I44" s="549"/>
      <c r="J44" s="598"/>
      <c r="K44" s="603"/>
      <c r="L44" s="615"/>
      <c r="M44" s="544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27"/>
      <c r="Y44" s="527"/>
      <c r="Z44" s="527"/>
      <c r="AA44" s="527"/>
      <c r="AB44" s="527"/>
      <c r="AC44" s="527"/>
      <c r="AD44" s="527"/>
    </row>
    <row r="45" spans="1:30" ht="19.3" customHeight="1">
      <c r="A45" s="561"/>
      <c r="B45" s="530" t="str">
        <f>IF(D45="","",COUNT($B$11:B44)+1)</f>
        <v/>
      </c>
      <c r="C45" s="571" t="str">
        <f>IF(競技者データ入力シート!C42="","",競技者データ入力シート!C42)</f>
        <v/>
      </c>
      <c r="D45" s="572" t="str">
        <f>IF(競技者データ入力シート!D42="","",(競技者データ入力シート!D42&amp;"　"&amp;競技者データ入力シート!E42))</f>
        <v/>
      </c>
      <c r="E45" s="573" t="str">
        <f>IF(競技者データ入力シート!I42="","",競技者データ入力シート!I42)</f>
        <v/>
      </c>
      <c r="F45" s="574" t="str">
        <f>IF($E45="一般大学","A",(IF($E45="高校","B",(IF($E45="中学","C","")))))&amp;IF(競技者データ入力シート!$J42="男","M",(IF(競技者データ入力シート!$J42="女","W","")))</f>
        <v/>
      </c>
      <c r="G45" s="574" t="str">
        <f>IF(競技者データ入力シート!$S$2="","",競技者データ入力シート!$S$3)</f>
        <v/>
      </c>
      <c r="H45" s="574" t="str">
        <f>IF(競技者データ入力シート!K42="","",競技者データ入力シート!K42)</f>
        <v/>
      </c>
      <c r="I45" s="550"/>
      <c r="J45" s="599"/>
      <c r="K45" s="604"/>
      <c r="L45" s="616"/>
      <c r="M45" s="545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27"/>
      <c r="Y45" s="527"/>
      <c r="Z45" s="527"/>
      <c r="AA45" s="527"/>
      <c r="AB45" s="527"/>
      <c r="AC45" s="527"/>
      <c r="AD45" s="527"/>
    </row>
    <row r="46" spans="1:30" ht="19.3" customHeight="1">
      <c r="A46" s="561"/>
      <c r="B46" s="531" t="str">
        <f>IF(D46="","",COUNT($B$11:B45)+1)</f>
        <v/>
      </c>
      <c r="C46" s="575" t="str">
        <f>IF(競技者データ入力シート!C43="","",競技者データ入力シート!C43)</f>
        <v/>
      </c>
      <c r="D46" s="576" t="str">
        <f>IF(競技者データ入力シート!D43="","",(競技者データ入力シート!D43&amp;"　"&amp;競技者データ入力シート!E43))</f>
        <v/>
      </c>
      <c r="E46" s="577" t="str">
        <f>IF(競技者データ入力シート!I43="","",競技者データ入力シート!I43)</f>
        <v/>
      </c>
      <c r="F46" s="578" t="str">
        <f>IF($E46="一般大学","A",(IF($E46="高校","B",(IF($E46="中学","C","")))))&amp;IF(競技者データ入力シート!$J43="男","M",(IF(競技者データ入力シート!$J43="女","W","")))</f>
        <v/>
      </c>
      <c r="G46" s="578" t="str">
        <f>IF(競技者データ入力シート!$S$2="","",競技者データ入力シート!$S$3)</f>
        <v/>
      </c>
      <c r="H46" s="578" t="str">
        <f>IF(競技者データ入力シート!K43="","",競技者データ入力シート!K43)</f>
        <v/>
      </c>
      <c r="I46" s="551"/>
      <c r="J46" s="600"/>
      <c r="K46" s="605"/>
      <c r="L46" s="617"/>
      <c r="M46" s="546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27"/>
      <c r="Y46" s="527"/>
      <c r="Z46" s="527"/>
      <c r="AA46" s="527"/>
      <c r="AB46" s="527"/>
      <c r="AC46" s="527"/>
      <c r="AD46" s="527"/>
    </row>
    <row r="47" spans="1:30" ht="19.3" customHeight="1">
      <c r="A47" s="561"/>
      <c r="B47" s="529" t="str">
        <f>IF(D47="","",COUNT($B$11:B46)+1)</f>
        <v/>
      </c>
      <c r="C47" s="567" t="str">
        <f>IF(競技者データ入力シート!C44="","",競技者データ入力シート!C44)</f>
        <v/>
      </c>
      <c r="D47" s="568" t="str">
        <f>IF(競技者データ入力シート!D44="","",(競技者データ入力シート!D44&amp;"　"&amp;競技者データ入力シート!E44))</f>
        <v/>
      </c>
      <c r="E47" s="569" t="str">
        <f>IF(競技者データ入力シート!I44="","",競技者データ入力シート!I44)</f>
        <v/>
      </c>
      <c r="F47" s="570" t="str">
        <f>IF($E47="一般大学","A",(IF($E47="高校","B",(IF($E47="中学","C","")))))&amp;IF(競技者データ入力シート!$J44="男","M",(IF(競技者データ入力シート!$J44="女","W","")))</f>
        <v/>
      </c>
      <c r="G47" s="570" t="str">
        <f>IF(競技者データ入力シート!$S$2="","",競技者データ入力シート!$S$3)</f>
        <v/>
      </c>
      <c r="H47" s="570" t="str">
        <f>IF(競技者データ入力シート!K44="","",競技者データ入力シート!K44)</f>
        <v/>
      </c>
      <c r="I47" s="549"/>
      <c r="J47" s="598"/>
      <c r="K47" s="603"/>
      <c r="L47" s="615"/>
      <c r="M47" s="544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27"/>
      <c r="Y47" s="527"/>
      <c r="Z47" s="527"/>
      <c r="AA47" s="527"/>
      <c r="AB47" s="527"/>
      <c r="AC47" s="527"/>
      <c r="AD47" s="527"/>
    </row>
    <row r="48" spans="1:30" ht="19.3" customHeight="1">
      <c r="A48" s="561"/>
      <c r="B48" s="529" t="str">
        <f>IF(D48="","",COUNT($B$11:B47)+1)</f>
        <v/>
      </c>
      <c r="C48" s="567" t="str">
        <f>IF(競技者データ入力シート!C45="","",競技者データ入力シート!C45)</f>
        <v/>
      </c>
      <c r="D48" s="568" t="str">
        <f>IF(競技者データ入力シート!D45="","",(競技者データ入力シート!D45&amp;"　"&amp;競技者データ入力シート!E45))</f>
        <v/>
      </c>
      <c r="E48" s="569" t="str">
        <f>IF(競技者データ入力シート!I45="","",競技者データ入力シート!I45)</f>
        <v/>
      </c>
      <c r="F48" s="570" t="str">
        <f>IF($E48="一般大学","A",(IF($E48="高校","B",(IF($E48="中学","C","")))))&amp;IF(競技者データ入力シート!$J45="男","M",(IF(競技者データ入力シート!$J45="女","W","")))</f>
        <v/>
      </c>
      <c r="G48" s="570" t="str">
        <f>IF(競技者データ入力シート!$S$2="","",競技者データ入力シート!$S$3)</f>
        <v/>
      </c>
      <c r="H48" s="570" t="str">
        <f>IF(競技者データ入力シート!K45="","",競技者データ入力シート!K45)</f>
        <v/>
      </c>
      <c r="I48" s="549"/>
      <c r="J48" s="598"/>
      <c r="K48" s="603"/>
      <c r="L48" s="615"/>
      <c r="M48" s="544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27"/>
      <c r="Y48" s="527"/>
      <c r="Z48" s="527"/>
      <c r="AA48" s="527"/>
      <c r="AB48" s="527"/>
      <c r="AC48" s="527"/>
      <c r="AD48" s="527"/>
    </row>
    <row r="49" spans="1:30" ht="19.3" customHeight="1">
      <c r="A49" s="561"/>
      <c r="B49" s="529" t="str">
        <f>IF(D49="","",COUNT($B$11:B48)+1)</f>
        <v/>
      </c>
      <c r="C49" s="567" t="str">
        <f>IF(競技者データ入力シート!C46="","",競技者データ入力シート!C46)</f>
        <v/>
      </c>
      <c r="D49" s="568" t="str">
        <f>IF(競技者データ入力シート!D46="","",(競技者データ入力シート!D46&amp;"　"&amp;競技者データ入力シート!E46))</f>
        <v/>
      </c>
      <c r="E49" s="569" t="str">
        <f>IF(競技者データ入力シート!I46="","",競技者データ入力シート!I46)</f>
        <v/>
      </c>
      <c r="F49" s="570" t="str">
        <f>IF($E49="一般大学","A",(IF($E49="高校","B",(IF($E49="中学","C","")))))&amp;IF(競技者データ入力シート!$J46="男","M",(IF(競技者データ入力シート!$J46="女","W","")))</f>
        <v/>
      </c>
      <c r="G49" s="570" t="str">
        <f>IF(競技者データ入力シート!$S$2="","",競技者データ入力シート!$S$3)</f>
        <v/>
      </c>
      <c r="H49" s="570" t="str">
        <f>IF(競技者データ入力シート!K46="","",競技者データ入力シート!K46)</f>
        <v/>
      </c>
      <c r="I49" s="549"/>
      <c r="J49" s="598"/>
      <c r="K49" s="603"/>
      <c r="L49" s="615"/>
      <c r="M49" s="544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27"/>
      <c r="Y49" s="527"/>
      <c r="Z49" s="527"/>
      <c r="AA49" s="527"/>
      <c r="AB49" s="527"/>
      <c r="AC49" s="527"/>
      <c r="AD49" s="527"/>
    </row>
    <row r="50" spans="1:30" ht="19.3" customHeight="1">
      <c r="A50" s="561"/>
      <c r="B50" s="530" t="str">
        <f>IF(D50="","",COUNT($B$11:B49)+1)</f>
        <v/>
      </c>
      <c r="C50" s="571" t="str">
        <f>IF(競技者データ入力シート!C47="","",競技者データ入力シート!C47)</f>
        <v/>
      </c>
      <c r="D50" s="572" t="str">
        <f>IF(競技者データ入力シート!D47="","",(競技者データ入力シート!D47&amp;"　"&amp;競技者データ入力シート!E47))</f>
        <v/>
      </c>
      <c r="E50" s="573" t="str">
        <f>IF(競技者データ入力シート!I47="","",競技者データ入力シート!I47)</f>
        <v/>
      </c>
      <c r="F50" s="574" t="str">
        <f>IF($E50="一般大学","A",(IF($E50="高校","B",(IF($E50="中学","C","")))))&amp;IF(競技者データ入力シート!$J47="男","M",(IF(競技者データ入力シート!$J47="女","W","")))</f>
        <v/>
      </c>
      <c r="G50" s="574" t="str">
        <f>IF(競技者データ入力シート!$S$2="","",競技者データ入力シート!$S$3)</f>
        <v/>
      </c>
      <c r="H50" s="574" t="str">
        <f>IF(競技者データ入力シート!K47="","",競技者データ入力シート!K47)</f>
        <v/>
      </c>
      <c r="I50" s="550"/>
      <c r="J50" s="599"/>
      <c r="K50" s="604"/>
      <c r="L50" s="616"/>
      <c r="M50" s="545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27"/>
      <c r="Y50" s="527"/>
      <c r="Z50" s="527"/>
      <c r="AA50" s="527"/>
      <c r="AB50" s="527"/>
      <c r="AC50" s="527"/>
      <c r="AD50" s="527"/>
    </row>
    <row r="51" spans="1:30" ht="19.3" customHeight="1">
      <c r="A51" s="561"/>
      <c r="B51" s="531" t="str">
        <f>IF(D51="","",COUNT($B$11:B50)+1)</f>
        <v/>
      </c>
      <c r="C51" s="575" t="str">
        <f>IF(競技者データ入力シート!C48="","",競技者データ入力シート!C48)</f>
        <v/>
      </c>
      <c r="D51" s="576" t="str">
        <f>IF(競技者データ入力シート!D48="","",(競技者データ入力シート!D48&amp;"　"&amp;競技者データ入力シート!E48))</f>
        <v/>
      </c>
      <c r="E51" s="577" t="str">
        <f>IF(競技者データ入力シート!I48="","",競技者データ入力シート!I48)</f>
        <v/>
      </c>
      <c r="F51" s="578" t="str">
        <f>IF($E51="一般大学","A",(IF($E51="高校","B",(IF($E51="中学","C","")))))&amp;IF(競技者データ入力シート!$J48="男","M",(IF(競技者データ入力シート!$J48="女","W","")))</f>
        <v/>
      </c>
      <c r="G51" s="578" t="str">
        <f>IF(競技者データ入力シート!$S$2="","",競技者データ入力シート!$S$3)</f>
        <v/>
      </c>
      <c r="H51" s="578" t="str">
        <f>IF(競技者データ入力シート!K48="","",競技者データ入力シート!K48)</f>
        <v/>
      </c>
      <c r="I51" s="551"/>
      <c r="J51" s="600"/>
      <c r="K51" s="605"/>
      <c r="L51" s="617"/>
      <c r="M51" s="546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27"/>
      <c r="Y51" s="527"/>
      <c r="Z51" s="527"/>
      <c r="AA51" s="527"/>
      <c r="AB51" s="527"/>
      <c r="AC51" s="527"/>
      <c r="AD51" s="527"/>
    </row>
    <row r="52" spans="1:30" ht="19.3" customHeight="1">
      <c r="A52" s="561"/>
      <c r="B52" s="529" t="str">
        <f>IF(D52="","",COUNT($B$11:B51)+1)</f>
        <v/>
      </c>
      <c r="C52" s="567" t="str">
        <f>IF(競技者データ入力シート!C49="","",競技者データ入力シート!C49)</f>
        <v/>
      </c>
      <c r="D52" s="568" t="str">
        <f>IF(競技者データ入力シート!D49="","",(競技者データ入力シート!D49&amp;"　"&amp;競技者データ入力シート!E49))</f>
        <v/>
      </c>
      <c r="E52" s="569" t="str">
        <f>IF(競技者データ入力シート!I49="","",競技者データ入力シート!I49)</f>
        <v/>
      </c>
      <c r="F52" s="570" t="str">
        <f>IF($E52="一般大学","A",(IF($E52="高校","B",(IF($E52="中学","C","")))))&amp;IF(競技者データ入力シート!$J49="男","M",(IF(競技者データ入力シート!$J49="女","W","")))</f>
        <v/>
      </c>
      <c r="G52" s="570" t="str">
        <f>IF(競技者データ入力シート!$S$2="","",競技者データ入力シート!$S$3)</f>
        <v/>
      </c>
      <c r="H52" s="570" t="str">
        <f>IF(競技者データ入力シート!K49="","",競技者データ入力シート!K49)</f>
        <v/>
      </c>
      <c r="I52" s="549"/>
      <c r="J52" s="598"/>
      <c r="K52" s="603"/>
      <c r="L52" s="615"/>
      <c r="M52" s="544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27"/>
      <c r="Y52" s="527"/>
      <c r="Z52" s="527"/>
      <c r="AA52" s="527"/>
      <c r="AB52" s="527"/>
      <c r="AC52" s="527"/>
      <c r="AD52" s="527"/>
    </row>
    <row r="53" spans="1:30" ht="19.3" customHeight="1">
      <c r="A53" s="561"/>
      <c r="B53" s="529" t="str">
        <f>IF(D53="","",COUNT($B$11:B52)+1)</f>
        <v/>
      </c>
      <c r="C53" s="567" t="str">
        <f>IF(競技者データ入力シート!C50="","",競技者データ入力シート!C50)</f>
        <v/>
      </c>
      <c r="D53" s="568" t="str">
        <f>IF(競技者データ入力シート!D50="","",(競技者データ入力シート!D50&amp;"　"&amp;競技者データ入力シート!E50))</f>
        <v/>
      </c>
      <c r="E53" s="569" t="str">
        <f>IF(競技者データ入力シート!I50="","",競技者データ入力シート!I50)</f>
        <v/>
      </c>
      <c r="F53" s="570" t="str">
        <f>IF($E53="一般大学","A",(IF($E53="高校","B",(IF($E53="中学","C","")))))&amp;IF(競技者データ入力シート!$J50="男","M",(IF(競技者データ入力シート!$J50="女","W","")))</f>
        <v/>
      </c>
      <c r="G53" s="570" t="str">
        <f>IF(競技者データ入力シート!$S$2="","",競技者データ入力シート!$S$3)</f>
        <v/>
      </c>
      <c r="H53" s="570" t="str">
        <f>IF(競技者データ入力シート!K50="","",競技者データ入力シート!K50)</f>
        <v/>
      </c>
      <c r="I53" s="549"/>
      <c r="J53" s="598"/>
      <c r="K53" s="603"/>
      <c r="L53" s="615"/>
      <c r="M53" s="544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27"/>
      <c r="Y53" s="527"/>
      <c r="Z53" s="527"/>
      <c r="AA53" s="527"/>
      <c r="AB53" s="527"/>
      <c r="AC53" s="527"/>
      <c r="AD53" s="527"/>
    </row>
    <row r="54" spans="1:30" ht="19.3" customHeight="1">
      <c r="A54" s="561"/>
      <c r="B54" s="529" t="str">
        <f>IF(D54="","",COUNT($B$11:B53)+1)</f>
        <v/>
      </c>
      <c r="C54" s="567" t="str">
        <f>IF(競技者データ入力シート!C51="","",競技者データ入力シート!C51)</f>
        <v/>
      </c>
      <c r="D54" s="568" t="str">
        <f>IF(競技者データ入力シート!D51="","",(競技者データ入力シート!D51&amp;"　"&amp;競技者データ入力シート!E51))</f>
        <v/>
      </c>
      <c r="E54" s="569" t="str">
        <f>IF(競技者データ入力シート!I51="","",競技者データ入力シート!I51)</f>
        <v/>
      </c>
      <c r="F54" s="570" t="str">
        <f>IF($E54="一般大学","A",(IF($E54="高校","B",(IF($E54="中学","C","")))))&amp;IF(競技者データ入力シート!$J51="男","M",(IF(競技者データ入力シート!$J51="女","W","")))</f>
        <v/>
      </c>
      <c r="G54" s="570" t="str">
        <f>IF(競技者データ入力シート!$S$2="","",競技者データ入力シート!$S$3)</f>
        <v/>
      </c>
      <c r="H54" s="570" t="str">
        <f>IF(競技者データ入力シート!K51="","",競技者データ入力シート!K51)</f>
        <v/>
      </c>
      <c r="I54" s="549"/>
      <c r="J54" s="598"/>
      <c r="K54" s="603"/>
      <c r="L54" s="615"/>
      <c r="M54" s="544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27"/>
      <c r="Y54" s="527"/>
      <c r="Z54" s="527"/>
      <c r="AA54" s="527"/>
      <c r="AB54" s="527"/>
      <c r="AC54" s="527"/>
      <c r="AD54" s="527"/>
    </row>
    <row r="55" spans="1:30" ht="19.3" customHeight="1">
      <c r="A55" s="561"/>
      <c r="B55" s="530" t="str">
        <f>IF(D55="","",COUNT($B$11:B54)+1)</f>
        <v/>
      </c>
      <c r="C55" s="571" t="str">
        <f>IF(競技者データ入力シート!C52="","",競技者データ入力シート!C52)</f>
        <v/>
      </c>
      <c r="D55" s="572" t="str">
        <f>IF(競技者データ入力シート!D52="","",(競技者データ入力シート!D52&amp;"　"&amp;競技者データ入力シート!E52))</f>
        <v/>
      </c>
      <c r="E55" s="573" t="str">
        <f>IF(競技者データ入力シート!I52="","",競技者データ入力シート!I52)</f>
        <v/>
      </c>
      <c r="F55" s="574" t="str">
        <f>IF($E55="一般大学","A",(IF($E55="高校","B",(IF($E55="中学","C","")))))&amp;IF(競技者データ入力シート!$J52="男","M",(IF(競技者データ入力シート!$J52="女","W","")))</f>
        <v/>
      </c>
      <c r="G55" s="574" t="str">
        <f>IF(競技者データ入力シート!$S$2="","",競技者データ入力シート!$S$3)</f>
        <v/>
      </c>
      <c r="H55" s="574" t="str">
        <f>IF(競技者データ入力シート!K52="","",競技者データ入力シート!K52)</f>
        <v/>
      </c>
      <c r="I55" s="550"/>
      <c r="J55" s="599"/>
      <c r="K55" s="604"/>
      <c r="L55" s="616"/>
      <c r="M55" s="545"/>
      <c r="N55" s="587"/>
      <c r="O55" s="587"/>
      <c r="P55" s="587"/>
      <c r="Q55" s="587"/>
      <c r="R55" s="587"/>
      <c r="S55" s="587"/>
      <c r="T55" s="587"/>
      <c r="U55" s="587"/>
      <c r="V55" s="587"/>
      <c r="W55" s="587"/>
      <c r="X55" s="527"/>
      <c r="Y55" s="527"/>
      <c r="Z55" s="527"/>
      <c r="AA55" s="527"/>
      <c r="AB55" s="527"/>
      <c r="AC55" s="527"/>
      <c r="AD55" s="527"/>
    </row>
    <row r="56" spans="1:30" ht="19.3" customHeight="1">
      <c r="A56" s="561"/>
      <c r="B56" s="531" t="str">
        <f>IF(D56="","",COUNT($B$11:B55)+1)</f>
        <v/>
      </c>
      <c r="C56" s="575" t="str">
        <f>IF(競技者データ入力シート!C53="","",競技者データ入力シート!C53)</f>
        <v/>
      </c>
      <c r="D56" s="576" t="str">
        <f>IF(競技者データ入力シート!D53="","",(競技者データ入力シート!D53&amp;"　"&amp;競技者データ入力シート!E53))</f>
        <v/>
      </c>
      <c r="E56" s="577" t="str">
        <f>IF(競技者データ入力シート!I53="","",競技者データ入力シート!I53)</f>
        <v/>
      </c>
      <c r="F56" s="578" t="str">
        <f>IF($E56="一般大学","A",(IF($E56="高校","B",(IF($E56="中学","C","")))))&amp;IF(競技者データ入力シート!$J53="男","M",(IF(競技者データ入力シート!$J53="女","W","")))</f>
        <v/>
      </c>
      <c r="G56" s="578" t="str">
        <f>IF(競技者データ入力シート!$S$2="","",競技者データ入力シート!$S$3)</f>
        <v/>
      </c>
      <c r="H56" s="578" t="str">
        <f>IF(競技者データ入力シート!K53="","",競技者データ入力シート!K53)</f>
        <v/>
      </c>
      <c r="I56" s="551"/>
      <c r="J56" s="600"/>
      <c r="K56" s="605"/>
      <c r="L56" s="617"/>
      <c r="M56" s="546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27"/>
      <c r="Y56" s="527"/>
      <c r="Z56" s="527"/>
      <c r="AA56" s="527"/>
      <c r="AB56" s="527"/>
      <c r="AC56" s="527"/>
      <c r="AD56" s="527"/>
    </row>
    <row r="57" spans="1:30" ht="19.3" customHeight="1">
      <c r="A57" s="561"/>
      <c r="B57" s="529" t="str">
        <f>IF(D57="","",COUNT($B$11:B56)+1)</f>
        <v/>
      </c>
      <c r="C57" s="567" t="str">
        <f>IF(競技者データ入力シート!C54="","",競技者データ入力シート!C54)</f>
        <v/>
      </c>
      <c r="D57" s="568" t="str">
        <f>IF(競技者データ入力シート!D54="","",(競技者データ入力シート!D54&amp;"　"&amp;競技者データ入力シート!E54))</f>
        <v/>
      </c>
      <c r="E57" s="569" t="str">
        <f>IF(競技者データ入力シート!I54="","",競技者データ入力シート!I54)</f>
        <v/>
      </c>
      <c r="F57" s="570" t="str">
        <f>IF($E57="一般大学","A",(IF($E57="高校","B",(IF($E57="中学","C","")))))&amp;IF(競技者データ入力シート!$J54="男","M",(IF(競技者データ入力シート!$J54="女","W","")))</f>
        <v/>
      </c>
      <c r="G57" s="570" t="str">
        <f>IF(競技者データ入力シート!$S$2="","",競技者データ入力シート!$S$3)</f>
        <v/>
      </c>
      <c r="H57" s="570" t="str">
        <f>IF(競技者データ入力シート!K54="","",競技者データ入力シート!K54)</f>
        <v/>
      </c>
      <c r="I57" s="549"/>
      <c r="J57" s="598"/>
      <c r="K57" s="603"/>
      <c r="L57" s="615"/>
      <c r="M57" s="544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27"/>
      <c r="Y57" s="527"/>
      <c r="Z57" s="527"/>
      <c r="AA57" s="527"/>
      <c r="AB57" s="527"/>
      <c r="AC57" s="527"/>
      <c r="AD57" s="527"/>
    </row>
    <row r="58" spans="1:30" ht="19.3" customHeight="1">
      <c r="A58" s="561"/>
      <c r="B58" s="529" t="str">
        <f>IF(D58="","",COUNT($B$11:B57)+1)</f>
        <v/>
      </c>
      <c r="C58" s="567" t="str">
        <f>IF(競技者データ入力シート!C55="","",競技者データ入力シート!C55)</f>
        <v/>
      </c>
      <c r="D58" s="568" t="str">
        <f>IF(競技者データ入力シート!D55="","",(競技者データ入力シート!D55&amp;"　"&amp;競技者データ入力シート!E55))</f>
        <v/>
      </c>
      <c r="E58" s="569" t="str">
        <f>IF(競技者データ入力シート!I55="","",競技者データ入力シート!I55)</f>
        <v/>
      </c>
      <c r="F58" s="570" t="str">
        <f>IF($E58="一般大学","A",(IF($E58="高校","B",(IF($E58="中学","C","")))))&amp;IF(競技者データ入力シート!$J55="男","M",(IF(競技者データ入力シート!$J55="女","W","")))</f>
        <v/>
      </c>
      <c r="G58" s="570" t="str">
        <f>IF(競技者データ入力シート!$S$2="","",競技者データ入力シート!$S$3)</f>
        <v/>
      </c>
      <c r="H58" s="570" t="str">
        <f>IF(競技者データ入力シート!K55="","",競技者データ入力シート!K55)</f>
        <v/>
      </c>
      <c r="I58" s="549"/>
      <c r="J58" s="598"/>
      <c r="K58" s="603"/>
      <c r="L58" s="615"/>
      <c r="M58" s="544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27"/>
      <c r="Y58" s="527"/>
      <c r="Z58" s="527"/>
      <c r="AA58" s="527"/>
      <c r="AB58" s="527"/>
      <c r="AC58" s="527"/>
      <c r="AD58" s="527"/>
    </row>
    <row r="59" spans="1:30" ht="19.3" customHeight="1">
      <c r="A59" s="561"/>
      <c r="B59" s="529" t="str">
        <f>IF(D59="","",COUNT($B$11:B58)+1)</f>
        <v/>
      </c>
      <c r="C59" s="567" t="str">
        <f>IF(競技者データ入力シート!C56="","",競技者データ入力シート!C56)</f>
        <v/>
      </c>
      <c r="D59" s="568" t="str">
        <f>IF(競技者データ入力シート!D56="","",(競技者データ入力シート!D56&amp;"　"&amp;競技者データ入力シート!E56))</f>
        <v/>
      </c>
      <c r="E59" s="569" t="str">
        <f>IF(競技者データ入力シート!I56="","",競技者データ入力シート!I56)</f>
        <v/>
      </c>
      <c r="F59" s="570" t="str">
        <f>IF($E59="一般大学","A",(IF($E59="高校","B",(IF($E59="中学","C","")))))&amp;IF(競技者データ入力シート!$J56="男","M",(IF(競技者データ入力シート!$J56="女","W","")))</f>
        <v/>
      </c>
      <c r="G59" s="570" t="str">
        <f>IF(競技者データ入力シート!$S$2="","",競技者データ入力シート!$S$3)</f>
        <v/>
      </c>
      <c r="H59" s="570" t="str">
        <f>IF(競技者データ入力シート!K56="","",競技者データ入力シート!K56)</f>
        <v/>
      </c>
      <c r="I59" s="549"/>
      <c r="J59" s="598"/>
      <c r="K59" s="603"/>
      <c r="L59" s="615"/>
      <c r="M59" s="544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27"/>
      <c r="Y59" s="527"/>
      <c r="Z59" s="527"/>
      <c r="AA59" s="527"/>
      <c r="AB59" s="527"/>
      <c r="AC59" s="527"/>
      <c r="AD59" s="527"/>
    </row>
    <row r="60" spans="1:30" ht="19.3" customHeight="1" thickBot="1">
      <c r="A60" s="561"/>
      <c r="B60" s="532" t="str">
        <f>IF(D60="","",COUNT($B$11:B59)+1)</f>
        <v/>
      </c>
      <c r="C60" s="579" t="str">
        <f>IF(競技者データ入力シート!C57="","",競技者データ入力シート!C57)</f>
        <v/>
      </c>
      <c r="D60" s="580" t="str">
        <f>IF(競技者データ入力シート!D57="","",(競技者データ入力シート!D57&amp;"　"&amp;競技者データ入力シート!E57))</f>
        <v/>
      </c>
      <c r="E60" s="581" t="str">
        <f>IF(競技者データ入力シート!I57="","",競技者データ入力シート!I57)</f>
        <v/>
      </c>
      <c r="F60" s="582" t="str">
        <f>IF($E60="一般大学","A",(IF($E60="高校","B",(IF($E60="中学","C","")))))&amp;IF(競技者データ入力シート!$J57="男","M",(IF(競技者データ入力シート!$J57="女","W","")))</f>
        <v/>
      </c>
      <c r="G60" s="582" t="str">
        <f>IF(競技者データ入力シート!$S$2="","",競技者データ入力シート!$S$3)</f>
        <v/>
      </c>
      <c r="H60" s="582" t="str">
        <f>IF(競技者データ入力シート!K57="","",競技者データ入力シート!K57)</f>
        <v/>
      </c>
      <c r="I60" s="552"/>
      <c r="J60" s="601"/>
      <c r="K60" s="606"/>
      <c r="L60" s="624"/>
      <c r="M60" s="54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27"/>
      <c r="Y60" s="527"/>
      <c r="Z60" s="527"/>
      <c r="AA60" s="527"/>
      <c r="AB60" s="527"/>
      <c r="AC60" s="527"/>
      <c r="AD60" s="527"/>
    </row>
    <row r="61" spans="1:30" ht="19.3" customHeight="1"/>
    <row r="62" spans="1:30" ht="19.3" customHeight="1"/>
    <row r="63" spans="1:30" ht="19.3" customHeight="1"/>
  </sheetData>
  <sheetProtection algorithmName="SHA-512" hashValue="r1tNlflJI/hYH1OzMOgJlSXNEBVVI7dzEhFvamTKQpofRbKFKgcduAS9birZE/Q0OJxtwZkpkKEGd+9hRhoGUg==" saltValue="02X8P3d8jEGm/H7nlw9B6g==" spinCount="100000" sheet="1" selectLockedCells="1"/>
  <mergeCells count="15">
    <mergeCell ref="C10:H10"/>
    <mergeCell ref="I6:K6"/>
    <mergeCell ref="J7:K7"/>
    <mergeCell ref="M8:M9"/>
    <mergeCell ref="C8:C9"/>
    <mergeCell ref="G8:G9"/>
    <mergeCell ref="H8:H9"/>
    <mergeCell ref="B6:H7"/>
    <mergeCell ref="L8:L9"/>
    <mergeCell ref="I7:I9"/>
    <mergeCell ref="B8:B9"/>
    <mergeCell ref="E8:E9"/>
    <mergeCell ref="J8:J9"/>
    <mergeCell ref="K8:K9"/>
    <mergeCell ref="D8:D9"/>
  </mergeCells>
  <phoneticPr fontId="1"/>
  <dataValidations count="1">
    <dataValidation type="list" allowBlank="1" showInputMessage="1" showErrorMessage="1" sqref="L11:M60 I11:J60" xr:uid="{84DEEDFD-1942-4B46-B90F-36338C3E5CE4}">
      <formula1>"〇"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>
    <tabColor theme="4" tint="0.59999389629810485"/>
    <pageSetUpPr fitToPage="1"/>
  </sheetPr>
  <dimension ref="B1:W67"/>
  <sheetViews>
    <sheetView view="pageBreakPreview" zoomScale="90" zoomScaleNormal="100" zoomScaleSheetLayoutView="9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E5" sqref="E5:I5"/>
    </sheetView>
  </sheetViews>
  <sheetFormatPr defaultColWidth="9" defaultRowHeight="13.3"/>
  <cols>
    <col min="1" max="1" width="0.765625" style="135" customWidth="1"/>
    <col min="2" max="2" width="7.15234375" style="149" customWidth="1"/>
    <col min="3" max="3" width="7.61328125" style="149" customWidth="1"/>
    <col min="4" max="6" width="6.15234375" style="150" customWidth="1"/>
    <col min="7" max="7" width="7.23046875" style="151" customWidth="1"/>
    <col min="8" max="8" width="9" style="151" bestFit="1" customWidth="1"/>
    <col min="9" max="9" width="7" style="151" customWidth="1"/>
    <col min="10" max="12" width="7.4609375" style="149" customWidth="1"/>
    <col min="13" max="15" width="7.4609375" style="150" customWidth="1"/>
    <col min="16" max="19" width="7" style="150" customWidth="1"/>
    <col min="20" max="20" width="0.3828125" style="135" customWidth="1"/>
    <col min="21" max="21" width="9" style="135"/>
    <col min="22" max="22" width="3.4609375" style="135" bestFit="1" customWidth="1"/>
    <col min="23" max="23" width="17.4609375" style="135" bestFit="1" customWidth="1"/>
    <col min="24" max="28" width="3.23046875" style="135" customWidth="1"/>
    <col min="29" max="16384" width="9" style="135"/>
  </cols>
  <sheetData>
    <row r="1" spans="2:19" ht="4.5" customHeight="1" thickBot="1">
      <c r="B1" s="447" t="s">
        <v>101</v>
      </c>
      <c r="C1" s="447"/>
      <c r="D1" s="448"/>
      <c r="E1" s="448"/>
      <c r="F1" s="448"/>
      <c r="G1" s="448"/>
      <c r="H1" s="448"/>
      <c r="I1" s="448"/>
      <c r="J1" s="448"/>
      <c r="K1" s="448"/>
      <c r="L1" s="448"/>
      <c r="M1" s="449"/>
      <c r="N1" s="450"/>
      <c r="O1" s="451"/>
      <c r="P1" s="451"/>
      <c r="Q1" s="451"/>
      <c r="R1" s="451"/>
      <c r="S1" s="451"/>
    </row>
    <row r="2" spans="2:19" ht="21" customHeight="1">
      <c r="B2" s="923" t="s">
        <v>482</v>
      </c>
      <c r="C2" s="924"/>
      <c r="D2" s="924"/>
      <c r="E2" s="924"/>
      <c r="F2" s="924"/>
      <c r="G2" s="924"/>
      <c r="H2" s="924"/>
      <c r="I2" s="924"/>
      <c r="J2" s="924"/>
      <c r="K2" s="924"/>
      <c r="L2" s="924"/>
      <c r="M2" s="924"/>
      <c r="N2" s="924"/>
      <c r="O2" s="924"/>
      <c r="P2" s="924"/>
      <c r="Q2" s="924"/>
      <c r="R2" s="924"/>
      <c r="S2" s="925"/>
    </row>
    <row r="3" spans="2:19" ht="9.15" customHeight="1" thickBot="1">
      <c r="B3" s="926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8"/>
    </row>
    <row r="4" spans="2:19" ht="23.6" customHeight="1">
      <c r="B4" s="945" t="s">
        <v>102</v>
      </c>
      <c r="C4" s="946"/>
      <c r="D4" s="946"/>
      <c r="E4" s="947" t="s">
        <v>531</v>
      </c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9"/>
    </row>
    <row r="5" spans="2:19" ht="23.6" customHeight="1">
      <c r="B5" s="950" t="s">
        <v>296</v>
      </c>
      <c r="C5" s="951"/>
      <c r="D5" s="951"/>
      <c r="E5" s="952"/>
      <c r="F5" s="953"/>
      <c r="G5" s="953"/>
      <c r="H5" s="953"/>
      <c r="I5" s="954"/>
      <c r="J5" s="955" t="s">
        <v>297</v>
      </c>
      <c r="K5" s="956"/>
      <c r="L5" s="959"/>
      <c r="M5" s="960"/>
      <c r="N5" s="963" t="s">
        <v>298</v>
      </c>
      <c r="O5" s="964"/>
      <c r="P5" s="952"/>
      <c r="Q5" s="953"/>
      <c r="R5" s="953"/>
      <c r="S5" s="965"/>
    </row>
    <row r="6" spans="2:19" ht="23.6" customHeight="1">
      <c r="B6" s="966" t="s">
        <v>516</v>
      </c>
      <c r="C6" s="967"/>
      <c r="D6" s="967"/>
      <c r="E6" s="968"/>
      <c r="F6" s="969"/>
      <c r="G6" s="969"/>
      <c r="H6" s="969"/>
      <c r="I6" s="970"/>
      <c r="J6" s="957"/>
      <c r="K6" s="958"/>
      <c r="L6" s="961"/>
      <c r="M6" s="962"/>
      <c r="N6" s="971" t="s">
        <v>299</v>
      </c>
      <c r="O6" s="972"/>
      <c r="P6" s="973"/>
      <c r="Q6" s="974"/>
      <c r="R6" s="974"/>
      <c r="S6" s="975"/>
    </row>
    <row r="7" spans="2:19" ht="23.6" customHeight="1">
      <c r="B7" s="931" t="s">
        <v>300</v>
      </c>
      <c r="C7" s="932"/>
      <c r="D7" s="933"/>
      <c r="E7" s="132" t="s">
        <v>301</v>
      </c>
      <c r="F7" s="937"/>
      <c r="G7" s="938"/>
      <c r="H7" s="133" t="s">
        <v>302</v>
      </c>
      <c r="I7" s="937"/>
      <c r="J7" s="938"/>
      <c r="K7" s="133" t="s">
        <v>303</v>
      </c>
      <c r="L7" s="937"/>
      <c r="M7" s="938"/>
      <c r="N7" s="894" t="s">
        <v>304</v>
      </c>
      <c r="O7" s="895"/>
      <c r="P7" s="941"/>
      <c r="Q7" s="942"/>
      <c r="R7" s="942"/>
      <c r="S7" s="976" t="s">
        <v>305</v>
      </c>
    </row>
    <row r="8" spans="2:19" ht="23.6" customHeight="1">
      <c r="B8" s="934"/>
      <c r="C8" s="935"/>
      <c r="D8" s="936"/>
      <c r="E8" s="877"/>
      <c r="F8" s="878"/>
      <c r="G8" s="878"/>
      <c r="H8" s="878"/>
      <c r="I8" s="878"/>
      <c r="J8" s="878"/>
      <c r="K8" s="878"/>
      <c r="L8" s="878"/>
      <c r="M8" s="879"/>
      <c r="N8" s="939"/>
      <c r="O8" s="940"/>
      <c r="P8" s="943"/>
      <c r="Q8" s="944"/>
      <c r="R8" s="944"/>
      <c r="S8" s="977"/>
    </row>
    <row r="9" spans="2:19" ht="33.549999999999997" customHeight="1" thickBot="1">
      <c r="B9" s="888" t="s">
        <v>306</v>
      </c>
      <c r="C9" s="889"/>
      <c r="D9" s="890"/>
      <c r="E9" s="891"/>
      <c r="F9" s="892"/>
      <c r="G9" s="892"/>
      <c r="H9" s="892"/>
      <c r="I9" s="892"/>
      <c r="J9" s="893"/>
      <c r="K9" s="893"/>
      <c r="L9" s="893"/>
      <c r="M9" s="16"/>
      <c r="N9" s="894" t="s">
        <v>307</v>
      </c>
      <c r="O9" s="895"/>
      <c r="P9" s="896"/>
      <c r="Q9" s="897"/>
      <c r="R9" s="897"/>
      <c r="S9" s="898"/>
    </row>
    <row r="10" spans="2:19" ht="19.3" customHeight="1">
      <c r="B10" s="905" t="s">
        <v>322</v>
      </c>
      <c r="C10" s="157" t="s">
        <v>308</v>
      </c>
      <c r="D10" s="899"/>
      <c r="E10" s="899"/>
      <c r="F10" s="900"/>
      <c r="G10" s="160" t="s">
        <v>309</v>
      </c>
      <c r="H10" s="899"/>
      <c r="I10" s="901"/>
      <c r="J10" s="473" t="s">
        <v>448</v>
      </c>
      <c r="K10" s="474"/>
      <c r="L10" s="474"/>
      <c r="M10" s="474"/>
      <c r="N10" s="533"/>
      <c r="O10" s="534"/>
      <c r="P10" s="241"/>
      <c r="Q10" s="978" t="s">
        <v>480</v>
      </c>
      <c r="R10" s="979"/>
      <c r="S10" s="980"/>
    </row>
    <row r="11" spans="2:19" ht="19.3" customHeight="1">
      <c r="B11" s="906"/>
      <c r="C11" s="158" t="s">
        <v>308</v>
      </c>
      <c r="D11" s="902"/>
      <c r="E11" s="902"/>
      <c r="F11" s="903"/>
      <c r="G11" s="161" t="s">
        <v>309</v>
      </c>
      <c r="H11" s="902"/>
      <c r="I11" s="904"/>
      <c r="J11" s="982" t="s">
        <v>449</v>
      </c>
      <c r="K11" s="983"/>
      <c r="L11" s="983"/>
      <c r="M11" s="983"/>
      <c r="N11" s="917">
        <f>IF(N12="","",(N12+N13))</f>
        <v>0</v>
      </c>
      <c r="O11" s="918"/>
      <c r="P11" s="242" t="s">
        <v>319</v>
      </c>
      <c r="Q11" s="542"/>
      <c r="R11" s="929">
        <v>0</v>
      </c>
      <c r="S11" s="981" t="s">
        <v>371</v>
      </c>
    </row>
    <row r="12" spans="2:19" ht="19.3" customHeight="1" thickBot="1">
      <c r="B12" s="907"/>
      <c r="C12" s="159" t="s">
        <v>308</v>
      </c>
      <c r="D12" s="908"/>
      <c r="E12" s="908"/>
      <c r="F12" s="909"/>
      <c r="G12" s="627" t="s">
        <v>309</v>
      </c>
      <c r="H12" s="910"/>
      <c r="I12" s="911"/>
      <c r="J12" s="914" t="s">
        <v>451</v>
      </c>
      <c r="K12" s="915"/>
      <c r="L12" s="915"/>
      <c r="M12" s="915"/>
      <c r="N12" s="919">
        <f>50-COUNTBLANK(競技者データ入力シート!Q8:Q57)</f>
        <v>0</v>
      </c>
      <c r="O12" s="920"/>
      <c r="P12" s="242" t="s">
        <v>319</v>
      </c>
      <c r="Q12" s="542"/>
      <c r="R12" s="930"/>
      <c r="S12" s="981"/>
    </row>
    <row r="13" spans="2:19" ht="19.3" customHeight="1" thickBot="1">
      <c r="B13" s="912" t="s">
        <v>452</v>
      </c>
      <c r="C13" s="913"/>
      <c r="D13" s="913"/>
      <c r="E13" s="641"/>
      <c r="F13" s="626"/>
      <c r="G13" s="628"/>
      <c r="H13" s="629"/>
      <c r="I13" s="630"/>
      <c r="J13" s="916" t="s">
        <v>450</v>
      </c>
      <c r="K13" s="916"/>
      <c r="L13" s="916"/>
      <c r="M13" s="916"/>
      <c r="N13" s="921">
        <v>0</v>
      </c>
      <c r="O13" s="922"/>
      <c r="P13" s="243" t="s">
        <v>319</v>
      </c>
      <c r="Q13" s="853" t="s">
        <v>481</v>
      </c>
      <c r="R13" s="854"/>
      <c r="S13" s="855"/>
    </row>
    <row r="14" spans="2:19" ht="0.75" customHeight="1">
      <c r="B14" s="233"/>
      <c r="C14" s="136"/>
      <c r="D14" s="136"/>
      <c r="E14" s="134"/>
      <c r="F14" s="134"/>
      <c r="G14" s="137"/>
      <c r="H14" s="137"/>
      <c r="I14" s="137"/>
      <c r="J14" s="452"/>
      <c r="K14" s="452"/>
      <c r="L14" s="452"/>
      <c r="M14" s="453"/>
      <c r="N14" s="453"/>
      <c r="O14" s="453"/>
      <c r="P14" s="453"/>
      <c r="Q14" s="453"/>
      <c r="R14" s="453"/>
      <c r="S14" s="454"/>
    </row>
    <row r="15" spans="2:19" ht="0.75" customHeight="1">
      <c r="B15" s="234"/>
      <c r="C15" s="138"/>
      <c r="D15" s="139"/>
      <c r="E15" s="139"/>
      <c r="F15" s="139"/>
      <c r="G15" s="140"/>
      <c r="H15" s="140"/>
      <c r="I15" s="140"/>
      <c r="J15" s="140"/>
      <c r="K15" s="140"/>
      <c r="L15" s="140"/>
      <c r="M15" s="235"/>
      <c r="N15" s="235"/>
      <c r="O15" s="235"/>
      <c r="P15" s="235"/>
      <c r="Q15" s="235"/>
      <c r="R15" s="235"/>
      <c r="S15" s="236"/>
    </row>
    <row r="16" spans="2:19" ht="16.399999999999999" customHeight="1">
      <c r="B16" s="237" t="s">
        <v>104</v>
      </c>
      <c r="C16" s="141" t="s">
        <v>105</v>
      </c>
      <c r="D16" s="880" t="s">
        <v>106</v>
      </c>
      <c r="E16" s="881"/>
      <c r="F16" s="882"/>
      <c r="G16" s="142" t="s">
        <v>107</v>
      </c>
      <c r="H16" s="142" t="s">
        <v>103</v>
      </c>
      <c r="I16" s="613" t="s">
        <v>108</v>
      </c>
      <c r="J16" s="883" t="s">
        <v>474</v>
      </c>
      <c r="K16" s="884"/>
      <c r="L16" s="885" t="s">
        <v>473</v>
      </c>
      <c r="M16" s="885"/>
      <c r="N16" s="885" t="s">
        <v>441</v>
      </c>
      <c r="O16" s="885"/>
      <c r="P16" s="886" t="s">
        <v>109</v>
      </c>
      <c r="Q16" s="886"/>
      <c r="R16" s="886" t="s">
        <v>110</v>
      </c>
      <c r="S16" s="887"/>
    </row>
    <row r="17" spans="2:23" ht="16.649999999999999" customHeight="1">
      <c r="B17" s="520">
        <v>1</v>
      </c>
      <c r="C17" s="610" t="str">
        <f>IF(ISERROR(VLOOKUP(B17,'NANS Data'!$D$2:$P$51,6,FALSE)),"",VLOOKUP(B17,'NANS Data'!$D$2:$P$51,6,FALSE))</f>
        <v/>
      </c>
      <c r="D17" s="856" t="str">
        <f>IF(ISERROR(VLOOKUP(B17,'NANS Data'!$D$2:$P$51,7,FALSE)),"",VLOOKUP(B17,'NANS Data'!$D$2:$P$51,7,FALSE))</f>
        <v/>
      </c>
      <c r="E17" s="857"/>
      <c r="F17" s="858"/>
      <c r="G17" s="143" t="str">
        <f>IF(ISERROR(VLOOKUP(B17,'NANS Data'!$D$2:$P$51,12,FALSE)),"",VLOOKUP(B17,'NANS Data'!$D$2:$P$51,12,FALSE))</f>
        <v/>
      </c>
      <c r="H17" s="144" t="str">
        <f>IF(ISERROR(VLOOKUP(B17,競技者データ入力シート!$B$8:$O$57,2,FALSE)),"",VLOOKUP(B17,競技者データ入力シート!$B$8:$O$57,8,FALSE))</f>
        <v/>
      </c>
      <c r="I17" s="145" t="str">
        <f>IF(ISERROR(VLOOKUP(B17,'NANS Data'!$D$2:$P$51,13,FALSE)),"",VLOOKUP(B17,'NANS Data'!$D$2:$P$51,13,FALSE))</f>
        <v/>
      </c>
      <c r="J17" s="859" t="str">
        <f>IF(ISERROR(VLOOKUP($B17,競技者データ入力シート!$B$8:$Q$57,16,FALSE)),"",VLOOKUP($B17,競技者データ入力シート!$B$8:$Q$57,16,FALSE))</f>
        <v/>
      </c>
      <c r="K17" s="860"/>
      <c r="L17" s="861"/>
      <c r="M17" s="861"/>
      <c r="N17" s="861"/>
      <c r="O17" s="861"/>
      <c r="P17" s="861"/>
      <c r="Q17" s="861"/>
      <c r="R17" s="861"/>
      <c r="S17" s="862"/>
      <c r="W17" s="455"/>
    </row>
    <row r="18" spans="2:23" ht="16.649999999999999" customHeight="1">
      <c r="B18" s="521">
        <v>2</v>
      </c>
      <c r="C18" s="610" t="str">
        <f>IF(ISERROR(VLOOKUP(B18,'NANS Data'!$D$2:$P$51,6,FALSE)),"",VLOOKUP(B18,'NANS Data'!$D$2:$P$51,6,FALSE))</f>
        <v/>
      </c>
      <c r="D18" s="856" t="str">
        <f>IF(ISERROR(VLOOKUP(B18,'NANS Data'!$D$2:$P$51,7,FALSE)),"",VLOOKUP(B18,'NANS Data'!$D$2:$P$51,7,FALSE))</f>
        <v/>
      </c>
      <c r="E18" s="857"/>
      <c r="F18" s="858"/>
      <c r="G18" s="143" t="str">
        <f>IF(ISERROR(VLOOKUP(B18,'NANS Data'!$D$2:$P$51,12,FALSE)),"",VLOOKUP(B18,'NANS Data'!$D$2:$P$51,12,FALSE))</f>
        <v/>
      </c>
      <c r="H18" s="144" t="str">
        <f>IF(ISERROR(VLOOKUP(B18,競技者データ入力シート!$B$8:$O$57,2,FALSE)),"",VLOOKUP(B18,競技者データ入力シート!$B$8:$O$57,8,FALSE))</f>
        <v/>
      </c>
      <c r="I18" s="145" t="str">
        <f>IF(ISERROR(VLOOKUP(B18,'NANS Data'!$D$2:$P$51,13,FALSE)),"",VLOOKUP(B18,'NANS Data'!$D$2:$P$51,13,FALSE))</f>
        <v/>
      </c>
      <c r="J18" s="859" t="str">
        <f>IF(ISERROR(VLOOKUP($B18,競技者データ入力シート!$B$8:$Q$57,16,FALSE)),"",VLOOKUP($B18,競技者データ入力シート!$B$8:$Q$57,16,FALSE))</f>
        <v/>
      </c>
      <c r="K18" s="860"/>
      <c r="L18" s="861"/>
      <c r="M18" s="861"/>
      <c r="N18" s="861"/>
      <c r="O18" s="861"/>
      <c r="P18" s="861"/>
      <c r="Q18" s="861"/>
      <c r="R18" s="861"/>
      <c r="S18" s="862"/>
    </row>
    <row r="19" spans="2:23" ht="16.649999999999999" customHeight="1">
      <c r="B19" s="521">
        <v>3</v>
      </c>
      <c r="C19" s="610" t="str">
        <f>IF(ISERROR(VLOOKUP(B19,'NANS Data'!$D$2:$P$51,6,FALSE)),"",VLOOKUP(B19,'NANS Data'!$D$2:$P$51,6,FALSE))</f>
        <v/>
      </c>
      <c r="D19" s="856" t="str">
        <f>IF(ISERROR(VLOOKUP(B19,'NANS Data'!$D$2:$P$51,7,FALSE)),"",VLOOKUP(B19,'NANS Data'!$D$2:$P$51,7,FALSE))</f>
        <v/>
      </c>
      <c r="E19" s="857"/>
      <c r="F19" s="858"/>
      <c r="G19" s="143" t="str">
        <f>IF(ISERROR(VLOOKUP(B19,'NANS Data'!$D$2:$P$51,12,FALSE)),"",VLOOKUP(B19,'NANS Data'!$D$2:$P$51,12,FALSE))</f>
        <v/>
      </c>
      <c r="H19" s="144" t="str">
        <f>IF(ISERROR(VLOOKUP(B19,競技者データ入力シート!$B$8:$O$57,2,FALSE)),"",VLOOKUP(B19,競技者データ入力シート!$B$8:$O$57,8,FALSE))</f>
        <v/>
      </c>
      <c r="I19" s="145" t="str">
        <f>IF(ISERROR(VLOOKUP(B19,'NANS Data'!$D$2:$P$51,13,FALSE)),"",VLOOKUP(B19,'NANS Data'!$D$2:$P$51,13,FALSE))</f>
        <v/>
      </c>
      <c r="J19" s="859" t="str">
        <f>IF(ISERROR(VLOOKUP($B19,競技者データ入力シート!$B$8:$Q$57,16,FALSE)),"",VLOOKUP($B19,競技者データ入力シート!$B$8:$Q$57,16,FALSE))</f>
        <v/>
      </c>
      <c r="K19" s="860"/>
      <c r="L19" s="861"/>
      <c r="M19" s="861"/>
      <c r="N19" s="861"/>
      <c r="O19" s="861"/>
      <c r="P19" s="861"/>
      <c r="Q19" s="861"/>
      <c r="R19" s="861"/>
      <c r="S19" s="862"/>
    </row>
    <row r="20" spans="2:23" ht="16.649999999999999" customHeight="1">
      <c r="B20" s="521">
        <v>4</v>
      </c>
      <c r="C20" s="610" t="str">
        <f>IF(ISERROR(VLOOKUP(B20,'NANS Data'!$D$2:$P$51,6,FALSE)),"",VLOOKUP(B20,'NANS Data'!$D$2:$P$51,6,FALSE))</f>
        <v/>
      </c>
      <c r="D20" s="856" t="str">
        <f>IF(ISERROR(VLOOKUP(B20,'NANS Data'!$D$2:$P$51,7,FALSE)),"",VLOOKUP(B20,'NANS Data'!$D$2:$P$51,7,FALSE))</f>
        <v/>
      </c>
      <c r="E20" s="857"/>
      <c r="F20" s="858"/>
      <c r="G20" s="143" t="str">
        <f>IF(ISERROR(VLOOKUP(B20,'NANS Data'!$D$2:$P$51,12,FALSE)),"",VLOOKUP(B20,'NANS Data'!$D$2:$P$51,12,FALSE))</f>
        <v/>
      </c>
      <c r="H20" s="144" t="str">
        <f>IF(ISERROR(VLOOKUP(B20,競技者データ入力シート!$B$8:$O$57,2,FALSE)),"",VLOOKUP(B20,競技者データ入力シート!$B$8:$O$57,8,FALSE))</f>
        <v/>
      </c>
      <c r="I20" s="145" t="str">
        <f>IF(ISERROR(VLOOKUP(B20,'NANS Data'!$D$2:$P$51,13,FALSE)),"",VLOOKUP(B20,'NANS Data'!$D$2:$P$51,13,FALSE))</f>
        <v/>
      </c>
      <c r="J20" s="859" t="str">
        <f>IF(ISERROR(VLOOKUP($B20,競技者データ入力シート!$B$8:$Q$57,16,FALSE)),"",VLOOKUP($B20,競技者データ入力シート!$B$8:$Q$57,16,FALSE))</f>
        <v/>
      </c>
      <c r="K20" s="860"/>
      <c r="L20" s="861"/>
      <c r="M20" s="861"/>
      <c r="N20" s="861"/>
      <c r="O20" s="861"/>
      <c r="P20" s="861"/>
      <c r="Q20" s="861"/>
      <c r="R20" s="861"/>
      <c r="S20" s="862"/>
    </row>
    <row r="21" spans="2:23" ht="16.649999999999999" customHeight="1">
      <c r="B21" s="522">
        <v>5</v>
      </c>
      <c r="C21" s="612" t="str">
        <f>IF(ISERROR(VLOOKUP(B21,'NANS Data'!$D$2:$P$51,6,FALSE)),"",VLOOKUP(B21,'NANS Data'!$D$2:$P$51,6,FALSE))</f>
        <v/>
      </c>
      <c r="D21" s="870" t="str">
        <f>IF(ISERROR(VLOOKUP(B21,'NANS Data'!$D$2:$P$51,7,FALSE)),"",VLOOKUP(B21,'NANS Data'!$D$2:$P$51,7,FALSE))</f>
        <v/>
      </c>
      <c r="E21" s="871"/>
      <c r="F21" s="872"/>
      <c r="G21" s="146" t="str">
        <f>IF(ISERROR(VLOOKUP(B21,'NANS Data'!$D$2:$P$51,12,FALSE)),"",VLOOKUP(B21,'NANS Data'!$D$2:$P$51,12,FALSE))</f>
        <v/>
      </c>
      <c r="H21" s="147" t="str">
        <f>IF(ISERROR(VLOOKUP(B21,競技者データ入力シート!$B$8:$O$57,2,FALSE)),"",VLOOKUP(B21,競技者データ入力シート!$B$8:$O$57,8,FALSE))</f>
        <v/>
      </c>
      <c r="I21" s="148" t="str">
        <f>IF(ISERROR(VLOOKUP(B21,'NANS Data'!$D$2:$P$51,13,FALSE)),"",VLOOKUP(B21,'NANS Data'!$D$2:$P$51,13,FALSE))</f>
        <v/>
      </c>
      <c r="J21" s="873" t="str">
        <f>IF(ISERROR(VLOOKUP($B21,競技者データ入力シート!$B$8:$Q$57,16,FALSE)),"",VLOOKUP($B21,競技者データ入力シート!$B$8:$Q$57,16,FALSE))</f>
        <v/>
      </c>
      <c r="K21" s="874"/>
      <c r="L21" s="875"/>
      <c r="M21" s="875"/>
      <c r="N21" s="875"/>
      <c r="O21" s="875"/>
      <c r="P21" s="875"/>
      <c r="Q21" s="875"/>
      <c r="R21" s="875"/>
      <c r="S21" s="876"/>
    </row>
    <row r="22" spans="2:23" ht="16.649999999999999" customHeight="1">
      <c r="B22" s="520">
        <v>6</v>
      </c>
      <c r="C22" s="610" t="str">
        <f>IF(ISERROR(VLOOKUP(B22,'NANS Data'!$D$2:$P$51,6,FALSE)),"",VLOOKUP(B22,'NANS Data'!$D$2:$P$51,6,FALSE))</f>
        <v/>
      </c>
      <c r="D22" s="856" t="str">
        <f>IF(ISERROR(VLOOKUP(B22,'NANS Data'!$D$2:$P$51,7,FALSE)),"",VLOOKUP(B22,'NANS Data'!$D$2:$P$51,7,FALSE))</f>
        <v/>
      </c>
      <c r="E22" s="857"/>
      <c r="F22" s="858"/>
      <c r="G22" s="143" t="str">
        <f>IF(ISERROR(VLOOKUP(B22,'NANS Data'!$D$2:$P$51,12,FALSE)),"",VLOOKUP(B22,'NANS Data'!$D$2:$P$51,12,FALSE))</f>
        <v/>
      </c>
      <c r="H22" s="144" t="str">
        <f>IF(ISERROR(VLOOKUP(B22,競技者データ入力シート!$B$8:$O$57,2,FALSE)),"",VLOOKUP(B22,競技者データ入力シート!$B$8:$O$57,8,FALSE))</f>
        <v/>
      </c>
      <c r="I22" s="145" t="str">
        <f>IF(ISERROR(VLOOKUP(B22,'NANS Data'!$D$2:$P$51,13,FALSE)),"",VLOOKUP(B22,'NANS Data'!$D$2:$P$51,13,FALSE))</f>
        <v/>
      </c>
      <c r="J22" s="859" t="str">
        <f>IF(ISERROR(VLOOKUP($B22,競技者データ入力シート!$B$8:$Q$57,16,FALSE)),"",VLOOKUP($B22,競技者データ入力シート!$B$8:$Q$57,16,FALSE))</f>
        <v/>
      </c>
      <c r="K22" s="860"/>
      <c r="L22" s="861"/>
      <c r="M22" s="861"/>
      <c r="N22" s="861"/>
      <c r="O22" s="861"/>
      <c r="P22" s="861"/>
      <c r="Q22" s="861"/>
      <c r="R22" s="861"/>
      <c r="S22" s="862"/>
    </row>
    <row r="23" spans="2:23" ht="16.649999999999999" customHeight="1">
      <c r="B23" s="521">
        <v>7</v>
      </c>
      <c r="C23" s="610" t="str">
        <f>IF(ISERROR(VLOOKUP(B23,'NANS Data'!$D$2:$P$51,6,FALSE)),"",VLOOKUP(B23,'NANS Data'!$D$2:$P$51,6,FALSE))</f>
        <v/>
      </c>
      <c r="D23" s="856" t="str">
        <f>IF(ISERROR(VLOOKUP(B23,'NANS Data'!$D$2:$P$51,7,FALSE)),"",VLOOKUP(B23,'NANS Data'!$D$2:$P$51,7,FALSE))</f>
        <v/>
      </c>
      <c r="E23" s="857"/>
      <c r="F23" s="858"/>
      <c r="G23" s="143" t="str">
        <f>IF(ISERROR(VLOOKUP(B23,'NANS Data'!$D$2:$P$51,12,FALSE)),"",VLOOKUP(B23,'NANS Data'!$D$2:$P$51,12,FALSE))</f>
        <v/>
      </c>
      <c r="H23" s="144" t="str">
        <f>IF(ISERROR(VLOOKUP(B23,競技者データ入力シート!$B$8:$O$57,2,FALSE)),"",VLOOKUP(B23,競技者データ入力シート!$B$8:$O$57,8,FALSE))</f>
        <v/>
      </c>
      <c r="I23" s="145" t="str">
        <f>IF(ISERROR(VLOOKUP(B23,'NANS Data'!$D$2:$P$51,13,FALSE)),"",VLOOKUP(B23,'NANS Data'!$D$2:$P$51,13,FALSE))</f>
        <v/>
      </c>
      <c r="J23" s="859" t="str">
        <f>IF(ISERROR(VLOOKUP($B23,競技者データ入力シート!$B$8:$Q$57,16,FALSE)),"",VLOOKUP($B23,競技者データ入力シート!$B$8:$Q$57,16,FALSE))</f>
        <v/>
      </c>
      <c r="K23" s="860"/>
      <c r="L23" s="861"/>
      <c r="M23" s="861"/>
      <c r="N23" s="861"/>
      <c r="O23" s="861"/>
      <c r="P23" s="861"/>
      <c r="Q23" s="861"/>
      <c r="R23" s="861"/>
      <c r="S23" s="862"/>
    </row>
    <row r="24" spans="2:23" ht="16.649999999999999" customHeight="1">
      <c r="B24" s="521">
        <v>8</v>
      </c>
      <c r="C24" s="610" t="str">
        <f>IF(ISERROR(VLOOKUP(B24,'NANS Data'!$D$2:$P$51,6,FALSE)),"",VLOOKUP(B24,'NANS Data'!$D$2:$P$51,6,FALSE))</f>
        <v/>
      </c>
      <c r="D24" s="856" t="str">
        <f>IF(ISERROR(VLOOKUP(B24,'NANS Data'!$D$2:$P$51,7,FALSE)),"",VLOOKUP(B24,'NANS Data'!$D$2:$P$51,7,FALSE))</f>
        <v/>
      </c>
      <c r="E24" s="857"/>
      <c r="F24" s="858"/>
      <c r="G24" s="143" t="str">
        <f>IF(ISERROR(VLOOKUP(B24,'NANS Data'!$D$2:$P$51,12,FALSE)),"",VLOOKUP(B24,'NANS Data'!$D$2:$P$51,12,FALSE))</f>
        <v/>
      </c>
      <c r="H24" s="144" t="str">
        <f>IF(ISERROR(VLOOKUP(B24,競技者データ入力シート!$B$8:$O$57,2,FALSE)),"",VLOOKUP(B24,競技者データ入力シート!$B$8:$O$57,8,FALSE))</f>
        <v/>
      </c>
      <c r="I24" s="145" t="str">
        <f>IF(ISERROR(VLOOKUP(B24,'NANS Data'!$D$2:$P$51,13,FALSE)),"",VLOOKUP(B24,'NANS Data'!$D$2:$P$51,13,FALSE))</f>
        <v/>
      </c>
      <c r="J24" s="859" t="str">
        <f>IF(ISERROR(VLOOKUP($B24,競技者データ入力シート!$B$8:$Q$57,16,FALSE)),"",VLOOKUP($B24,競技者データ入力シート!$B$8:$Q$57,16,FALSE))</f>
        <v/>
      </c>
      <c r="K24" s="860"/>
      <c r="L24" s="861"/>
      <c r="M24" s="861"/>
      <c r="N24" s="861"/>
      <c r="O24" s="861"/>
      <c r="P24" s="861"/>
      <c r="Q24" s="861"/>
      <c r="R24" s="861"/>
      <c r="S24" s="862"/>
    </row>
    <row r="25" spans="2:23" ht="16.649999999999999" customHeight="1">
      <c r="B25" s="521">
        <v>9</v>
      </c>
      <c r="C25" s="610" t="str">
        <f>IF(ISERROR(VLOOKUP(B25,'NANS Data'!$D$2:$P$51,6,FALSE)),"",VLOOKUP(B25,'NANS Data'!$D$2:$P$51,6,FALSE))</f>
        <v/>
      </c>
      <c r="D25" s="856" t="str">
        <f>IF(ISERROR(VLOOKUP(B25,'NANS Data'!$D$2:$P$51,7,FALSE)),"",VLOOKUP(B25,'NANS Data'!$D$2:$P$51,7,FALSE))</f>
        <v/>
      </c>
      <c r="E25" s="857"/>
      <c r="F25" s="858"/>
      <c r="G25" s="143" t="str">
        <f>IF(ISERROR(VLOOKUP(B25,'NANS Data'!$D$2:$P$51,12,FALSE)),"",VLOOKUP(B25,'NANS Data'!$D$2:$P$51,12,FALSE))</f>
        <v/>
      </c>
      <c r="H25" s="144" t="str">
        <f>IF(ISERROR(VLOOKUP(B25,競技者データ入力シート!$B$8:$O$57,2,FALSE)),"",VLOOKUP(B25,競技者データ入力シート!$B$8:$O$57,8,FALSE))</f>
        <v/>
      </c>
      <c r="I25" s="145" t="str">
        <f>IF(ISERROR(VLOOKUP(B25,'NANS Data'!$D$2:$P$51,13,FALSE)),"",VLOOKUP(B25,'NANS Data'!$D$2:$P$51,13,FALSE))</f>
        <v/>
      </c>
      <c r="J25" s="859" t="str">
        <f>IF(ISERROR(VLOOKUP($B25,競技者データ入力シート!$B$8:$Q$57,16,FALSE)),"",VLOOKUP($B25,競技者データ入力シート!$B$8:$Q$57,16,FALSE))</f>
        <v/>
      </c>
      <c r="K25" s="860"/>
      <c r="L25" s="861"/>
      <c r="M25" s="861"/>
      <c r="N25" s="861"/>
      <c r="O25" s="861"/>
      <c r="P25" s="861"/>
      <c r="Q25" s="861"/>
      <c r="R25" s="861"/>
      <c r="S25" s="862"/>
    </row>
    <row r="26" spans="2:23" ht="16.649999999999999" customHeight="1">
      <c r="B26" s="522">
        <v>10</v>
      </c>
      <c r="C26" s="612" t="str">
        <f>IF(ISERROR(VLOOKUP(B26,'NANS Data'!$D$2:$P$51,6,FALSE)),"",VLOOKUP(B26,'NANS Data'!$D$2:$P$51,6,FALSE))</f>
        <v/>
      </c>
      <c r="D26" s="870" t="str">
        <f>IF(ISERROR(VLOOKUP(B26,'NANS Data'!$D$2:$P$51,7,FALSE)),"",VLOOKUP(B26,'NANS Data'!$D$2:$P$51,7,FALSE))</f>
        <v/>
      </c>
      <c r="E26" s="871"/>
      <c r="F26" s="872"/>
      <c r="G26" s="146" t="str">
        <f>IF(ISERROR(VLOOKUP(B26,'NANS Data'!$D$2:$P$51,12,FALSE)),"",VLOOKUP(B26,'NANS Data'!$D$2:$P$51,12,FALSE))</f>
        <v/>
      </c>
      <c r="H26" s="147" t="str">
        <f>IF(ISERROR(VLOOKUP(B26,競技者データ入力シート!$B$8:$O$57,2,FALSE)),"",VLOOKUP(B26,競技者データ入力シート!$B$8:$O$57,8,FALSE))</f>
        <v/>
      </c>
      <c r="I26" s="148" t="str">
        <f>IF(ISERROR(VLOOKUP(B26,'NANS Data'!$D$2:$P$51,13,FALSE)),"",VLOOKUP(B26,'NANS Data'!$D$2:$P$51,13,FALSE))</f>
        <v/>
      </c>
      <c r="J26" s="873" t="str">
        <f>IF(ISERROR(VLOOKUP($B26,競技者データ入力シート!$B$8:$Q$57,16,FALSE)),"",VLOOKUP($B26,競技者データ入力シート!$B$8:$Q$57,16,FALSE))</f>
        <v/>
      </c>
      <c r="K26" s="874"/>
      <c r="L26" s="875"/>
      <c r="M26" s="875"/>
      <c r="N26" s="875"/>
      <c r="O26" s="875"/>
      <c r="P26" s="875"/>
      <c r="Q26" s="875"/>
      <c r="R26" s="875"/>
      <c r="S26" s="876"/>
    </row>
    <row r="27" spans="2:23" ht="16.649999999999999" customHeight="1">
      <c r="B27" s="520">
        <v>11</v>
      </c>
      <c r="C27" s="610" t="str">
        <f>IF(ISERROR(VLOOKUP(B27,'NANS Data'!$D$2:$P$51,6,FALSE)),"",VLOOKUP(B27,'NANS Data'!$D$2:$P$51,6,FALSE))</f>
        <v/>
      </c>
      <c r="D27" s="856" t="str">
        <f>IF(ISERROR(VLOOKUP(B27,'NANS Data'!$D$2:$P$51,7,FALSE)),"",VLOOKUP(B27,'NANS Data'!$D$2:$P$51,7,FALSE))</f>
        <v/>
      </c>
      <c r="E27" s="857"/>
      <c r="F27" s="858"/>
      <c r="G27" s="143" t="str">
        <f>IF(ISERROR(VLOOKUP(B27,'NANS Data'!$D$2:$P$51,12,FALSE)),"",VLOOKUP(B27,'NANS Data'!$D$2:$P$51,12,FALSE))</f>
        <v/>
      </c>
      <c r="H27" s="144" t="str">
        <f>IF(ISERROR(VLOOKUP(B27,競技者データ入力シート!$B$8:$O$57,2,FALSE)),"",VLOOKUP(B27,競技者データ入力シート!$B$8:$O$57,8,FALSE))</f>
        <v/>
      </c>
      <c r="I27" s="145" t="str">
        <f>IF(ISERROR(VLOOKUP(B27,'NANS Data'!$D$2:$P$51,13,FALSE)),"",VLOOKUP(B27,'NANS Data'!$D$2:$P$51,13,FALSE))</f>
        <v/>
      </c>
      <c r="J27" s="859" t="str">
        <f>IF(ISERROR(VLOOKUP($B27,競技者データ入力シート!$B$8:$Q$57,16,FALSE)),"",VLOOKUP($B27,競技者データ入力シート!$B$8:$Q$57,16,FALSE))</f>
        <v/>
      </c>
      <c r="K27" s="860"/>
      <c r="L27" s="861"/>
      <c r="M27" s="861"/>
      <c r="N27" s="861"/>
      <c r="O27" s="861"/>
      <c r="P27" s="861"/>
      <c r="Q27" s="861"/>
      <c r="R27" s="861"/>
      <c r="S27" s="862"/>
    </row>
    <row r="28" spans="2:23" ht="16.649999999999999" customHeight="1">
      <c r="B28" s="521">
        <v>12</v>
      </c>
      <c r="C28" s="610" t="str">
        <f>IF(ISERROR(VLOOKUP(B28,'NANS Data'!$D$2:$P$51,6,FALSE)),"",VLOOKUP(B28,'NANS Data'!$D$2:$P$51,6,FALSE))</f>
        <v/>
      </c>
      <c r="D28" s="856" t="str">
        <f>IF(ISERROR(VLOOKUP(B28,'NANS Data'!$D$2:$P$51,7,FALSE)),"",VLOOKUP(B28,'NANS Data'!$D$2:$P$51,7,FALSE))</f>
        <v/>
      </c>
      <c r="E28" s="857"/>
      <c r="F28" s="858"/>
      <c r="G28" s="143" t="str">
        <f>IF(ISERROR(VLOOKUP(B28,'NANS Data'!$D$2:$P$51,12,FALSE)),"",VLOOKUP(B28,'NANS Data'!$D$2:$P$51,12,FALSE))</f>
        <v/>
      </c>
      <c r="H28" s="144" t="str">
        <f>IF(ISERROR(VLOOKUP(B28,競技者データ入力シート!$B$8:$O$57,2,FALSE)),"",VLOOKUP(B28,競技者データ入力シート!$B$8:$O$57,8,FALSE))</f>
        <v/>
      </c>
      <c r="I28" s="145" t="str">
        <f>IF(ISERROR(VLOOKUP(B28,'NANS Data'!$D$2:$P$51,13,FALSE)),"",VLOOKUP(B28,'NANS Data'!$D$2:$P$51,13,FALSE))</f>
        <v/>
      </c>
      <c r="J28" s="859" t="str">
        <f>IF(ISERROR(VLOOKUP($B28,競技者データ入力シート!$B$8:$Q$57,16,FALSE)),"",VLOOKUP($B28,競技者データ入力シート!$B$8:$Q$57,16,FALSE))</f>
        <v/>
      </c>
      <c r="K28" s="860"/>
      <c r="L28" s="861"/>
      <c r="M28" s="861"/>
      <c r="N28" s="861"/>
      <c r="O28" s="861"/>
      <c r="P28" s="861"/>
      <c r="Q28" s="861"/>
      <c r="R28" s="861"/>
      <c r="S28" s="862"/>
    </row>
    <row r="29" spans="2:23" ht="16.649999999999999" customHeight="1">
      <c r="B29" s="521">
        <v>13</v>
      </c>
      <c r="C29" s="610" t="str">
        <f>IF(ISERROR(VLOOKUP(B29,'NANS Data'!$D$2:$P$51,6,FALSE)),"",VLOOKUP(B29,'NANS Data'!$D$2:$P$51,6,FALSE))</f>
        <v/>
      </c>
      <c r="D29" s="856" t="str">
        <f>IF(ISERROR(VLOOKUP(B29,'NANS Data'!$D$2:$P$51,7,FALSE)),"",VLOOKUP(B29,'NANS Data'!$D$2:$P$51,7,FALSE))</f>
        <v/>
      </c>
      <c r="E29" s="857"/>
      <c r="F29" s="858"/>
      <c r="G29" s="143" t="str">
        <f>IF(ISERROR(VLOOKUP(B29,'NANS Data'!$D$2:$P$51,12,FALSE)),"",VLOOKUP(B29,'NANS Data'!$D$2:$P$51,12,FALSE))</f>
        <v/>
      </c>
      <c r="H29" s="144" t="str">
        <f>IF(ISERROR(VLOOKUP(B29,競技者データ入力シート!$B$8:$O$57,2,FALSE)),"",VLOOKUP(B29,競技者データ入力シート!$B$8:$O$57,8,FALSE))</f>
        <v/>
      </c>
      <c r="I29" s="145" t="str">
        <f>IF(ISERROR(VLOOKUP(B29,'NANS Data'!$D$2:$P$51,13,FALSE)),"",VLOOKUP(B29,'NANS Data'!$D$2:$P$51,13,FALSE))</f>
        <v/>
      </c>
      <c r="J29" s="859" t="str">
        <f>IF(ISERROR(VLOOKUP($B29,競技者データ入力シート!$B$8:$Q$57,16,FALSE)),"",VLOOKUP($B29,競技者データ入力シート!$B$8:$Q$57,16,FALSE))</f>
        <v/>
      </c>
      <c r="K29" s="860"/>
      <c r="L29" s="861"/>
      <c r="M29" s="861"/>
      <c r="N29" s="861"/>
      <c r="O29" s="861"/>
      <c r="P29" s="861"/>
      <c r="Q29" s="861"/>
      <c r="R29" s="861"/>
      <c r="S29" s="862"/>
    </row>
    <row r="30" spans="2:23" ht="16.649999999999999" customHeight="1">
      <c r="B30" s="521">
        <v>14</v>
      </c>
      <c r="C30" s="610" t="str">
        <f>IF(ISERROR(VLOOKUP(B30,'NANS Data'!$D$2:$P$51,6,FALSE)),"",VLOOKUP(B30,'NANS Data'!$D$2:$P$51,6,FALSE))</f>
        <v/>
      </c>
      <c r="D30" s="856" t="str">
        <f>IF(ISERROR(VLOOKUP(B30,'NANS Data'!$D$2:$P$51,7,FALSE)),"",VLOOKUP(B30,'NANS Data'!$D$2:$P$51,7,FALSE))</f>
        <v/>
      </c>
      <c r="E30" s="857"/>
      <c r="F30" s="858"/>
      <c r="G30" s="143" t="str">
        <f>IF(ISERROR(VLOOKUP(B30,'NANS Data'!$D$2:$P$51,12,FALSE)),"",VLOOKUP(B30,'NANS Data'!$D$2:$P$51,12,FALSE))</f>
        <v/>
      </c>
      <c r="H30" s="144" t="str">
        <f>IF(ISERROR(VLOOKUP(B30,競技者データ入力シート!$B$8:$O$57,2,FALSE)),"",VLOOKUP(B30,競技者データ入力シート!$B$8:$O$57,8,FALSE))</f>
        <v/>
      </c>
      <c r="I30" s="145" t="str">
        <f>IF(ISERROR(VLOOKUP(B30,'NANS Data'!$D$2:$P$51,13,FALSE)),"",VLOOKUP(B30,'NANS Data'!$D$2:$P$51,13,FALSE))</f>
        <v/>
      </c>
      <c r="J30" s="859" t="str">
        <f>IF(ISERROR(VLOOKUP($B30,競技者データ入力シート!$B$8:$Q$57,16,FALSE)),"",VLOOKUP($B30,競技者データ入力シート!$B$8:$Q$57,16,FALSE))</f>
        <v/>
      </c>
      <c r="K30" s="860"/>
      <c r="L30" s="861"/>
      <c r="M30" s="861"/>
      <c r="N30" s="861"/>
      <c r="O30" s="861"/>
      <c r="P30" s="861"/>
      <c r="Q30" s="861"/>
      <c r="R30" s="861"/>
      <c r="S30" s="862"/>
    </row>
    <row r="31" spans="2:23" ht="16.649999999999999" customHeight="1">
      <c r="B31" s="522">
        <v>15</v>
      </c>
      <c r="C31" s="612" t="str">
        <f>IF(ISERROR(VLOOKUP(B31,'NANS Data'!$D$2:$P$51,6,FALSE)),"",VLOOKUP(B31,'NANS Data'!$D$2:$P$51,6,FALSE))</f>
        <v/>
      </c>
      <c r="D31" s="870" t="str">
        <f>IF(ISERROR(VLOOKUP(B31,'NANS Data'!$D$2:$P$51,7,FALSE)),"",VLOOKUP(B31,'NANS Data'!$D$2:$P$51,7,FALSE))</f>
        <v/>
      </c>
      <c r="E31" s="871"/>
      <c r="F31" s="872"/>
      <c r="G31" s="146" t="str">
        <f>IF(ISERROR(VLOOKUP(B31,'NANS Data'!$D$2:$P$51,12,FALSE)),"",VLOOKUP(B31,'NANS Data'!$D$2:$P$51,12,FALSE))</f>
        <v/>
      </c>
      <c r="H31" s="147" t="str">
        <f>IF(ISERROR(VLOOKUP(B31,競技者データ入力シート!$B$8:$O$57,2,FALSE)),"",VLOOKUP(B31,競技者データ入力シート!$B$8:$O$57,8,FALSE))</f>
        <v/>
      </c>
      <c r="I31" s="148" t="str">
        <f>IF(ISERROR(VLOOKUP(B31,'NANS Data'!$D$2:$P$51,13,FALSE)),"",VLOOKUP(B31,'NANS Data'!$D$2:$P$51,13,FALSE))</f>
        <v/>
      </c>
      <c r="J31" s="873" t="str">
        <f>IF(ISERROR(VLOOKUP($B31,競技者データ入力シート!$B$8:$Q$57,16,FALSE)),"",VLOOKUP($B31,競技者データ入力シート!$B$8:$Q$57,16,FALSE))</f>
        <v/>
      </c>
      <c r="K31" s="874"/>
      <c r="L31" s="875"/>
      <c r="M31" s="875"/>
      <c r="N31" s="875"/>
      <c r="O31" s="875"/>
      <c r="P31" s="875"/>
      <c r="Q31" s="875"/>
      <c r="R31" s="875"/>
      <c r="S31" s="876"/>
    </row>
    <row r="32" spans="2:23" ht="16.649999999999999" customHeight="1">
      <c r="B32" s="520">
        <v>16</v>
      </c>
      <c r="C32" s="610" t="str">
        <f>IF(ISERROR(VLOOKUP(B32,'NANS Data'!$D$2:$P$51,6,FALSE)),"",VLOOKUP(B32,'NANS Data'!$D$2:$P$51,6,FALSE))</f>
        <v/>
      </c>
      <c r="D32" s="856" t="str">
        <f>IF(ISERROR(VLOOKUP(B32,'NANS Data'!$D$2:$P$51,7,FALSE)),"",VLOOKUP(B32,'NANS Data'!$D$2:$P$51,7,FALSE))</f>
        <v/>
      </c>
      <c r="E32" s="857"/>
      <c r="F32" s="858"/>
      <c r="G32" s="143" t="str">
        <f>IF(ISERROR(VLOOKUP(B32,'NANS Data'!$D$2:$P$51,12,FALSE)),"",VLOOKUP(B32,'NANS Data'!$D$2:$P$51,12,FALSE))</f>
        <v/>
      </c>
      <c r="H32" s="144" t="str">
        <f>IF(ISERROR(VLOOKUP(B32,競技者データ入力シート!$B$8:$O$57,2,FALSE)),"",VLOOKUP(B32,競技者データ入力シート!$B$8:$O$57,8,FALSE))</f>
        <v/>
      </c>
      <c r="I32" s="145" t="str">
        <f>IF(ISERROR(VLOOKUP(B32,'NANS Data'!$D$2:$P$51,13,FALSE)),"",VLOOKUP(B32,'NANS Data'!$D$2:$P$51,13,FALSE))</f>
        <v/>
      </c>
      <c r="J32" s="859" t="str">
        <f>IF(ISERROR(VLOOKUP($B32,競技者データ入力シート!$B$8:$Q$57,16,FALSE)),"",VLOOKUP($B32,競技者データ入力シート!$B$8:$Q$57,16,FALSE))</f>
        <v/>
      </c>
      <c r="K32" s="860"/>
      <c r="L32" s="861"/>
      <c r="M32" s="861"/>
      <c r="N32" s="861"/>
      <c r="O32" s="861"/>
      <c r="P32" s="861"/>
      <c r="Q32" s="861"/>
      <c r="R32" s="861"/>
      <c r="S32" s="862"/>
    </row>
    <row r="33" spans="2:19" ht="16.649999999999999" customHeight="1">
      <c r="B33" s="521">
        <v>17</v>
      </c>
      <c r="C33" s="610" t="str">
        <f>IF(ISERROR(VLOOKUP(B33,'NANS Data'!$D$2:$P$51,6,FALSE)),"",VLOOKUP(B33,'NANS Data'!$D$2:$P$51,6,FALSE))</f>
        <v/>
      </c>
      <c r="D33" s="856" t="str">
        <f>IF(ISERROR(VLOOKUP(B33,'NANS Data'!$D$2:$P$51,7,FALSE)),"",VLOOKUP(B33,'NANS Data'!$D$2:$P$51,7,FALSE))</f>
        <v/>
      </c>
      <c r="E33" s="857"/>
      <c r="F33" s="858"/>
      <c r="G33" s="143" t="str">
        <f>IF(ISERROR(VLOOKUP(B33,'NANS Data'!$D$2:$P$51,12,FALSE)),"",VLOOKUP(B33,'NANS Data'!$D$2:$P$51,12,FALSE))</f>
        <v/>
      </c>
      <c r="H33" s="144" t="str">
        <f>IF(ISERROR(VLOOKUP(B33,競技者データ入力シート!$B$8:$O$57,2,FALSE)),"",VLOOKUP(B33,競技者データ入力シート!$B$8:$O$57,8,FALSE))</f>
        <v/>
      </c>
      <c r="I33" s="145" t="str">
        <f>IF(ISERROR(VLOOKUP(B33,'NANS Data'!$D$2:$P$51,13,FALSE)),"",VLOOKUP(B33,'NANS Data'!$D$2:$P$51,13,FALSE))</f>
        <v/>
      </c>
      <c r="J33" s="859" t="str">
        <f>IF(ISERROR(VLOOKUP($B33,競技者データ入力シート!$B$8:$Q$57,16,FALSE)),"",VLOOKUP($B33,競技者データ入力シート!$B$8:$Q$57,16,FALSE))</f>
        <v/>
      </c>
      <c r="K33" s="860"/>
      <c r="L33" s="861"/>
      <c r="M33" s="861"/>
      <c r="N33" s="861"/>
      <c r="O33" s="861"/>
      <c r="P33" s="861"/>
      <c r="Q33" s="861"/>
      <c r="R33" s="861"/>
      <c r="S33" s="862"/>
    </row>
    <row r="34" spans="2:19" ht="16.649999999999999" customHeight="1">
      <c r="B34" s="521">
        <v>18</v>
      </c>
      <c r="C34" s="610" t="str">
        <f>IF(ISERROR(VLOOKUP(B34,'NANS Data'!$D$2:$P$51,6,FALSE)),"",VLOOKUP(B34,'NANS Data'!$D$2:$P$51,6,FALSE))</f>
        <v/>
      </c>
      <c r="D34" s="856" t="str">
        <f>IF(ISERROR(VLOOKUP(B34,'NANS Data'!$D$2:$P$51,7,FALSE)),"",VLOOKUP(B34,'NANS Data'!$D$2:$P$51,7,FALSE))</f>
        <v/>
      </c>
      <c r="E34" s="857"/>
      <c r="F34" s="858"/>
      <c r="G34" s="143" t="str">
        <f>IF(ISERROR(VLOOKUP(B34,'NANS Data'!$D$2:$P$51,12,FALSE)),"",VLOOKUP(B34,'NANS Data'!$D$2:$P$51,12,FALSE))</f>
        <v/>
      </c>
      <c r="H34" s="144" t="str">
        <f>IF(ISERROR(VLOOKUP(B34,競技者データ入力シート!$B$8:$O$57,2,FALSE)),"",VLOOKUP(B34,競技者データ入力シート!$B$8:$O$57,8,FALSE))</f>
        <v/>
      </c>
      <c r="I34" s="145" t="str">
        <f>IF(ISERROR(VLOOKUP(B34,'NANS Data'!$D$2:$P$51,13,FALSE)),"",VLOOKUP(B34,'NANS Data'!$D$2:$P$51,13,FALSE))</f>
        <v/>
      </c>
      <c r="J34" s="859" t="str">
        <f>IF(ISERROR(VLOOKUP($B34,競技者データ入力シート!$B$8:$Q$57,16,FALSE)),"",VLOOKUP($B34,競技者データ入力シート!$B$8:$Q$57,16,FALSE))</f>
        <v/>
      </c>
      <c r="K34" s="860"/>
      <c r="L34" s="861"/>
      <c r="M34" s="861"/>
      <c r="N34" s="861"/>
      <c r="O34" s="861"/>
      <c r="P34" s="861"/>
      <c r="Q34" s="861"/>
      <c r="R34" s="861"/>
      <c r="S34" s="862"/>
    </row>
    <row r="35" spans="2:19" ht="16.649999999999999" customHeight="1">
      <c r="B35" s="521">
        <v>19</v>
      </c>
      <c r="C35" s="610" t="str">
        <f>IF(ISERROR(VLOOKUP(B35,'NANS Data'!$D$2:$P$51,6,FALSE)),"",VLOOKUP(B35,'NANS Data'!$D$2:$P$51,6,FALSE))</f>
        <v/>
      </c>
      <c r="D35" s="856" t="str">
        <f>IF(ISERROR(VLOOKUP(B35,'NANS Data'!$D$2:$P$51,7,FALSE)),"",VLOOKUP(B35,'NANS Data'!$D$2:$P$51,7,FALSE))</f>
        <v/>
      </c>
      <c r="E35" s="857"/>
      <c r="F35" s="858"/>
      <c r="G35" s="143" t="str">
        <f>IF(ISERROR(VLOOKUP(B35,'NANS Data'!$D$2:$P$51,12,FALSE)),"",VLOOKUP(B35,'NANS Data'!$D$2:$P$51,12,FALSE))</f>
        <v/>
      </c>
      <c r="H35" s="144" t="str">
        <f>IF(ISERROR(VLOOKUP(B35,競技者データ入力シート!$B$8:$O$57,2,FALSE)),"",VLOOKUP(B35,競技者データ入力シート!$B$8:$O$57,8,FALSE))</f>
        <v/>
      </c>
      <c r="I35" s="145" t="str">
        <f>IF(ISERROR(VLOOKUP(B35,'NANS Data'!$D$2:$P$51,13,FALSE)),"",VLOOKUP(B35,'NANS Data'!$D$2:$P$51,13,FALSE))</f>
        <v/>
      </c>
      <c r="J35" s="859" t="str">
        <f>IF(ISERROR(VLOOKUP($B35,競技者データ入力シート!$B$8:$Q$57,16,FALSE)),"",VLOOKUP($B35,競技者データ入力シート!$B$8:$Q$57,16,FALSE))</f>
        <v/>
      </c>
      <c r="K35" s="860"/>
      <c r="L35" s="861"/>
      <c r="M35" s="861"/>
      <c r="N35" s="861"/>
      <c r="O35" s="861"/>
      <c r="P35" s="861"/>
      <c r="Q35" s="861"/>
      <c r="R35" s="861"/>
      <c r="S35" s="862"/>
    </row>
    <row r="36" spans="2:19" ht="16.649999999999999" customHeight="1">
      <c r="B36" s="522">
        <v>20</v>
      </c>
      <c r="C36" s="612" t="str">
        <f>IF(ISERROR(VLOOKUP(B36,'NANS Data'!$D$2:$P$51,6,FALSE)),"",VLOOKUP(B36,'NANS Data'!$D$2:$P$51,6,FALSE))</f>
        <v/>
      </c>
      <c r="D36" s="870" t="str">
        <f>IF(ISERROR(VLOOKUP(B36,'NANS Data'!$D$2:$P$51,7,FALSE)),"",VLOOKUP(B36,'NANS Data'!$D$2:$P$51,7,FALSE))</f>
        <v/>
      </c>
      <c r="E36" s="871"/>
      <c r="F36" s="872"/>
      <c r="G36" s="146" t="str">
        <f>IF(ISERROR(VLOOKUP(B36,'NANS Data'!$D$2:$P$51,12,FALSE)),"",VLOOKUP(B36,'NANS Data'!$D$2:$P$51,12,FALSE))</f>
        <v/>
      </c>
      <c r="H36" s="147" t="str">
        <f>IF(ISERROR(VLOOKUP(B36,競技者データ入力シート!$B$8:$O$57,2,FALSE)),"",VLOOKUP(B36,競技者データ入力シート!$B$8:$O$57,8,FALSE))</f>
        <v/>
      </c>
      <c r="I36" s="148" t="str">
        <f>IF(ISERROR(VLOOKUP(B36,'NANS Data'!$D$2:$P$51,13,FALSE)),"",VLOOKUP(B36,'NANS Data'!$D$2:$P$51,13,FALSE))</f>
        <v/>
      </c>
      <c r="J36" s="873" t="str">
        <f>IF(ISERROR(VLOOKUP($B36,競技者データ入力シート!$B$8:$Q$57,16,FALSE)),"",VLOOKUP($B36,競技者データ入力シート!$B$8:$Q$57,16,FALSE))</f>
        <v/>
      </c>
      <c r="K36" s="874"/>
      <c r="L36" s="875"/>
      <c r="M36" s="875"/>
      <c r="N36" s="875"/>
      <c r="O36" s="875"/>
      <c r="P36" s="875"/>
      <c r="Q36" s="875"/>
      <c r="R36" s="875"/>
      <c r="S36" s="876"/>
    </row>
    <row r="37" spans="2:19" ht="16.649999999999999" customHeight="1">
      <c r="B37" s="520">
        <v>21</v>
      </c>
      <c r="C37" s="610" t="str">
        <f>IF(ISERROR(VLOOKUP(B37,'NANS Data'!$D$2:$P$51,6,FALSE)),"",VLOOKUP(B37,'NANS Data'!$D$2:$P$51,6,FALSE))</f>
        <v/>
      </c>
      <c r="D37" s="856" t="str">
        <f>IF(ISERROR(VLOOKUP(B37,'NANS Data'!$D$2:$P$51,7,FALSE)),"",VLOOKUP(B37,'NANS Data'!$D$2:$P$51,7,FALSE))</f>
        <v/>
      </c>
      <c r="E37" s="857"/>
      <c r="F37" s="858"/>
      <c r="G37" s="143" t="str">
        <f>IF(ISERROR(VLOOKUP(B37,'NANS Data'!$D$2:$P$51,12,FALSE)),"",VLOOKUP(B37,'NANS Data'!$D$2:$P$51,12,FALSE))</f>
        <v/>
      </c>
      <c r="H37" s="144" t="str">
        <f>IF(ISERROR(VLOOKUP(B37,競技者データ入力シート!$B$8:$O$57,2,FALSE)),"",VLOOKUP(B37,競技者データ入力シート!$B$8:$O$57,8,FALSE))</f>
        <v/>
      </c>
      <c r="I37" s="145" t="str">
        <f>IF(ISERROR(VLOOKUP(B37,'NANS Data'!$D$2:$P$51,13,FALSE)),"",VLOOKUP(B37,'NANS Data'!$D$2:$P$51,13,FALSE))</f>
        <v/>
      </c>
      <c r="J37" s="859" t="str">
        <f>IF(ISERROR(VLOOKUP($B37,競技者データ入力シート!$B$8:$Q$57,16,FALSE)),"",VLOOKUP($B37,競技者データ入力シート!$B$8:$Q$57,16,FALSE))</f>
        <v/>
      </c>
      <c r="K37" s="860"/>
      <c r="L37" s="861"/>
      <c r="M37" s="861"/>
      <c r="N37" s="861"/>
      <c r="O37" s="861"/>
      <c r="P37" s="861"/>
      <c r="Q37" s="861"/>
      <c r="R37" s="861"/>
      <c r="S37" s="862"/>
    </row>
    <row r="38" spans="2:19" ht="16.649999999999999" customHeight="1">
      <c r="B38" s="521">
        <v>22</v>
      </c>
      <c r="C38" s="610" t="str">
        <f>IF(ISERROR(VLOOKUP(B38,'NANS Data'!$D$2:$P$51,6,FALSE)),"",VLOOKUP(B38,'NANS Data'!$D$2:$P$51,6,FALSE))</f>
        <v/>
      </c>
      <c r="D38" s="856" t="str">
        <f>IF(ISERROR(VLOOKUP(B38,'NANS Data'!$D$2:$P$51,7,FALSE)),"",VLOOKUP(B38,'NANS Data'!$D$2:$P$51,7,FALSE))</f>
        <v/>
      </c>
      <c r="E38" s="857"/>
      <c r="F38" s="858"/>
      <c r="G38" s="143" t="str">
        <f>IF(ISERROR(VLOOKUP(B38,'NANS Data'!$D$2:$P$51,12,FALSE)),"",VLOOKUP(B38,'NANS Data'!$D$2:$P$51,12,FALSE))</f>
        <v/>
      </c>
      <c r="H38" s="144" t="str">
        <f>IF(ISERROR(VLOOKUP(B38,競技者データ入力シート!$B$8:$O$57,2,FALSE)),"",VLOOKUP(B38,競技者データ入力シート!$B$8:$O$57,8,FALSE))</f>
        <v/>
      </c>
      <c r="I38" s="145" t="str">
        <f>IF(ISERROR(VLOOKUP(B38,'NANS Data'!$D$2:$P$51,13,FALSE)),"",VLOOKUP(B38,'NANS Data'!$D$2:$P$51,13,FALSE))</f>
        <v/>
      </c>
      <c r="J38" s="859" t="str">
        <f>IF(ISERROR(VLOOKUP($B38,競技者データ入力シート!$B$8:$Q$57,16,FALSE)),"",VLOOKUP($B38,競技者データ入力シート!$B$8:$Q$57,16,FALSE))</f>
        <v/>
      </c>
      <c r="K38" s="860"/>
      <c r="L38" s="861"/>
      <c r="M38" s="861"/>
      <c r="N38" s="861"/>
      <c r="O38" s="861"/>
      <c r="P38" s="861"/>
      <c r="Q38" s="861"/>
      <c r="R38" s="861"/>
      <c r="S38" s="862"/>
    </row>
    <row r="39" spans="2:19" ht="16.649999999999999" customHeight="1">
      <c r="B39" s="521">
        <v>23</v>
      </c>
      <c r="C39" s="610" t="str">
        <f>IF(ISERROR(VLOOKUP(B39,'NANS Data'!$D$2:$P$51,6,FALSE)),"",VLOOKUP(B39,'NANS Data'!$D$2:$P$51,6,FALSE))</f>
        <v/>
      </c>
      <c r="D39" s="856" t="str">
        <f>IF(ISERROR(VLOOKUP(B39,'NANS Data'!$D$2:$P$51,7,FALSE)),"",VLOOKUP(B39,'NANS Data'!$D$2:$P$51,7,FALSE))</f>
        <v/>
      </c>
      <c r="E39" s="857"/>
      <c r="F39" s="858"/>
      <c r="G39" s="143" t="str">
        <f>IF(ISERROR(VLOOKUP(B39,'NANS Data'!$D$2:$P$51,12,FALSE)),"",VLOOKUP(B39,'NANS Data'!$D$2:$P$51,12,FALSE))</f>
        <v/>
      </c>
      <c r="H39" s="144" t="str">
        <f>IF(ISERROR(VLOOKUP(B39,競技者データ入力シート!$B$8:$O$57,2,FALSE)),"",VLOOKUP(B39,競技者データ入力シート!$B$8:$O$57,8,FALSE))</f>
        <v/>
      </c>
      <c r="I39" s="145" t="str">
        <f>IF(ISERROR(VLOOKUP(B39,'NANS Data'!$D$2:$P$51,13,FALSE)),"",VLOOKUP(B39,'NANS Data'!$D$2:$P$51,13,FALSE))</f>
        <v/>
      </c>
      <c r="J39" s="859" t="str">
        <f>IF(ISERROR(VLOOKUP($B39,競技者データ入力シート!$B$8:$Q$57,16,FALSE)),"",VLOOKUP($B39,競技者データ入力シート!$B$8:$Q$57,16,FALSE))</f>
        <v/>
      </c>
      <c r="K39" s="860"/>
      <c r="L39" s="861"/>
      <c r="M39" s="861"/>
      <c r="N39" s="861"/>
      <c r="O39" s="861"/>
      <c r="P39" s="861"/>
      <c r="Q39" s="861"/>
      <c r="R39" s="861"/>
      <c r="S39" s="862"/>
    </row>
    <row r="40" spans="2:19" ht="16.649999999999999" customHeight="1">
      <c r="B40" s="521">
        <v>24</v>
      </c>
      <c r="C40" s="610" t="str">
        <f>IF(ISERROR(VLOOKUP(B40,'NANS Data'!$D$2:$P$51,6,FALSE)),"",VLOOKUP(B40,'NANS Data'!$D$2:$P$51,6,FALSE))</f>
        <v/>
      </c>
      <c r="D40" s="856" t="str">
        <f>IF(ISERROR(VLOOKUP(B40,'NANS Data'!$D$2:$P$51,7,FALSE)),"",VLOOKUP(B40,'NANS Data'!$D$2:$P$51,7,FALSE))</f>
        <v/>
      </c>
      <c r="E40" s="857"/>
      <c r="F40" s="858"/>
      <c r="G40" s="143" t="str">
        <f>IF(ISERROR(VLOOKUP(B40,'NANS Data'!$D$2:$P$51,12,FALSE)),"",VLOOKUP(B40,'NANS Data'!$D$2:$P$51,12,FALSE))</f>
        <v/>
      </c>
      <c r="H40" s="144" t="str">
        <f>IF(ISERROR(VLOOKUP(B40,競技者データ入力シート!$B$8:$O$57,2,FALSE)),"",VLOOKUP(B40,競技者データ入力シート!$B$8:$O$57,8,FALSE))</f>
        <v/>
      </c>
      <c r="I40" s="145" t="str">
        <f>IF(ISERROR(VLOOKUP(B40,'NANS Data'!$D$2:$P$51,13,FALSE)),"",VLOOKUP(B40,'NANS Data'!$D$2:$P$51,13,FALSE))</f>
        <v/>
      </c>
      <c r="J40" s="859" t="str">
        <f>IF(ISERROR(VLOOKUP($B40,競技者データ入力シート!$B$8:$Q$57,16,FALSE)),"",VLOOKUP($B40,競技者データ入力シート!$B$8:$Q$57,16,FALSE))</f>
        <v/>
      </c>
      <c r="K40" s="860"/>
      <c r="L40" s="861"/>
      <c r="M40" s="861"/>
      <c r="N40" s="861"/>
      <c r="O40" s="861"/>
      <c r="P40" s="861"/>
      <c r="Q40" s="861"/>
      <c r="R40" s="861"/>
      <c r="S40" s="862"/>
    </row>
    <row r="41" spans="2:19" ht="16.649999999999999" customHeight="1">
      <c r="B41" s="522">
        <v>25</v>
      </c>
      <c r="C41" s="612" t="str">
        <f>IF(ISERROR(VLOOKUP(B41,'NANS Data'!$D$2:$P$51,6,FALSE)),"",VLOOKUP(B41,'NANS Data'!$D$2:$P$51,6,FALSE))</f>
        <v/>
      </c>
      <c r="D41" s="870" t="str">
        <f>IF(ISERROR(VLOOKUP(B41,'NANS Data'!$D$2:$P$51,7,FALSE)),"",VLOOKUP(B41,'NANS Data'!$D$2:$P$51,7,FALSE))</f>
        <v/>
      </c>
      <c r="E41" s="871"/>
      <c r="F41" s="872"/>
      <c r="G41" s="146" t="str">
        <f>IF(ISERROR(VLOOKUP(B41,'NANS Data'!$D$2:$P$51,12,FALSE)),"",VLOOKUP(B41,'NANS Data'!$D$2:$P$51,12,FALSE))</f>
        <v/>
      </c>
      <c r="H41" s="147" t="str">
        <f>IF(ISERROR(VLOOKUP(B41,競技者データ入力シート!$B$8:$O$57,2,FALSE)),"",VLOOKUP(B41,競技者データ入力シート!$B$8:$O$57,8,FALSE))</f>
        <v/>
      </c>
      <c r="I41" s="148" t="str">
        <f>IF(ISERROR(VLOOKUP(B41,'NANS Data'!$D$2:$P$51,13,FALSE)),"",VLOOKUP(B41,'NANS Data'!$D$2:$P$51,13,FALSE))</f>
        <v/>
      </c>
      <c r="J41" s="873" t="str">
        <f>IF(ISERROR(VLOOKUP($B41,競技者データ入力シート!$B$8:$Q$57,16,FALSE)),"",VLOOKUP($B41,競技者データ入力シート!$B$8:$Q$57,16,FALSE))</f>
        <v/>
      </c>
      <c r="K41" s="874"/>
      <c r="L41" s="875"/>
      <c r="M41" s="875"/>
      <c r="N41" s="875"/>
      <c r="O41" s="875"/>
      <c r="P41" s="875"/>
      <c r="Q41" s="875"/>
      <c r="R41" s="875"/>
      <c r="S41" s="876"/>
    </row>
    <row r="42" spans="2:19" ht="16.649999999999999" customHeight="1">
      <c r="B42" s="520">
        <v>26</v>
      </c>
      <c r="C42" s="610" t="str">
        <f>IF(ISERROR(VLOOKUP(B42,'NANS Data'!$D$2:$P$51,6,FALSE)),"",VLOOKUP(B42,'NANS Data'!$D$2:$P$51,6,FALSE))</f>
        <v/>
      </c>
      <c r="D42" s="856" t="str">
        <f>IF(ISERROR(VLOOKUP(B42,'NANS Data'!$D$2:$P$51,7,FALSE)),"",VLOOKUP(B42,'NANS Data'!$D$2:$P$51,7,FALSE))</f>
        <v/>
      </c>
      <c r="E42" s="857"/>
      <c r="F42" s="858"/>
      <c r="G42" s="143" t="str">
        <f>IF(ISERROR(VLOOKUP(B42,'NANS Data'!$D$2:$P$51,12,FALSE)),"",VLOOKUP(B42,'NANS Data'!$D$2:$P$51,12,FALSE))</f>
        <v/>
      </c>
      <c r="H42" s="144" t="str">
        <f>IF(ISERROR(VLOOKUP(B42,競技者データ入力シート!$B$8:$O$57,2,FALSE)),"",VLOOKUP(B42,競技者データ入力シート!$B$8:$O$57,8,FALSE))</f>
        <v/>
      </c>
      <c r="I42" s="145" t="str">
        <f>IF(ISERROR(VLOOKUP(B42,'NANS Data'!$D$2:$P$51,13,FALSE)),"",VLOOKUP(B42,'NANS Data'!$D$2:$P$51,13,FALSE))</f>
        <v/>
      </c>
      <c r="J42" s="859" t="str">
        <f>IF(ISERROR(VLOOKUP($B42,競技者データ入力シート!$B$8:$Q$57,16,FALSE)),"",VLOOKUP($B42,競技者データ入力シート!$B$8:$Q$57,16,FALSE))</f>
        <v/>
      </c>
      <c r="K42" s="860"/>
      <c r="L42" s="861"/>
      <c r="M42" s="861"/>
      <c r="N42" s="861"/>
      <c r="O42" s="861"/>
      <c r="P42" s="861"/>
      <c r="Q42" s="861"/>
      <c r="R42" s="861"/>
      <c r="S42" s="862"/>
    </row>
    <row r="43" spans="2:19" ht="16.649999999999999" customHeight="1">
      <c r="B43" s="521">
        <v>27</v>
      </c>
      <c r="C43" s="610" t="str">
        <f>IF(ISERROR(VLOOKUP(B43,'NANS Data'!$D$2:$P$51,6,FALSE)),"",VLOOKUP(B43,'NANS Data'!$D$2:$P$51,6,FALSE))</f>
        <v/>
      </c>
      <c r="D43" s="856" t="str">
        <f>IF(ISERROR(VLOOKUP(B43,'NANS Data'!$D$2:$P$51,7,FALSE)),"",VLOOKUP(B43,'NANS Data'!$D$2:$P$51,7,FALSE))</f>
        <v/>
      </c>
      <c r="E43" s="857"/>
      <c r="F43" s="858"/>
      <c r="G43" s="143" t="str">
        <f>IF(ISERROR(VLOOKUP(B43,'NANS Data'!$D$2:$P$51,12,FALSE)),"",VLOOKUP(B43,'NANS Data'!$D$2:$P$51,12,FALSE))</f>
        <v/>
      </c>
      <c r="H43" s="144" t="str">
        <f>IF(ISERROR(VLOOKUP(B43,競技者データ入力シート!$B$8:$O$57,2,FALSE)),"",VLOOKUP(B43,競技者データ入力シート!$B$8:$O$57,8,FALSE))</f>
        <v/>
      </c>
      <c r="I43" s="145" t="str">
        <f>IF(ISERROR(VLOOKUP(B43,'NANS Data'!$D$2:$P$51,13,FALSE)),"",VLOOKUP(B43,'NANS Data'!$D$2:$P$51,13,FALSE))</f>
        <v/>
      </c>
      <c r="J43" s="859" t="str">
        <f>IF(ISERROR(VLOOKUP($B43,競技者データ入力シート!$B$8:$Q$57,16,FALSE)),"",VLOOKUP($B43,競技者データ入力シート!$B$8:$Q$57,16,FALSE))</f>
        <v/>
      </c>
      <c r="K43" s="860"/>
      <c r="L43" s="861"/>
      <c r="M43" s="861"/>
      <c r="N43" s="861"/>
      <c r="O43" s="861"/>
      <c r="P43" s="861"/>
      <c r="Q43" s="861"/>
      <c r="R43" s="861"/>
      <c r="S43" s="862"/>
    </row>
    <row r="44" spans="2:19" ht="16.649999999999999" customHeight="1">
      <c r="B44" s="521">
        <v>28</v>
      </c>
      <c r="C44" s="610" t="str">
        <f>IF(ISERROR(VLOOKUP(B44,'NANS Data'!$D$2:$P$51,6,FALSE)),"",VLOOKUP(B44,'NANS Data'!$D$2:$P$51,6,FALSE))</f>
        <v/>
      </c>
      <c r="D44" s="856" t="str">
        <f>IF(ISERROR(VLOOKUP(B44,'NANS Data'!$D$2:$P$51,7,FALSE)),"",VLOOKUP(B44,'NANS Data'!$D$2:$P$51,7,FALSE))</f>
        <v/>
      </c>
      <c r="E44" s="857"/>
      <c r="F44" s="858"/>
      <c r="G44" s="143" t="str">
        <f>IF(ISERROR(VLOOKUP(B44,'NANS Data'!$D$2:$P$51,12,FALSE)),"",VLOOKUP(B44,'NANS Data'!$D$2:$P$51,12,FALSE))</f>
        <v/>
      </c>
      <c r="H44" s="144" t="str">
        <f>IF(ISERROR(VLOOKUP(B44,競技者データ入力シート!$B$8:$O$57,2,FALSE)),"",VLOOKUP(B44,競技者データ入力シート!$B$8:$O$57,8,FALSE))</f>
        <v/>
      </c>
      <c r="I44" s="145" t="str">
        <f>IF(ISERROR(VLOOKUP(B44,'NANS Data'!$D$2:$P$51,13,FALSE)),"",VLOOKUP(B44,'NANS Data'!$D$2:$P$51,13,FALSE))</f>
        <v/>
      </c>
      <c r="J44" s="859" t="str">
        <f>IF(ISERROR(VLOOKUP($B44,競技者データ入力シート!$B$8:$Q$57,16,FALSE)),"",VLOOKUP($B44,競技者データ入力シート!$B$8:$Q$57,16,FALSE))</f>
        <v/>
      </c>
      <c r="K44" s="860"/>
      <c r="L44" s="861"/>
      <c r="M44" s="861"/>
      <c r="N44" s="861"/>
      <c r="O44" s="861"/>
      <c r="P44" s="861"/>
      <c r="Q44" s="861"/>
      <c r="R44" s="861"/>
      <c r="S44" s="862"/>
    </row>
    <row r="45" spans="2:19" ht="16.649999999999999" customHeight="1">
      <c r="B45" s="521">
        <v>29</v>
      </c>
      <c r="C45" s="610" t="str">
        <f>IF(ISERROR(VLOOKUP(B45,'NANS Data'!$D$2:$P$51,6,FALSE)),"",VLOOKUP(B45,'NANS Data'!$D$2:$P$51,6,FALSE))</f>
        <v/>
      </c>
      <c r="D45" s="856" t="str">
        <f>IF(ISERROR(VLOOKUP(B45,'NANS Data'!$D$2:$P$51,7,FALSE)),"",VLOOKUP(B45,'NANS Data'!$D$2:$P$51,7,FALSE))</f>
        <v/>
      </c>
      <c r="E45" s="857"/>
      <c r="F45" s="858"/>
      <c r="G45" s="143" t="str">
        <f>IF(ISERROR(VLOOKUP(B45,'NANS Data'!$D$2:$P$51,12,FALSE)),"",VLOOKUP(B45,'NANS Data'!$D$2:$P$51,12,FALSE))</f>
        <v/>
      </c>
      <c r="H45" s="144" t="str">
        <f>IF(ISERROR(VLOOKUP(B45,競技者データ入力シート!$B$8:$O$57,2,FALSE)),"",VLOOKUP(B45,競技者データ入力シート!$B$8:$O$57,8,FALSE))</f>
        <v/>
      </c>
      <c r="I45" s="145" t="str">
        <f>IF(ISERROR(VLOOKUP(B45,'NANS Data'!$D$2:$P$51,13,FALSE)),"",VLOOKUP(B45,'NANS Data'!$D$2:$P$51,13,FALSE))</f>
        <v/>
      </c>
      <c r="J45" s="859" t="str">
        <f>IF(ISERROR(VLOOKUP($B45,競技者データ入力シート!$B$8:$Q$57,16,FALSE)),"",VLOOKUP($B45,競技者データ入力シート!$B$8:$Q$57,16,FALSE))</f>
        <v/>
      </c>
      <c r="K45" s="860"/>
      <c r="L45" s="861"/>
      <c r="M45" s="861"/>
      <c r="N45" s="861"/>
      <c r="O45" s="861"/>
      <c r="P45" s="861"/>
      <c r="Q45" s="861"/>
      <c r="R45" s="861"/>
      <c r="S45" s="862"/>
    </row>
    <row r="46" spans="2:19" ht="16.649999999999999" customHeight="1">
      <c r="B46" s="522">
        <v>30</v>
      </c>
      <c r="C46" s="612" t="str">
        <f>IF(ISERROR(VLOOKUP(B46,'NANS Data'!$D$2:$P$51,6,FALSE)),"",VLOOKUP(B46,'NANS Data'!$D$2:$P$51,6,FALSE))</f>
        <v/>
      </c>
      <c r="D46" s="870" t="str">
        <f>IF(ISERROR(VLOOKUP(B46,'NANS Data'!$D$2:$P$51,7,FALSE)),"",VLOOKUP(B46,'NANS Data'!$D$2:$P$51,7,FALSE))</f>
        <v/>
      </c>
      <c r="E46" s="871"/>
      <c r="F46" s="872"/>
      <c r="G46" s="146" t="str">
        <f>IF(ISERROR(VLOOKUP(B46,'NANS Data'!$D$2:$P$51,12,FALSE)),"",VLOOKUP(B46,'NANS Data'!$D$2:$P$51,12,FALSE))</f>
        <v/>
      </c>
      <c r="H46" s="147" t="str">
        <f>IF(ISERROR(VLOOKUP(B46,競技者データ入力シート!$B$8:$O$57,2,FALSE)),"",VLOOKUP(B46,競技者データ入力シート!$B$8:$O$57,8,FALSE))</f>
        <v/>
      </c>
      <c r="I46" s="148" t="str">
        <f>IF(ISERROR(VLOOKUP(B46,'NANS Data'!$D$2:$P$51,13,FALSE)),"",VLOOKUP(B46,'NANS Data'!$D$2:$P$51,13,FALSE))</f>
        <v/>
      </c>
      <c r="J46" s="873" t="str">
        <f>IF(ISERROR(VLOOKUP($B46,競技者データ入力シート!$B$8:$Q$57,16,FALSE)),"",VLOOKUP($B46,競技者データ入力シート!$B$8:$Q$57,16,FALSE))</f>
        <v/>
      </c>
      <c r="K46" s="874"/>
      <c r="L46" s="875"/>
      <c r="M46" s="875"/>
      <c r="N46" s="875"/>
      <c r="O46" s="875"/>
      <c r="P46" s="875"/>
      <c r="Q46" s="875"/>
      <c r="R46" s="875"/>
      <c r="S46" s="876"/>
    </row>
    <row r="47" spans="2:19" ht="16.649999999999999" customHeight="1">
      <c r="B47" s="520">
        <v>31</v>
      </c>
      <c r="C47" s="610" t="str">
        <f>IF(ISERROR(VLOOKUP(B47,'NANS Data'!$D$2:$P$51,6,FALSE)),"",VLOOKUP(B47,'NANS Data'!$D$2:$P$51,6,FALSE))</f>
        <v/>
      </c>
      <c r="D47" s="856" t="str">
        <f>IF(ISERROR(VLOOKUP(B47,'NANS Data'!$D$2:$P$51,7,FALSE)),"",VLOOKUP(B47,'NANS Data'!$D$2:$P$51,7,FALSE))</f>
        <v/>
      </c>
      <c r="E47" s="857"/>
      <c r="F47" s="858"/>
      <c r="G47" s="143" t="str">
        <f>IF(ISERROR(VLOOKUP(B47,'NANS Data'!$D$2:$P$51,12,FALSE)),"",VLOOKUP(B47,'NANS Data'!$D$2:$P$51,12,FALSE))</f>
        <v/>
      </c>
      <c r="H47" s="144" t="str">
        <f>IF(ISERROR(VLOOKUP(B47,競技者データ入力シート!$B$8:$O$57,2,FALSE)),"",VLOOKUP(B47,競技者データ入力シート!$B$8:$O$57,8,FALSE))</f>
        <v/>
      </c>
      <c r="I47" s="145" t="str">
        <f>IF(ISERROR(VLOOKUP(B47,'NANS Data'!$D$2:$P$51,13,FALSE)),"",VLOOKUP(B47,'NANS Data'!$D$2:$P$51,13,FALSE))</f>
        <v/>
      </c>
      <c r="J47" s="859" t="str">
        <f>IF(ISERROR(VLOOKUP($B47,競技者データ入力シート!$B$8:$Q$57,16,FALSE)),"",VLOOKUP($B47,競技者データ入力シート!$B$8:$Q$57,16,FALSE))</f>
        <v/>
      </c>
      <c r="K47" s="860"/>
      <c r="L47" s="861"/>
      <c r="M47" s="861"/>
      <c r="N47" s="861"/>
      <c r="O47" s="861"/>
      <c r="P47" s="861"/>
      <c r="Q47" s="861"/>
      <c r="R47" s="861"/>
      <c r="S47" s="862"/>
    </row>
    <row r="48" spans="2:19" ht="16.649999999999999" customHeight="1">
      <c r="B48" s="521">
        <v>32</v>
      </c>
      <c r="C48" s="610" t="str">
        <f>IF(ISERROR(VLOOKUP(B48,'NANS Data'!$D$2:$P$51,6,FALSE)),"",VLOOKUP(B48,'NANS Data'!$D$2:$P$51,6,FALSE))</f>
        <v/>
      </c>
      <c r="D48" s="856" t="str">
        <f>IF(ISERROR(VLOOKUP(B48,'NANS Data'!$D$2:$P$51,7,FALSE)),"",VLOOKUP(B48,'NANS Data'!$D$2:$P$51,7,FALSE))</f>
        <v/>
      </c>
      <c r="E48" s="857"/>
      <c r="F48" s="858"/>
      <c r="G48" s="143" t="str">
        <f>IF(ISERROR(VLOOKUP(B48,'NANS Data'!$D$2:$P$51,12,FALSE)),"",VLOOKUP(B48,'NANS Data'!$D$2:$P$51,12,FALSE))</f>
        <v/>
      </c>
      <c r="H48" s="144" t="str">
        <f>IF(ISERROR(VLOOKUP(B48,競技者データ入力シート!$B$8:$O$57,2,FALSE)),"",VLOOKUP(B48,競技者データ入力シート!$B$8:$O$57,8,FALSE))</f>
        <v/>
      </c>
      <c r="I48" s="145" t="str">
        <f>IF(ISERROR(VLOOKUP(B48,'NANS Data'!$D$2:$P$51,13,FALSE)),"",VLOOKUP(B48,'NANS Data'!$D$2:$P$51,13,FALSE))</f>
        <v/>
      </c>
      <c r="J48" s="859" t="str">
        <f>IF(ISERROR(VLOOKUP($B48,競技者データ入力シート!$B$8:$Q$57,16,FALSE)),"",VLOOKUP($B48,競技者データ入力シート!$B$8:$Q$57,16,FALSE))</f>
        <v/>
      </c>
      <c r="K48" s="860"/>
      <c r="L48" s="861"/>
      <c r="M48" s="861"/>
      <c r="N48" s="861"/>
      <c r="O48" s="861"/>
      <c r="P48" s="861"/>
      <c r="Q48" s="861"/>
      <c r="R48" s="861"/>
      <c r="S48" s="862"/>
    </row>
    <row r="49" spans="2:19" ht="16.649999999999999" customHeight="1">
      <c r="B49" s="521">
        <v>33</v>
      </c>
      <c r="C49" s="610" t="str">
        <f>IF(ISERROR(VLOOKUP(B49,'NANS Data'!$D$2:$P$51,6,FALSE)),"",VLOOKUP(B49,'NANS Data'!$D$2:$P$51,6,FALSE))</f>
        <v/>
      </c>
      <c r="D49" s="856" t="str">
        <f>IF(ISERROR(VLOOKUP(B49,'NANS Data'!$D$2:$P$51,7,FALSE)),"",VLOOKUP(B49,'NANS Data'!$D$2:$P$51,7,FALSE))</f>
        <v/>
      </c>
      <c r="E49" s="857"/>
      <c r="F49" s="858"/>
      <c r="G49" s="143" t="str">
        <f>IF(ISERROR(VLOOKUP(B49,'NANS Data'!$D$2:$P$51,12,FALSE)),"",VLOOKUP(B49,'NANS Data'!$D$2:$P$51,12,FALSE))</f>
        <v/>
      </c>
      <c r="H49" s="144" t="str">
        <f>IF(ISERROR(VLOOKUP(B49,競技者データ入力シート!$B$8:$O$57,2,FALSE)),"",VLOOKUP(B49,競技者データ入力シート!$B$8:$O$57,8,FALSE))</f>
        <v/>
      </c>
      <c r="I49" s="145" t="str">
        <f>IF(ISERROR(VLOOKUP(B49,'NANS Data'!$D$2:$P$51,13,FALSE)),"",VLOOKUP(B49,'NANS Data'!$D$2:$P$51,13,FALSE))</f>
        <v/>
      </c>
      <c r="J49" s="859" t="str">
        <f>IF(ISERROR(VLOOKUP($B49,競技者データ入力シート!$B$8:$Q$57,16,FALSE)),"",VLOOKUP($B49,競技者データ入力シート!$B$8:$Q$57,16,FALSE))</f>
        <v/>
      </c>
      <c r="K49" s="860"/>
      <c r="L49" s="861"/>
      <c r="M49" s="861"/>
      <c r="N49" s="861"/>
      <c r="O49" s="861"/>
      <c r="P49" s="861"/>
      <c r="Q49" s="861"/>
      <c r="R49" s="861"/>
      <c r="S49" s="862"/>
    </row>
    <row r="50" spans="2:19" ht="16.649999999999999" customHeight="1">
      <c r="B50" s="521">
        <v>34</v>
      </c>
      <c r="C50" s="610" t="str">
        <f>IF(ISERROR(VLOOKUP(B50,'NANS Data'!$D$2:$P$51,6,FALSE)),"",VLOOKUP(B50,'NANS Data'!$D$2:$P$51,6,FALSE))</f>
        <v/>
      </c>
      <c r="D50" s="856" t="str">
        <f>IF(ISERROR(VLOOKUP(B50,'NANS Data'!$D$2:$P$51,7,FALSE)),"",VLOOKUP(B50,'NANS Data'!$D$2:$P$51,7,FALSE))</f>
        <v/>
      </c>
      <c r="E50" s="857"/>
      <c r="F50" s="858"/>
      <c r="G50" s="143" t="str">
        <f>IF(ISERROR(VLOOKUP(B50,'NANS Data'!$D$2:$P$51,12,FALSE)),"",VLOOKUP(B50,'NANS Data'!$D$2:$P$51,12,FALSE))</f>
        <v/>
      </c>
      <c r="H50" s="144" t="str">
        <f>IF(ISERROR(VLOOKUP(B50,競技者データ入力シート!$B$8:$O$57,2,FALSE)),"",VLOOKUP(B50,競技者データ入力シート!$B$8:$O$57,8,FALSE))</f>
        <v/>
      </c>
      <c r="I50" s="145" t="str">
        <f>IF(ISERROR(VLOOKUP(B50,'NANS Data'!$D$2:$P$51,13,FALSE)),"",VLOOKUP(B50,'NANS Data'!$D$2:$P$51,13,FALSE))</f>
        <v/>
      </c>
      <c r="J50" s="859" t="str">
        <f>IF(ISERROR(VLOOKUP($B50,競技者データ入力シート!$B$8:$Q$57,16,FALSE)),"",VLOOKUP($B50,競技者データ入力シート!$B$8:$Q$57,16,FALSE))</f>
        <v/>
      </c>
      <c r="K50" s="860"/>
      <c r="L50" s="861"/>
      <c r="M50" s="861"/>
      <c r="N50" s="861"/>
      <c r="O50" s="861"/>
      <c r="P50" s="861"/>
      <c r="Q50" s="861"/>
      <c r="R50" s="861"/>
      <c r="S50" s="862"/>
    </row>
    <row r="51" spans="2:19" ht="16.649999999999999" customHeight="1">
      <c r="B51" s="522">
        <v>35</v>
      </c>
      <c r="C51" s="612" t="str">
        <f>IF(ISERROR(VLOOKUP(B51,'NANS Data'!$D$2:$P$51,6,FALSE)),"",VLOOKUP(B51,'NANS Data'!$D$2:$P$51,6,FALSE))</f>
        <v/>
      </c>
      <c r="D51" s="870" t="str">
        <f>IF(ISERROR(VLOOKUP(B51,'NANS Data'!$D$2:$P$51,7,FALSE)),"",VLOOKUP(B51,'NANS Data'!$D$2:$P$51,7,FALSE))</f>
        <v/>
      </c>
      <c r="E51" s="871"/>
      <c r="F51" s="872"/>
      <c r="G51" s="146" t="str">
        <f>IF(ISERROR(VLOOKUP(B51,'NANS Data'!$D$2:$P$51,12,FALSE)),"",VLOOKUP(B51,'NANS Data'!$D$2:$P$51,12,FALSE))</f>
        <v/>
      </c>
      <c r="H51" s="147" t="str">
        <f>IF(ISERROR(VLOOKUP(B51,競技者データ入力シート!$B$8:$O$57,2,FALSE)),"",VLOOKUP(B51,競技者データ入力シート!$B$8:$O$57,8,FALSE))</f>
        <v/>
      </c>
      <c r="I51" s="148" t="str">
        <f>IF(ISERROR(VLOOKUP(B51,'NANS Data'!$D$2:$P$51,13,FALSE)),"",VLOOKUP(B51,'NANS Data'!$D$2:$P$51,13,FALSE))</f>
        <v/>
      </c>
      <c r="J51" s="873" t="str">
        <f>IF(ISERROR(VLOOKUP($B51,競技者データ入力シート!$B$8:$Q$57,16,FALSE)),"",VLOOKUP($B51,競技者データ入力シート!$B$8:$Q$57,16,FALSE))</f>
        <v/>
      </c>
      <c r="K51" s="874"/>
      <c r="L51" s="875"/>
      <c r="M51" s="875"/>
      <c r="N51" s="875"/>
      <c r="O51" s="875"/>
      <c r="P51" s="875"/>
      <c r="Q51" s="875"/>
      <c r="R51" s="875"/>
      <c r="S51" s="876"/>
    </row>
    <row r="52" spans="2:19" ht="16.649999999999999" customHeight="1">
      <c r="B52" s="520">
        <v>36</v>
      </c>
      <c r="C52" s="610" t="str">
        <f>IF(ISERROR(VLOOKUP(B52,'NANS Data'!$D$2:$P$51,6,FALSE)),"",VLOOKUP(B52,'NANS Data'!$D$2:$P$51,6,FALSE))</f>
        <v/>
      </c>
      <c r="D52" s="856" t="str">
        <f>IF(ISERROR(VLOOKUP(B52,'NANS Data'!$D$2:$P$51,7,FALSE)),"",VLOOKUP(B52,'NANS Data'!$D$2:$P$51,7,FALSE))</f>
        <v/>
      </c>
      <c r="E52" s="857"/>
      <c r="F52" s="858"/>
      <c r="G52" s="143" t="str">
        <f>IF(ISERROR(VLOOKUP(B52,'NANS Data'!$D$2:$P$51,12,FALSE)),"",VLOOKUP(B52,'NANS Data'!$D$2:$P$51,12,FALSE))</f>
        <v/>
      </c>
      <c r="H52" s="144" t="str">
        <f>IF(ISERROR(VLOOKUP(B52,競技者データ入力シート!$B$8:$O$57,2,FALSE)),"",VLOOKUP(B52,競技者データ入力シート!$B$8:$O$57,8,FALSE))</f>
        <v/>
      </c>
      <c r="I52" s="145" t="str">
        <f>IF(ISERROR(VLOOKUP(B52,'NANS Data'!$D$2:$P$51,13,FALSE)),"",VLOOKUP(B52,'NANS Data'!$D$2:$P$51,13,FALSE))</f>
        <v/>
      </c>
      <c r="J52" s="859" t="str">
        <f>IF(ISERROR(VLOOKUP($B52,競技者データ入力シート!$B$8:$Q$57,16,FALSE)),"",VLOOKUP($B52,競技者データ入力シート!$B$8:$Q$57,16,FALSE))</f>
        <v/>
      </c>
      <c r="K52" s="860"/>
      <c r="L52" s="861"/>
      <c r="M52" s="861"/>
      <c r="N52" s="861"/>
      <c r="O52" s="861"/>
      <c r="P52" s="861"/>
      <c r="Q52" s="861"/>
      <c r="R52" s="861"/>
      <c r="S52" s="862"/>
    </row>
    <row r="53" spans="2:19" ht="16.649999999999999" customHeight="1">
      <c r="B53" s="521">
        <v>37</v>
      </c>
      <c r="C53" s="610" t="str">
        <f>IF(ISERROR(VLOOKUP(B53,'NANS Data'!$D$2:$P$51,6,FALSE)),"",VLOOKUP(B53,'NANS Data'!$D$2:$P$51,6,FALSE))</f>
        <v/>
      </c>
      <c r="D53" s="856" t="str">
        <f>IF(ISERROR(VLOOKUP(B53,'NANS Data'!$D$2:$P$51,7,FALSE)),"",VLOOKUP(B53,'NANS Data'!$D$2:$P$51,7,FALSE))</f>
        <v/>
      </c>
      <c r="E53" s="857"/>
      <c r="F53" s="858"/>
      <c r="G53" s="143" t="str">
        <f>IF(ISERROR(VLOOKUP(B53,'NANS Data'!$D$2:$P$51,12,FALSE)),"",VLOOKUP(B53,'NANS Data'!$D$2:$P$51,12,FALSE))</f>
        <v/>
      </c>
      <c r="H53" s="144" t="str">
        <f>IF(ISERROR(VLOOKUP(B53,競技者データ入力シート!$B$8:$O$57,2,FALSE)),"",VLOOKUP(B53,競技者データ入力シート!$B$8:$O$57,8,FALSE))</f>
        <v/>
      </c>
      <c r="I53" s="145" t="str">
        <f>IF(ISERROR(VLOOKUP(B53,'NANS Data'!$D$2:$P$51,13,FALSE)),"",VLOOKUP(B53,'NANS Data'!$D$2:$P$51,13,FALSE))</f>
        <v/>
      </c>
      <c r="J53" s="859" t="str">
        <f>IF(ISERROR(VLOOKUP($B53,競技者データ入力シート!$B$8:$Q$57,16,FALSE)),"",VLOOKUP($B53,競技者データ入力シート!$B$8:$Q$57,16,FALSE))</f>
        <v/>
      </c>
      <c r="K53" s="860"/>
      <c r="L53" s="861"/>
      <c r="M53" s="861"/>
      <c r="N53" s="861"/>
      <c r="O53" s="861"/>
      <c r="P53" s="861"/>
      <c r="Q53" s="861"/>
      <c r="R53" s="861"/>
      <c r="S53" s="862"/>
    </row>
    <row r="54" spans="2:19" ht="16.649999999999999" customHeight="1">
      <c r="B54" s="521">
        <v>38</v>
      </c>
      <c r="C54" s="610" t="str">
        <f>IF(ISERROR(VLOOKUP(B54,'NANS Data'!$D$2:$P$51,6,FALSE)),"",VLOOKUP(B54,'NANS Data'!$D$2:$P$51,6,FALSE))</f>
        <v/>
      </c>
      <c r="D54" s="856" t="str">
        <f>IF(ISERROR(VLOOKUP(B54,'NANS Data'!$D$2:$P$51,7,FALSE)),"",VLOOKUP(B54,'NANS Data'!$D$2:$P$51,7,FALSE))</f>
        <v/>
      </c>
      <c r="E54" s="857"/>
      <c r="F54" s="858"/>
      <c r="G54" s="143" t="str">
        <f>IF(ISERROR(VLOOKUP(B54,'NANS Data'!$D$2:$P$51,12,FALSE)),"",VLOOKUP(B54,'NANS Data'!$D$2:$P$51,12,FALSE))</f>
        <v/>
      </c>
      <c r="H54" s="144" t="str">
        <f>IF(ISERROR(VLOOKUP(B54,競技者データ入力シート!$B$8:$O$57,2,FALSE)),"",VLOOKUP(B54,競技者データ入力シート!$B$8:$O$57,8,FALSE))</f>
        <v/>
      </c>
      <c r="I54" s="145" t="str">
        <f>IF(ISERROR(VLOOKUP(B54,'NANS Data'!$D$2:$P$51,13,FALSE)),"",VLOOKUP(B54,'NANS Data'!$D$2:$P$51,13,FALSE))</f>
        <v/>
      </c>
      <c r="J54" s="859" t="str">
        <f>IF(ISERROR(VLOOKUP($B54,競技者データ入力シート!$B$8:$Q$57,16,FALSE)),"",VLOOKUP($B54,競技者データ入力シート!$B$8:$Q$57,16,FALSE))</f>
        <v/>
      </c>
      <c r="K54" s="860"/>
      <c r="L54" s="861"/>
      <c r="M54" s="861"/>
      <c r="N54" s="861"/>
      <c r="O54" s="861"/>
      <c r="P54" s="861"/>
      <c r="Q54" s="861"/>
      <c r="R54" s="861"/>
      <c r="S54" s="862"/>
    </row>
    <row r="55" spans="2:19" ht="16.649999999999999" customHeight="1">
      <c r="B55" s="521">
        <v>39</v>
      </c>
      <c r="C55" s="610" t="str">
        <f>IF(ISERROR(VLOOKUP(B55,'NANS Data'!$D$2:$P$51,6,FALSE)),"",VLOOKUP(B55,'NANS Data'!$D$2:$P$51,6,FALSE))</f>
        <v/>
      </c>
      <c r="D55" s="856" t="str">
        <f>IF(ISERROR(VLOOKUP(B55,'NANS Data'!$D$2:$P$51,7,FALSE)),"",VLOOKUP(B55,'NANS Data'!$D$2:$P$51,7,FALSE))</f>
        <v/>
      </c>
      <c r="E55" s="857"/>
      <c r="F55" s="858"/>
      <c r="G55" s="143" t="str">
        <f>IF(ISERROR(VLOOKUP(B55,'NANS Data'!$D$2:$P$51,12,FALSE)),"",VLOOKUP(B55,'NANS Data'!$D$2:$P$51,12,FALSE))</f>
        <v/>
      </c>
      <c r="H55" s="144" t="str">
        <f>IF(ISERROR(VLOOKUP(B55,競技者データ入力シート!$B$8:$O$57,2,FALSE)),"",VLOOKUP(B55,競技者データ入力シート!$B$8:$O$57,8,FALSE))</f>
        <v/>
      </c>
      <c r="I55" s="145" t="str">
        <f>IF(ISERROR(VLOOKUP(B55,'NANS Data'!$D$2:$P$51,13,FALSE)),"",VLOOKUP(B55,'NANS Data'!$D$2:$P$51,13,FALSE))</f>
        <v/>
      </c>
      <c r="J55" s="859" t="str">
        <f>IF(ISERROR(VLOOKUP($B55,競技者データ入力シート!$B$8:$Q$57,16,FALSE)),"",VLOOKUP($B55,競技者データ入力シート!$B$8:$Q$57,16,FALSE))</f>
        <v/>
      </c>
      <c r="K55" s="860"/>
      <c r="L55" s="861"/>
      <c r="M55" s="861"/>
      <c r="N55" s="861"/>
      <c r="O55" s="861"/>
      <c r="P55" s="861"/>
      <c r="Q55" s="861"/>
      <c r="R55" s="861"/>
      <c r="S55" s="862"/>
    </row>
    <row r="56" spans="2:19" ht="16.649999999999999" customHeight="1">
      <c r="B56" s="522">
        <v>40</v>
      </c>
      <c r="C56" s="612" t="str">
        <f>IF(ISERROR(VLOOKUP(B56,'NANS Data'!$D$2:$P$51,6,FALSE)),"",VLOOKUP(B56,'NANS Data'!$D$2:$P$51,6,FALSE))</f>
        <v/>
      </c>
      <c r="D56" s="870" t="str">
        <f>IF(ISERROR(VLOOKUP(B56,'NANS Data'!$D$2:$P$51,7,FALSE)),"",VLOOKUP(B56,'NANS Data'!$D$2:$P$51,7,FALSE))</f>
        <v/>
      </c>
      <c r="E56" s="871"/>
      <c r="F56" s="872"/>
      <c r="G56" s="146" t="str">
        <f>IF(ISERROR(VLOOKUP(B56,'NANS Data'!$D$2:$P$51,12,FALSE)),"",VLOOKUP(B56,'NANS Data'!$D$2:$P$51,12,FALSE))</f>
        <v/>
      </c>
      <c r="H56" s="147" t="str">
        <f>IF(ISERROR(VLOOKUP(B56,競技者データ入力シート!$B$8:$O$57,2,FALSE)),"",VLOOKUP(B56,競技者データ入力シート!$B$8:$O$57,8,FALSE))</f>
        <v/>
      </c>
      <c r="I56" s="148" t="str">
        <f>IF(ISERROR(VLOOKUP(B56,'NANS Data'!$D$2:$P$51,13,FALSE)),"",VLOOKUP(B56,'NANS Data'!$D$2:$P$51,13,FALSE))</f>
        <v/>
      </c>
      <c r="J56" s="873" t="str">
        <f>IF(ISERROR(VLOOKUP($B56,競技者データ入力シート!$B$8:$Q$57,16,FALSE)),"",VLOOKUP($B56,競技者データ入力シート!$B$8:$Q$57,16,FALSE))</f>
        <v/>
      </c>
      <c r="K56" s="874"/>
      <c r="L56" s="875"/>
      <c r="M56" s="875"/>
      <c r="N56" s="875"/>
      <c r="O56" s="875"/>
      <c r="P56" s="875"/>
      <c r="Q56" s="875"/>
      <c r="R56" s="875"/>
      <c r="S56" s="876"/>
    </row>
    <row r="57" spans="2:19" ht="16.649999999999999" customHeight="1">
      <c r="B57" s="520">
        <v>41</v>
      </c>
      <c r="C57" s="610" t="str">
        <f>IF(ISERROR(VLOOKUP(B57,'NANS Data'!$D$2:$P$51,6,FALSE)),"",VLOOKUP(B57,'NANS Data'!$D$2:$P$51,6,FALSE))</f>
        <v/>
      </c>
      <c r="D57" s="856" t="str">
        <f>IF(ISERROR(VLOOKUP(B57,'NANS Data'!$D$2:$P$51,7,FALSE)),"",VLOOKUP(B57,'NANS Data'!$D$2:$P$51,7,FALSE))</f>
        <v/>
      </c>
      <c r="E57" s="857"/>
      <c r="F57" s="858"/>
      <c r="G57" s="143" t="str">
        <f>IF(ISERROR(VLOOKUP(B57,'NANS Data'!$D$2:$P$51,12,FALSE)),"",VLOOKUP(B57,'NANS Data'!$D$2:$P$51,12,FALSE))</f>
        <v/>
      </c>
      <c r="H57" s="144" t="str">
        <f>IF(ISERROR(VLOOKUP(B57,競技者データ入力シート!$B$8:$O$57,2,FALSE)),"",VLOOKUP(B57,競技者データ入力シート!$B$8:$O$57,8,FALSE))</f>
        <v/>
      </c>
      <c r="I57" s="145" t="str">
        <f>IF(ISERROR(VLOOKUP(B57,'NANS Data'!$D$2:$P$51,13,FALSE)),"",VLOOKUP(B57,'NANS Data'!$D$2:$P$51,13,FALSE))</f>
        <v/>
      </c>
      <c r="J57" s="859" t="str">
        <f>IF(ISERROR(VLOOKUP($B57,競技者データ入力シート!$B$8:$Q$57,16,FALSE)),"",VLOOKUP($B57,競技者データ入力シート!$B$8:$Q$57,16,FALSE))</f>
        <v/>
      </c>
      <c r="K57" s="860"/>
      <c r="L57" s="861"/>
      <c r="M57" s="861"/>
      <c r="N57" s="861"/>
      <c r="O57" s="861"/>
      <c r="P57" s="861"/>
      <c r="Q57" s="861"/>
      <c r="R57" s="861"/>
      <c r="S57" s="862"/>
    </row>
    <row r="58" spans="2:19" ht="16.649999999999999" customHeight="1">
      <c r="B58" s="521">
        <v>42</v>
      </c>
      <c r="C58" s="610" t="str">
        <f>IF(ISERROR(VLOOKUP(B58,'NANS Data'!$D$2:$P$51,6,FALSE)),"",VLOOKUP(B58,'NANS Data'!$D$2:$P$51,6,FALSE))</f>
        <v/>
      </c>
      <c r="D58" s="856" t="str">
        <f>IF(ISERROR(VLOOKUP(B58,'NANS Data'!$D$2:$P$51,7,FALSE)),"",VLOOKUP(B58,'NANS Data'!$D$2:$P$51,7,FALSE))</f>
        <v/>
      </c>
      <c r="E58" s="857"/>
      <c r="F58" s="858"/>
      <c r="G58" s="143" t="str">
        <f>IF(ISERROR(VLOOKUP(B58,'NANS Data'!$D$2:$P$51,12,FALSE)),"",VLOOKUP(B58,'NANS Data'!$D$2:$P$51,12,FALSE))</f>
        <v/>
      </c>
      <c r="H58" s="144" t="str">
        <f>IF(ISERROR(VLOOKUP(B58,競技者データ入力シート!$B$8:$O$57,2,FALSE)),"",VLOOKUP(B58,競技者データ入力シート!$B$8:$O$57,8,FALSE))</f>
        <v/>
      </c>
      <c r="I58" s="145" t="str">
        <f>IF(ISERROR(VLOOKUP(B58,'NANS Data'!$D$2:$P$51,13,FALSE)),"",VLOOKUP(B58,'NANS Data'!$D$2:$P$51,13,FALSE))</f>
        <v/>
      </c>
      <c r="J58" s="859" t="str">
        <f>IF(ISERROR(VLOOKUP($B58,競技者データ入力シート!$B$8:$Q$57,16,FALSE)),"",VLOOKUP($B58,競技者データ入力シート!$B$8:$Q$57,16,FALSE))</f>
        <v/>
      </c>
      <c r="K58" s="860"/>
      <c r="L58" s="861"/>
      <c r="M58" s="861"/>
      <c r="N58" s="861"/>
      <c r="O58" s="861"/>
      <c r="P58" s="861"/>
      <c r="Q58" s="861"/>
      <c r="R58" s="861"/>
      <c r="S58" s="862"/>
    </row>
    <row r="59" spans="2:19" ht="16.649999999999999" customHeight="1">
      <c r="B59" s="521">
        <v>43</v>
      </c>
      <c r="C59" s="610" t="str">
        <f>IF(ISERROR(VLOOKUP(B59,'NANS Data'!$D$2:$P$51,6,FALSE)),"",VLOOKUP(B59,'NANS Data'!$D$2:$P$51,6,FALSE))</f>
        <v/>
      </c>
      <c r="D59" s="856" t="str">
        <f>IF(ISERROR(VLOOKUP(B59,'NANS Data'!$D$2:$P$51,7,FALSE)),"",VLOOKUP(B59,'NANS Data'!$D$2:$P$51,7,FALSE))</f>
        <v/>
      </c>
      <c r="E59" s="857"/>
      <c r="F59" s="858"/>
      <c r="G59" s="143" t="str">
        <f>IF(ISERROR(VLOOKUP(B59,'NANS Data'!$D$2:$P$51,12,FALSE)),"",VLOOKUP(B59,'NANS Data'!$D$2:$P$51,12,FALSE))</f>
        <v/>
      </c>
      <c r="H59" s="144" t="str">
        <f>IF(ISERROR(VLOOKUP(B59,競技者データ入力シート!$B$8:$O$57,2,FALSE)),"",VLOOKUP(B59,競技者データ入力シート!$B$8:$O$57,8,FALSE))</f>
        <v/>
      </c>
      <c r="I59" s="145" t="str">
        <f>IF(ISERROR(VLOOKUP(B59,'NANS Data'!$D$2:$P$51,13,FALSE)),"",VLOOKUP(B59,'NANS Data'!$D$2:$P$51,13,FALSE))</f>
        <v/>
      </c>
      <c r="J59" s="859" t="str">
        <f>IF(ISERROR(VLOOKUP($B59,競技者データ入力シート!$B$8:$Q$57,16,FALSE)),"",VLOOKUP($B59,競技者データ入力シート!$B$8:$Q$57,16,FALSE))</f>
        <v/>
      </c>
      <c r="K59" s="860"/>
      <c r="L59" s="861"/>
      <c r="M59" s="861"/>
      <c r="N59" s="861"/>
      <c r="O59" s="861"/>
      <c r="P59" s="861"/>
      <c r="Q59" s="861"/>
      <c r="R59" s="861"/>
      <c r="S59" s="862"/>
    </row>
    <row r="60" spans="2:19" ht="16.649999999999999" customHeight="1">
      <c r="B60" s="521">
        <v>44</v>
      </c>
      <c r="C60" s="610" t="str">
        <f>IF(ISERROR(VLOOKUP(B60,'NANS Data'!$D$2:$P$51,6,FALSE)),"",VLOOKUP(B60,'NANS Data'!$D$2:$P$51,6,FALSE))</f>
        <v/>
      </c>
      <c r="D60" s="856" t="str">
        <f>IF(ISERROR(VLOOKUP(B60,'NANS Data'!$D$2:$P$51,7,FALSE)),"",VLOOKUP(B60,'NANS Data'!$D$2:$P$51,7,FALSE))</f>
        <v/>
      </c>
      <c r="E60" s="857"/>
      <c r="F60" s="858"/>
      <c r="G60" s="143" t="str">
        <f>IF(ISERROR(VLOOKUP(B60,'NANS Data'!$D$2:$P$51,12,FALSE)),"",VLOOKUP(B60,'NANS Data'!$D$2:$P$51,12,FALSE))</f>
        <v/>
      </c>
      <c r="H60" s="144" t="str">
        <f>IF(ISERROR(VLOOKUP(B60,競技者データ入力シート!$B$8:$O$57,2,FALSE)),"",VLOOKUP(B60,競技者データ入力シート!$B$8:$O$57,8,FALSE))</f>
        <v/>
      </c>
      <c r="I60" s="145" t="str">
        <f>IF(ISERROR(VLOOKUP(B60,'NANS Data'!$D$2:$P$51,13,FALSE)),"",VLOOKUP(B60,'NANS Data'!$D$2:$P$51,13,FALSE))</f>
        <v/>
      </c>
      <c r="J60" s="859" t="str">
        <f>IF(ISERROR(VLOOKUP($B60,競技者データ入力シート!$B$8:$Q$57,16,FALSE)),"",VLOOKUP($B60,競技者データ入力シート!$B$8:$Q$57,16,FALSE))</f>
        <v/>
      </c>
      <c r="K60" s="860"/>
      <c r="L60" s="861"/>
      <c r="M60" s="861"/>
      <c r="N60" s="861"/>
      <c r="O60" s="861"/>
      <c r="P60" s="861"/>
      <c r="Q60" s="861"/>
      <c r="R60" s="861"/>
      <c r="S60" s="862"/>
    </row>
    <row r="61" spans="2:19" ht="16.649999999999999" customHeight="1">
      <c r="B61" s="522">
        <v>45</v>
      </c>
      <c r="C61" s="612" t="str">
        <f>IF(ISERROR(VLOOKUP(B61,'NANS Data'!$D$2:$P$51,6,FALSE)),"",VLOOKUP(B61,'NANS Data'!$D$2:$P$51,6,FALSE))</f>
        <v/>
      </c>
      <c r="D61" s="870" t="str">
        <f>IF(ISERROR(VLOOKUP(B61,'NANS Data'!$D$2:$P$51,7,FALSE)),"",VLOOKUP(B61,'NANS Data'!$D$2:$P$51,7,FALSE))</f>
        <v/>
      </c>
      <c r="E61" s="871"/>
      <c r="F61" s="872"/>
      <c r="G61" s="146" t="str">
        <f>IF(ISERROR(VLOOKUP(B61,'NANS Data'!$D$2:$P$51,12,FALSE)),"",VLOOKUP(B61,'NANS Data'!$D$2:$P$51,12,FALSE))</f>
        <v/>
      </c>
      <c r="H61" s="147" t="str">
        <f>IF(ISERROR(VLOOKUP(B61,競技者データ入力シート!$B$8:$O$57,2,FALSE)),"",VLOOKUP(B61,競技者データ入力シート!$B$8:$O$57,8,FALSE))</f>
        <v/>
      </c>
      <c r="I61" s="148" t="str">
        <f>IF(ISERROR(VLOOKUP(B61,'NANS Data'!$D$2:$P$51,13,FALSE)),"",VLOOKUP(B61,'NANS Data'!$D$2:$P$51,13,FALSE))</f>
        <v/>
      </c>
      <c r="J61" s="873" t="str">
        <f>IF(ISERROR(VLOOKUP($B61,競技者データ入力シート!$B$8:$Q$57,16,FALSE)),"",VLOOKUP($B61,競技者データ入力シート!$B$8:$Q$57,16,FALSE))</f>
        <v/>
      </c>
      <c r="K61" s="874"/>
      <c r="L61" s="875"/>
      <c r="M61" s="875"/>
      <c r="N61" s="875"/>
      <c r="O61" s="875"/>
      <c r="P61" s="875"/>
      <c r="Q61" s="875"/>
      <c r="R61" s="875"/>
      <c r="S61" s="876"/>
    </row>
    <row r="62" spans="2:19" ht="16.649999999999999" customHeight="1">
      <c r="B62" s="520">
        <v>46</v>
      </c>
      <c r="C62" s="610" t="str">
        <f>IF(ISERROR(VLOOKUP(B62,'NANS Data'!$D$2:$P$51,6,FALSE)),"",VLOOKUP(B62,'NANS Data'!$D$2:$P$51,6,FALSE))</f>
        <v/>
      </c>
      <c r="D62" s="856" t="str">
        <f>IF(ISERROR(VLOOKUP(B62,'NANS Data'!$D$2:$P$51,7,FALSE)),"",VLOOKUP(B62,'NANS Data'!$D$2:$P$51,7,FALSE))</f>
        <v/>
      </c>
      <c r="E62" s="857"/>
      <c r="F62" s="858"/>
      <c r="G62" s="143" t="str">
        <f>IF(ISERROR(VLOOKUP(B62,'NANS Data'!$D$2:$P$51,12,FALSE)),"",VLOOKUP(B62,'NANS Data'!$D$2:$P$51,12,FALSE))</f>
        <v/>
      </c>
      <c r="H62" s="144" t="str">
        <f>IF(ISERROR(VLOOKUP(B62,競技者データ入力シート!$B$8:$O$57,2,FALSE)),"",VLOOKUP(B62,競技者データ入力シート!$B$8:$O$57,8,FALSE))</f>
        <v/>
      </c>
      <c r="I62" s="145" t="str">
        <f>IF(ISERROR(VLOOKUP(B62,'NANS Data'!$D$2:$P$51,13,FALSE)),"",VLOOKUP(B62,'NANS Data'!$D$2:$P$51,13,FALSE))</f>
        <v/>
      </c>
      <c r="J62" s="859" t="str">
        <f>IF(ISERROR(VLOOKUP($B62,競技者データ入力シート!$B$8:$Q$57,16,FALSE)),"",VLOOKUP($B62,競技者データ入力シート!$B$8:$Q$57,16,FALSE))</f>
        <v/>
      </c>
      <c r="K62" s="860"/>
      <c r="L62" s="861"/>
      <c r="M62" s="861"/>
      <c r="N62" s="861"/>
      <c r="O62" s="861"/>
      <c r="P62" s="861"/>
      <c r="Q62" s="861"/>
      <c r="R62" s="861"/>
      <c r="S62" s="862"/>
    </row>
    <row r="63" spans="2:19" ht="16.649999999999999" customHeight="1">
      <c r="B63" s="521">
        <v>47</v>
      </c>
      <c r="C63" s="610" t="str">
        <f>IF(ISERROR(VLOOKUP(B63,'NANS Data'!$D$2:$P$51,6,FALSE)),"",VLOOKUP(B63,'NANS Data'!$D$2:$P$51,6,FALSE))</f>
        <v/>
      </c>
      <c r="D63" s="856" t="str">
        <f>IF(ISERROR(VLOOKUP(B63,'NANS Data'!$D$2:$P$51,7,FALSE)),"",VLOOKUP(B63,'NANS Data'!$D$2:$P$51,7,FALSE))</f>
        <v/>
      </c>
      <c r="E63" s="857"/>
      <c r="F63" s="858"/>
      <c r="G63" s="143" t="str">
        <f>IF(ISERROR(VLOOKUP(B63,'NANS Data'!$D$2:$P$51,12,FALSE)),"",VLOOKUP(B63,'NANS Data'!$D$2:$P$51,12,FALSE))</f>
        <v/>
      </c>
      <c r="H63" s="144" t="str">
        <f>IF(ISERROR(VLOOKUP(B63,競技者データ入力シート!$B$8:$O$57,2,FALSE)),"",VLOOKUP(B63,競技者データ入力シート!$B$8:$O$57,8,FALSE))</f>
        <v/>
      </c>
      <c r="I63" s="145" t="str">
        <f>IF(ISERROR(VLOOKUP(B63,'NANS Data'!$D$2:$P$51,13,FALSE)),"",VLOOKUP(B63,'NANS Data'!$D$2:$P$51,13,FALSE))</f>
        <v/>
      </c>
      <c r="J63" s="859" t="str">
        <f>IF(ISERROR(VLOOKUP($B63,競技者データ入力シート!$B$8:$Q$57,16,FALSE)),"",VLOOKUP($B63,競技者データ入力シート!$B$8:$Q$57,16,FALSE))</f>
        <v/>
      </c>
      <c r="K63" s="860"/>
      <c r="L63" s="861"/>
      <c r="M63" s="861"/>
      <c r="N63" s="861"/>
      <c r="O63" s="861"/>
      <c r="P63" s="861"/>
      <c r="Q63" s="861"/>
      <c r="R63" s="861"/>
      <c r="S63" s="862"/>
    </row>
    <row r="64" spans="2:19" ht="16.649999999999999" customHeight="1">
      <c r="B64" s="521">
        <v>48</v>
      </c>
      <c r="C64" s="610" t="str">
        <f>IF(ISERROR(VLOOKUP(B64,'NANS Data'!$D$2:$P$51,6,FALSE)),"",VLOOKUP(B64,'NANS Data'!$D$2:$P$51,6,FALSE))</f>
        <v/>
      </c>
      <c r="D64" s="856" t="str">
        <f>IF(ISERROR(VLOOKUP(B64,'NANS Data'!$D$2:$P$51,7,FALSE)),"",VLOOKUP(B64,'NANS Data'!$D$2:$P$51,7,FALSE))</f>
        <v/>
      </c>
      <c r="E64" s="857"/>
      <c r="F64" s="858"/>
      <c r="G64" s="143" t="str">
        <f>IF(ISERROR(VLOOKUP(B64,'NANS Data'!$D$2:$P$51,12,FALSE)),"",VLOOKUP(B64,'NANS Data'!$D$2:$P$51,12,FALSE))</f>
        <v/>
      </c>
      <c r="H64" s="144" t="str">
        <f>IF(ISERROR(VLOOKUP(B64,競技者データ入力シート!$B$8:$O$57,2,FALSE)),"",VLOOKUP(B64,競技者データ入力シート!$B$8:$O$57,8,FALSE))</f>
        <v/>
      </c>
      <c r="I64" s="145" t="str">
        <f>IF(ISERROR(VLOOKUP(B64,'NANS Data'!$D$2:$P$51,13,FALSE)),"",VLOOKUP(B64,'NANS Data'!$D$2:$P$51,13,FALSE))</f>
        <v/>
      </c>
      <c r="J64" s="859" t="str">
        <f>IF(ISERROR(VLOOKUP($B64,競技者データ入力シート!$B$8:$Q$57,16,FALSE)),"",VLOOKUP($B64,競技者データ入力シート!$B$8:$Q$57,16,FALSE))</f>
        <v/>
      </c>
      <c r="K64" s="860"/>
      <c r="L64" s="861"/>
      <c r="M64" s="861"/>
      <c r="N64" s="861"/>
      <c r="O64" s="861"/>
      <c r="P64" s="861"/>
      <c r="Q64" s="861"/>
      <c r="R64" s="861"/>
      <c r="S64" s="862"/>
    </row>
    <row r="65" spans="2:19" ht="16.649999999999999" customHeight="1">
      <c r="B65" s="521">
        <v>49</v>
      </c>
      <c r="C65" s="610" t="str">
        <f>IF(ISERROR(VLOOKUP(B65,'NANS Data'!$D$2:$P$51,6,FALSE)),"",VLOOKUP(B65,'NANS Data'!$D$2:$P$51,6,FALSE))</f>
        <v/>
      </c>
      <c r="D65" s="856" t="str">
        <f>IF(ISERROR(VLOOKUP(B65,'NANS Data'!$D$2:$P$51,7,FALSE)),"",VLOOKUP(B65,'NANS Data'!$D$2:$P$51,7,FALSE))</f>
        <v/>
      </c>
      <c r="E65" s="857"/>
      <c r="F65" s="858"/>
      <c r="G65" s="143" t="str">
        <f>IF(ISERROR(VLOOKUP(B65,'NANS Data'!$D$2:$P$51,12,FALSE)),"",VLOOKUP(B65,'NANS Data'!$D$2:$P$51,12,FALSE))</f>
        <v/>
      </c>
      <c r="H65" s="144" t="str">
        <f>IF(ISERROR(VLOOKUP(B65,競技者データ入力シート!$B$8:$O$57,2,FALSE)),"",VLOOKUP(B65,競技者データ入力シート!$B$8:$O$57,8,FALSE))</f>
        <v/>
      </c>
      <c r="I65" s="145" t="str">
        <f>IF(ISERROR(VLOOKUP(B65,'NANS Data'!$D$2:$P$51,13,FALSE)),"",VLOOKUP(B65,'NANS Data'!$D$2:$P$51,13,FALSE))</f>
        <v/>
      </c>
      <c r="J65" s="859" t="str">
        <f>IF(ISERROR(VLOOKUP($B65,競技者データ入力シート!$B$8:$Q$57,16,FALSE)),"",VLOOKUP($B65,競技者データ入力シート!$B$8:$Q$57,16,FALSE))</f>
        <v/>
      </c>
      <c r="K65" s="860"/>
      <c r="L65" s="861"/>
      <c r="M65" s="861"/>
      <c r="N65" s="861"/>
      <c r="O65" s="861"/>
      <c r="P65" s="861"/>
      <c r="Q65" s="861"/>
      <c r="R65" s="861"/>
      <c r="S65" s="862"/>
    </row>
    <row r="66" spans="2:19" ht="16.649999999999999" customHeight="1" thickBot="1">
      <c r="B66" s="523">
        <v>50</v>
      </c>
      <c r="C66" s="611" t="str">
        <f>IF(ISERROR(VLOOKUP(B66,'NANS Data'!$D$2:$P$51,6,FALSE)),"",VLOOKUP(B66,'NANS Data'!$D$2:$P$51,6,FALSE))</f>
        <v/>
      </c>
      <c r="D66" s="863" t="str">
        <f>IF(ISERROR(VLOOKUP(B66,'NANS Data'!$D$2:$P$51,7,FALSE)),"",VLOOKUP(B66,'NANS Data'!$D$2:$P$51,7,FALSE))</f>
        <v/>
      </c>
      <c r="E66" s="864"/>
      <c r="F66" s="865"/>
      <c r="G66" s="238" t="str">
        <f>IF(ISERROR(VLOOKUP(B66,'NANS Data'!$D$2:$P$51,12,FALSE)),"",VLOOKUP(B66,'NANS Data'!$D$2:$P$51,12,FALSE))</f>
        <v/>
      </c>
      <c r="H66" s="239" t="str">
        <f>IF(ISERROR(VLOOKUP(B66,競技者データ入力シート!$B$8:$O$57,2,FALSE)),"",VLOOKUP(B66,競技者データ入力シート!$B$8:$O$57,8,FALSE))</f>
        <v/>
      </c>
      <c r="I66" s="240" t="str">
        <f>IF(ISERROR(VLOOKUP(B66,'NANS Data'!$D$2:$P$51,13,FALSE)),"",VLOOKUP(B66,'NANS Data'!$D$2:$P$51,13,FALSE))</f>
        <v/>
      </c>
      <c r="J66" s="866" t="str">
        <f>IF(ISERROR(VLOOKUP($B66,競技者データ入力シート!$B$8:$Q$57,16,FALSE)),"",VLOOKUP($B66,競技者データ入力シート!$B$8:$Q$57,16,FALSE))</f>
        <v/>
      </c>
      <c r="K66" s="867"/>
      <c r="L66" s="868"/>
      <c r="M66" s="868"/>
      <c r="N66" s="868"/>
      <c r="O66" s="868"/>
      <c r="P66" s="868"/>
      <c r="Q66" s="868"/>
      <c r="R66" s="868"/>
      <c r="S66" s="869"/>
    </row>
    <row r="67" spans="2:19" ht="2.4" customHeight="1"/>
  </sheetData>
  <sheetProtection algorithmName="SHA-512" hashValue="tVd6a1bR2qIEE7RUq7aXRPiZ2aooGW0xqPL4QVn2hLi5LqA0xiDlE5CBWO9dZ/8XynUNPWlmvY8gS9eHMwapCA==" saltValue="Jf0MSZ31I2x3U1ptppMe3A==" spinCount="100000" sheet="1" selectLockedCells="1"/>
  <protectedRanges>
    <protectedRange password="CDC2" sqref="K11 H10:H12 D10:D13" name="範囲1_2"/>
    <protectedRange password="CDC2" sqref="E5:I6 L5 P5:S6 F7 I7 L7 E8:E9 P7 P9" name="範囲1_1_1"/>
  </protectedRanges>
  <mergeCells count="349">
    <mergeCell ref="B2:S3"/>
    <mergeCell ref="R11:R12"/>
    <mergeCell ref="B7:D8"/>
    <mergeCell ref="F7:G7"/>
    <mergeCell ref="I7:J7"/>
    <mergeCell ref="L7:M7"/>
    <mergeCell ref="N7:O8"/>
    <mergeCell ref="P7:R8"/>
    <mergeCell ref="B4:D4"/>
    <mergeCell ref="E4:S4"/>
    <mergeCell ref="B5:D5"/>
    <mergeCell ref="E5:I5"/>
    <mergeCell ref="J5:K6"/>
    <mergeCell ref="L5:M6"/>
    <mergeCell ref="N5:O5"/>
    <mergeCell ref="P5:S5"/>
    <mergeCell ref="B6:D6"/>
    <mergeCell ref="E6:I6"/>
    <mergeCell ref="N6:O6"/>
    <mergeCell ref="P6:S6"/>
    <mergeCell ref="S7:S8"/>
    <mergeCell ref="Q10:S10"/>
    <mergeCell ref="S11:S12"/>
    <mergeCell ref="J11:M11"/>
    <mergeCell ref="D18:F18"/>
    <mergeCell ref="J18:K18"/>
    <mergeCell ref="L18:M18"/>
    <mergeCell ref="N18:O18"/>
    <mergeCell ref="P18:Q18"/>
    <mergeCell ref="R18:S18"/>
    <mergeCell ref="D17:F17"/>
    <mergeCell ref="J17:K17"/>
    <mergeCell ref="L17:M17"/>
    <mergeCell ref="N17:O17"/>
    <mergeCell ref="P17:Q17"/>
    <mergeCell ref="R17:S17"/>
    <mergeCell ref="E8:M8"/>
    <mergeCell ref="D16:F16"/>
    <mergeCell ref="J16:K16"/>
    <mergeCell ref="L16:M16"/>
    <mergeCell ref="N16:O16"/>
    <mergeCell ref="P16:Q16"/>
    <mergeCell ref="R16:S16"/>
    <mergeCell ref="B9:D9"/>
    <mergeCell ref="E9:L9"/>
    <mergeCell ref="N9:O9"/>
    <mergeCell ref="P9:S9"/>
    <mergeCell ref="D10:F10"/>
    <mergeCell ref="H10:I10"/>
    <mergeCell ref="D11:F11"/>
    <mergeCell ref="H11:I11"/>
    <mergeCell ref="B10:B12"/>
    <mergeCell ref="D12:F12"/>
    <mergeCell ref="H12:I12"/>
    <mergeCell ref="B13:D13"/>
    <mergeCell ref="J12:M12"/>
    <mergeCell ref="J13:M13"/>
    <mergeCell ref="N11:O11"/>
    <mergeCell ref="N12:O12"/>
    <mergeCell ref="N13:O13"/>
    <mergeCell ref="D23:F23"/>
    <mergeCell ref="J23:K23"/>
    <mergeCell ref="L23:M23"/>
    <mergeCell ref="N23:O23"/>
    <mergeCell ref="P23:Q23"/>
    <mergeCell ref="R23:S23"/>
    <mergeCell ref="D19:F19"/>
    <mergeCell ref="J19:K19"/>
    <mergeCell ref="L19:M19"/>
    <mergeCell ref="N19:O19"/>
    <mergeCell ref="P19:Q19"/>
    <mergeCell ref="R19:S19"/>
    <mergeCell ref="D21:F21"/>
    <mergeCell ref="J21:K21"/>
    <mergeCell ref="L21:M21"/>
    <mergeCell ref="N21:O21"/>
    <mergeCell ref="P21:Q21"/>
    <mergeCell ref="R21:S21"/>
    <mergeCell ref="D20:F20"/>
    <mergeCell ref="J20:K20"/>
    <mergeCell ref="L20:M20"/>
    <mergeCell ref="N20:O20"/>
    <mergeCell ref="P20:Q20"/>
    <mergeCell ref="R20:S20"/>
    <mergeCell ref="D25:F25"/>
    <mergeCell ref="J25:K25"/>
    <mergeCell ref="L25:M25"/>
    <mergeCell ref="N25:O25"/>
    <mergeCell ref="P25:Q25"/>
    <mergeCell ref="R25:S25"/>
    <mergeCell ref="D24:F24"/>
    <mergeCell ref="J24:K24"/>
    <mergeCell ref="L24:M24"/>
    <mergeCell ref="N24:O24"/>
    <mergeCell ref="P24:Q24"/>
    <mergeCell ref="R24:S24"/>
    <mergeCell ref="D29:F29"/>
    <mergeCell ref="J29:K29"/>
    <mergeCell ref="L29:M29"/>
    <mergeCell ref="N29:O29"/>
    <mergeCell ref="P29:Q29"/>
    <mergeCell ref="R29:S29"/>
    <mergeCell ref="D22:F22"/>
    <mergeCell ref="J22:K22"/>
    <mergeCell ref="L22:M22"/>
    <mergeCell ref="N22:O22"/>
    <mergeCell ref="P22:Q22"/>
    <mergeCell ref="R22:S22"/>
    <mergeCell ref="D27:F27"/>
    <mergeCell ref="J27:K27"/>
    <mergeCell ref="L27:M27"/>
    <mergeCell ref="N27:O27"/>
    <mergeCell ref="P27:Q27"/>
    <mergeCell ref="R27:S27"/>
    <mergeCell ref="D26:F26"/>
    <mergeCell ref="J26:K26"/>
    <mergeCell ref="L26:M26"/>
    <mergeCell ref="N26:O26"/>
    <mergeCell ref="P26:Q26"/>
    <mergeCell ref="R26:S26"/>
    <mergeCell ref="D31:F31"/>
    <mergeCell ref="J31:K31"/>
    <mergeCell ref="L31:M31"/>
    <mergeCell ref="N31:O31"/>
    <mergeCell ref="P31:Q31"/>
    <mergeCell ref="R31:S31"/>
    <mergeCell ref="D30:F30"/>
    <mergeCell ref="J30:K30"/>
    <mergeCell ref="L30:M30"/>
    <mergeCell ref="N30:O30"/>
    <mergeCell ref="P30:Q30"/>
    <mergeCell ref="R30:S30"/>
    <mergeCell ref="D35:F35"/>
    <mergeCell ref="J35:K35"/>
    <mergeCell ref="L35:M35"/>
    <mergeCell ref="N35:O35"/>
    <mergeCell ref="P35:Q35"/>
    <mergeCell ref="R35:S35"/>
    <mergeCell ref="D28:F28"/>
    <mergeCell ref="J28:K28"/>
    <mergeCell ref="L28:M28"/>
    <mergeCell ref="N28:O28"/>
    <mergeCell ref="P28:Q28"/>
    <mergeCell ref="R28:S28"/>
    <mergeCell ref="D33:F33"/>
    <mergeCell ref="J33:K33"/>
    <mergeCell ref="L33:M33"/>
    <mergeCell ref="N33:O33"/>
    <mergeCell ref="P33:Q33"/>
    <mergeCell ref="R33:S33"/>
    <mergeCell ref="D32:F32"/>
    <mergeCell ref="J32:K32"/>
    <mergeCell ref="L32:M32"/>
    <mergeCell ref="N32:O32"/>
    <mergeCell ref="P32:Q32"/>
    <mergeCell ref="R32:S32"/>
    <mergeCell ref="D37:F37"/>
    <mergeCell ref="J37:K37"/>
    <mergeCell ref="L37:M37"/>
    <mergeCell ref="N37:O37"/>
    <mergeCell ref="P37:Q37"/>
    <mergeCell ref="R37:S37"/>
    <mergeCell ref="D36:F36"/>
    <mergeCell ref="J36:K36"/>
    <mergeCell ref="L36:M36"/>
    <mergeCell ref="N36:O36"/>
    <mergeCell ref="P36:Q36"/>
    <mergeCell ref="R36:S36"/>
    <mergeCell ref="D41:F41"/>
    <mergeCell ref="J41:K41"/>
    <mergeCell ref="L41:M41"/>
    <mergeCell ref="N41:O41"/>
    <mergeCell ref="P41:Q41"/>
    <mergeCell ref="R41:S41"/>
    <mergeCell ref="D34:F34"/>
    <mergeCell ref="J34:K34"/>
    <mergeCell ref="L34:M34"/>
    <mergeCell ref="N34:O34"/>
    <mergeCell ref="P34:Q34"/>
    <mergeCell ref="R34:S34"/>
    <mergeCell ref="D39:F39"/>
    <mergeCell ref="J39:K39"/>
    <mergeCell ref="L39:M39"/>
    <mergeCell ref="N39:O39"/>
    <mergeCell ref="P39:Q39"/>
    <mergeCell ref="R39:S39"/>
    <mergeCell ref="D38:F38"/>
    <mergeCell ref="J38:K38"/>
    <mergeCell ref="L38:M38"/>
    <mergeCell ref="N38:O38"/>
    <mergeCell ref="P38:Q38"/>
    <mergeCell ref="R38:S38"/>
    <mergeCell ref="D43:F43"/>
    <mergeCell ref="J43:K43"/>
    <mergeCell ref="L43:M43"/>
    <mergeCell ref="N43:O43"/>
    <mergeCell ref="P43:Q43"/>
    <mergeCell ref="R43:S43"/>
    <mergeCell ref="D42:F42"/>
    <mergeCell ref="J42:K42"/>
    <mergeCell ref="L42:M42"/>
    <mergeCell ref="N42:O42"/>
    <mergeCell ref="P42:Q42"/>
    <mergeCell ref="R42:S42"/>
    <mergeCell ref="D47:F47"/>
    <mergeCell ref="J47:K47"/>
    <mergeCell ref="L47:M47"/>
    <mergeCell ref="N47:O47"/>
    <mergeCell ref="P47:Q47"/>
    <mergeCell ref="R47:S47"/>
    <mergeCell ref="D40:F40"/>
    <mergeCell ref="J40:K40"/>
    <mergeCell ref="L40:M40"/>
    <mergeCell ref="N40:O40"/>
    <mergeCell ref="P40:Q40"/>
    <mergeCell ref="R40:S40"/>
    <mergeCell ref="D45:F45"/>
    <mergeCell ref="J45:K45"/>
    <mergeCell ref="L45:M45"/>
    <mergeCell ref="N45:O45"/>
    <mergeCell ref="P45:Q45"/>
    <mergeCell ref="R45:S45"/>
    <mergeCell ref="D44:F44"/>
    <mergeCell ref="J44:K44"/>
    <mergeCell ref="L44:M44"/>
    <mergeCell ref="N44:O44"/>
    <mergeCell ref="P44:Q44"/>
    <mergeCell ref="R44:S44"/>
    <mergeCell ref="D49:F49"/>
    <mergeCell ref="J49:K49"/>
    <mergeCell ref="L49:M49"/>
    <mergeCell ref="N49:O49"/>
    <mergeCell ref="P49:Q49"/>
    <mergeCell ref="R49:S49"/>
    <mergeCell ref="D48:F48"/>
    <mergeCell ref="J48:K48"/>
    <mergeCell ref="L48:M48"/>
    <mergeCell ref="N48:O48"/>
    <mergeCell ref="P48:Q48"/>
    <mergeCell ref="R48:S48"/>
    <mergeCell ref="D53:F53"/>
    <mergeCell ref="J53:K53"/>
    <mergeCell ref="L53:M53"/>
    <mergeCell ref="N53:O53"/>
    <mergeCell ref="P53:Q53"/>
    <mergeCell ref="R53:S53"/>
    <mergeCell ref="D46:F46"/>
    <mergeCell ref="J46:K46"/>
    <mergeCell ref="L46:M46"/>
    <mergeCell ref="N46:O46"/>
    <mergeCell ref="P46:Q46"/>
    <mergeCell ref="R46:S46"/>
    <mergeCell ref="D51:F51"/>
    <mergeCell ref="J51:K51"/>
    <mergeCell ref="L51:M51"/>
    <mergeCell ref="N51:O51"/>
    <mergeCell ref="P51:Q51"/>
    <mergeCell ref="R51:S51"/>
    <mergeCell ref="D50:F50"/>
    <mergeCell ref="J50:K50"/>
    <mergeCell ref="L50:M50"/>
    <mergeCell ref="N50:O50"/>
    <mergeCell ref="P50:Q50"/>
    <mergeCell ref="R50:S50"/>
    <mergeCell ref="D55:F55"/>
    <mergeCell ref="J55:K55"/>
    <mergeCell ref="L55:M55"/>
    <mergeCell ref="N55:O55"/>
    <mergeCell ref="P55:Q55"/>
    <mergeCell ref="R55:S55"/>
    <mergeCell ref="D54:F54"/>
    <mergeCell ref="J54:K54"/>
    <mergeCell ref="L54:M54"/>
    <mergeCell ref="N54:O54"/>
    <mergeCell ref="P54:Q54"/>
    <mergeCell ref="R54:S54"/>
    <mergeCell ref="D59:F59"/>
    <mergeCell ref="J59:K59"/>
    <mergeCell ref="L59:M59"/>
    <mergeCell ref="N59:O59"/>
    <mergeCell ref="P59:Q59"/>
    <mergeCell ref="R59:S59"/>
    <mergeCell ref="D52:F52"/>
    <mergeCell ref="J52:K52"/>
    <mergeCell ref="L52:M52"/>
    <mergeCell ref="N52:O52"/>
    <mergeCell ref="P52:Q52"/>
    <mergeCell ref="R52:S52"/>
    <mergeCell ref="D57:F57"/>
    <mergeCell ref="J57:K57"/>
    <mergeCell ref="L57:M57"/>
    <mergeCell ref="N57:O57"/>
    <mergeCell ref="P57:Q57"/>
    <mergeCell ref="R57:S57"/>
    <mergeCell ref="D56:F56"/>
    <mergeCell ref="J56:K56"/>
    <mergeCell ref="L56:M56"/>
    <mergeCell ref="N56:O56"/>
    <mergeCell ref="P56:Q56"/>
    <mergeCell ref="R56:S56"/>
    <mergeCell ref="R62:S62"/>
    <mergeCell ref="D61:F61"/>
    <mergeCell ref="J61:K61"/>
    <mergeCell ref="L61:M61"/>
    <mergeCell ref="N61:O61"/>
    <mergeCell ref="P61:Q61"/>
    <mergeCell ref="R61:S61"/>
    <mergeCell ref="D60:F60"/>
    <mergeCell ref="J60:K60"/>
    <mergeCell ref="L60:M60"/>
    <mergeCell ref="N60:O60"/>
    <mergeCell ref="P60:Q60"/>
    <mergeCell ref="R60:S60"/>
    <mergeCell ref="D66:F66"/>
    <mergeCell ref="J66:K66"/>
    <mergeCell ref="L66:M66"/>
    <mergeCell ref="N66:O66"/>
    <mergeCell ref="P66:Q66"/>
    <mergeCell ref="R66:S66"/>
    <mergeCell ref="D65:F65"/>
    <mergeCell ref="J65:K65"/>
    <mergeCell ref="L65:M65"/>
    <mergeCell ref="N65:O65"/>
    <mergeCell ref="P65:Q65"/>
    <mergeCell ref="R65:S65"/>
    <mergeCell ref="Q13:S13"/>
    <mergeCell ref="D58:F58"/>
    <mergeCell ref="J58:K58"/>
    <mergeCell ref="L58:M58"/>
    <mergeCell ref="N58:O58"/>
    <mergeCell ref="D64:F64"/>
    <mergeCell ref="J64:K64"/>
    <mergeCell ref="L64:M64"/>
    <mergeCell ref="N64:O64"/>
    <mergeCell ref="P64:Q64"/>
    <mergeCell ref="P58:Q58"/>
    <mergeCell ref="R64:S64"/>
    <mergeCell ref="R58:S58"/>
    <mergeCell ref="D63:F63"/>
    <mergeCell ref="J63:K63"/>
    <mergeCell ref="L63:M63"/>
    <mergeCell ref="N63:O63"/>
    <mergeCell ref="P63:Q63"/>
    <mergeCell ref="R63:S63"/>
    <mergeCell ref="D62:F62"/>
    <mergeCell ref="J62:K62"/>
    <mergeCell ref="L62:M62"/>
    <mergeCell ref="N62:O62"/>
    <mergeCell ref="P62:Q62"/>
  </mergeCells>
  <phoneticPr fontId="3"/>
  <dataValidations count="2">
    <dataValidation imeMode="halfKatakana" allowBlank="1" showInputMessage="1" showErrorMessage="1" sqref="E5:I5 P5:S5" xr:uid="{00000000-0002-0000-0200-000000000000}"/>
    <dataValidation imeMode="halfAlpha" allowBlank="1" showInputMessage="1" showErrorMessage="1" sqref="F7:G7 I7:J7 L7:M7" xr:uid="{00000000-0002-0000-0200-000001000000}"/>
  </dataValidations>
  <printOptions horizontalCentered="1"/>
  <pageMargins left="0.23622047244094491" right="0.23622047244094491" top="0" bottom="0" header="0.15748031496062992" footer="0.19685039370078741"/>
  <pageSetup paperSize="9" scale="78" fitToHeight="0" orientation="portrait" r:id="rId1"/>
  <headerFooter>
    <oddHeader xml:space="preserve">&amp;R&amp;"ＭＳ Ｐゴシック,太字 斜体"&amp;14No　&amp;P　　　　&amp;"ＭＳ Ｐゴシック,斜体"&amp;12
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errorTitle="ドロップダウンリスト入力" error="ドロップダウンリストからの入力のみ_x000a_" promptTitle="ドロップダウンリスト" xr:uid="{00000000-0002-0000-0200-000002000000}">
          <x14:formula1>
            <xm:f>データ!$J$2:$J$48</xm:f>
          </x14:formula1>
          <xm:sqref>L5:M6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DH54"/>
  <sheetViews>
    <sheetView workbookViewId="0">
      <selection activeCell="C2" sqref="C2"/>
    </sheetView>
  </sheetViews>
  <sheetFormatPr defaultRowHeight="13.3"/>
  <cols>
    <col min="1" max="1" width="1.61328125" customWidth="1"/>
    <col min="2" max="2" width="5.3828125" bestFit="1" customWidth="1"/>
    <col min="4" max="4" width="5.3828125" bestFit="1" customWidth="1"/>
    <col min="5" max="5" width="11.15234375" bestFit="1" customWidth="1"/>
    <col min="6" max="6" width="4.4609375" bestFit="1" customWidth="1"/>
    <col min="7" max="8" width="3.15234375" bestFit="1" customWidth="1"/>
    <col min="9" max="9" width="5.4609375" bestFit="1" customWidth="1"/>
    <col min="10" max="10" width="12.61328125" bestFit="1" customWidth="1"/>
    <col min="11" max="11" width="13.765625" bestFit="1" customWidth="1"/>
    <col min="12" max="12" width="12.61328125" bestFit="1" customWidth="1"/>
    <col min="13" max="13" width="19.4609375" bestFit="1" customWidth="1"/>
    <col min="14" max="14" width="4.4609375" bestFit="1" customWidth="1"/>
    <col min="15" max="15" width="3.3828125" bestFit="1" customWidth="1"/>
    <col min="16" max="16" width="3.15234375" bestFit="1" customWidth="1"/>
    <col min="17" max="18" width="5.4609375" bestFit="1" customWidth="1"/>
    <col min="19" max="19" width="7.15234375" bestFit="1" customWidth="1"/>
    <col min="20" max="20" width="17.84375" bestFit="1" customWidth="1"/>
    <col min="21" max="21" width="6" bestFit="1" customWidth="1"/>
    <col min="22" max="22" width="8.15234375" bestFit="1" customWidth="1"/>
    <col min="23" max="24" width="1.3828125" customWidth="1"/>
    <col min="25" max="25" width="6" bestFit="1" customWidth="1"/>
    <col min="26" max="26" width="8.765625" bestFit="1" customWidth="1"/>
    <col min="27" max="28" width="2.4609375" customWidth="1"/>
    <col min="29" max="40" width="1.15234375" customWidth="1"/>
    <col min="41" max="41" width="3.765625" style="1" customWidth="1"/>
    <col min="42" max="42" width="5.84375" style="1" customWidth="1"/>
    <col min="43" max="44" width="5.84375" customWidth="1"/>
    <col min="45" max="45" width="13.23046875" customWidth="1"/>
    <col min="46" max="46" width="3.765625" customWidth="1"/>
    <col min="47" max="48" width="0.4609375" customWidth="1"/>
    <col min="49" max="49" width="0.4609375" style="1" customWidth="1"/>
    <col min="50" max="50" width="0.4609375" customWidth="1"/>
    <col min="51" max="51" width="0.4609375" style="12" customWidth="1"/>
    <col min="52" max="60" width="0.4609375" customWidth="1"/>
    <col min="61" max="61" width="0.4609375" style="1" customWidth="1"/>
    <col min="62" max="63" width="0.4609375" customWidth="1"/>
    <col min="64" max="64" width="0.4609375" style="1" customWidth="1"/>
    <col min="65" max="65" width="0.4609375" customWidth="1"/>
    <col min="66" max="67" width="16.765625" customWidth="1"/>
    <col min="68" max="69" width="0.765625" customWidth="1"/>
    <col min="70" max="71" width="0.23046875" customWidth="1"/>
    <col min="72" max="72" width="4.4609375" bestFit="1" customWidth="1"/>
    <col min="73" max="73" width="3.4609375" bestFit="1" customWidth="1"/>
    <col min="74" max="75" width="3.15234375" bestFit="1" customWidth="1"/>
    <col min="76" max="76" width="5.3828125" style="1" bestFit="1" customWidth="1"/>
    <col min="77" max="77" width="19.23046875" bestFit="1" customWidth="1"/>
    <col min="78" max="78" width="9.61328125" bestFit="1" customWidth="1"/>
    <col min="79" max="79" width="9" bestFit="1" customWidth="1"/>
    <col min="80" max="80" width="9.4609375" bestFit="1" customWidth="1"/>
    <col min="81" max="81" width="34.61328125" bestFit="1" customWidth="1"/>
    <col min="82" max="82" width="19.23046875" bestFit="1" customWidth="1"/>
    <col min="83" max="83" width="10.23046875" bestFit="1" customWidth="1"/>
    <col min="84" max="84" width="15" bestFit="1" customWidth="1"/>
    <col min="85" max="86" width="9.3828125" customWidth="1"/>
    <col min="87" max="91" width="7.61328125" bestFit="1" customWidth="1"/>
    <col min="92" max="92" width="0.61328125" customWidth="1"/>
    <col min="93" max="93" width="3.4609375" bestFit="1" customWidth="1"/>
    <col min="94" max="94" width="8" style="559" customWidth="1"/>
    <col min="95" max="95" width="2.84375" style="558" bestFit="1" customWidth="1"/>
    <col min="96" max="96" width="3.23046875" style="558" customWidth="1"/>
    <col min="97" max="97" width="9.15234375" style="559" bestFit="1" customWidth="1"/>
    <col min="98" max="99" width="0.61328125" style="559" customWidth="1"/>
    <col min="100" max="100" width="3.3828125" style="559" bestFit="1" customWidth="1"/>
    <col min="101" max="101" width="2.765625" style="559" bestFit="1" customWidth="1"/>
    <col min="102" max="102" width="2.765625" style="560" bestFit="1" customWidth="1"/>
    <col min="103" max="103" width="2.4609375" style="560" bestFit="1" customWidth="1"/>
    <col min="104" max="104" width="2.765625" style="560" bestFit="1" customWidth="1"/>
    <col min="105" max="105" width="2.3828125" style="560" customWidth="1"/>
    <col min="106" max="106" width="2.3828125" style="559" customWidth="1"/>
    <col min="107" max="107" width="3.765625" style="559" bestFit="1" customWidth="1"/>
    <col min="108" max="108" width="2.3828125" style="559" customWidth="1"/>
    <col min="109" max="109" width="3.765625" style="559" bestFit="1" customWidth="1"/>
    <col min="110" max="110" width="8" style="559" bestFit="1" customWidth="1"/>
    <col min="111" max="112" width="9" style="559"/>
  </cols>
  <sheetData>
    <row r="1" spans="2:110" ht="88.65" customHeight="1">
      <c r="B1" s="495" t="s">
        <v>111</v>
      </c>
      <c r="C1" s="496" t="s">
        <v>112</v>
      </c>
      <c r="D1" s="495" t="s">
        <v>113</v>
      </c>
      <c r="E1" s="497" t="s">
        <v>114</v>
      </c>
      <c r="F1" s="497" t="s">
        <v>115</v>
      </c>
      <c r="G1" s="497" t="s">
        <v>116</v>
      </c>
      <c r="H1" s="497" t="s">
        <v>117</v>
      </c>
      <c r="I1" s="498" t="s">
        <v>118</v>
      </c>
      <c r="J1" s="498" t="s">
        <v>119</v>
      </c>
      <c r="K1" s="497" t="s">
        <v>120</v>
      </c>
      <c r="L1" s="497" t="s">
        <v>121</v>
      </c>
      <c r="M1" s="497" t="s">
        <v>122</v>
      </c>
      <c r="N1" s="497" t="s">
        <v>67</v>
      </c>
      <c r="O1" s="498" t="s">
        <v>123</v>
      </c>
      <c r="P1" s="498" t="s">
        <v>65</v>
      </c>
      <c r="Q1" s="498" t="s">
        <v>124</v>
      </c>
      <c r="R1" s="498" t="s">
        <v>125</v>
      </c>
      <c r="S1" s="497" t="s">
        <v>126</v>
      </c>
      <c r="T1" s="499" t="s">
        <v>127</v>
      </c>
      <c r="U1" s="291" t="s">
        <v>128</v>
      </c>
      <c r="V1" s="291" t="s">
        <v>129</v>
      </c>
      <c r="W1" s="292" t="s">
        <v>130</v>
      </c>
      <c r="X1" s="292" t="s">
        <v>131</v>
      </c>
      <c r="Y1" s="500" t="s">
        <v>394</v>
      </c>
      <c r="Z1" s="500" t="s">
        <v>395</v>
      </c>
      <c r="AA1" s="500" t="s">
        <v>396</v>
      </c>
      <c r="AB1" s="500" t="s">
        <v>397</v>
      </c>
      <c r="AC1" s="501" t="s">
        <v>398</v>
      </c>
      <c r="AD1" s="501" t="s">
        <v>399</v>
      </c>
      <c r="AE1" s="501" t="s">
        <v>400</v>
      </c>
      <c r="AF1" s="501" t="s">
        <v>401</v>
      </c>
      <c r="AG1" s="498" t="s">
        <v>402</v>
      </c>
      <c r="AH1" s="497" t="s">
        <v>403</v>
      </c>
      <c r="AI1" s="498" t="s">
        <v>404</v>
      </c>
      <c r="AJ1" s="498" t="s">
        <v>405</v>
      </c>
      <c r="AK1" s="498" t="s">
        <v>406</v>
      </c>
      <c r="AL1" s="498" t="s">
        <v>407</v>
      </c>
      <c r="AM1" s="498" t="s">
        <v>408</v>
      </c>
      <c r="AN1" s="498" t="s">
        <v>409</v>
      </c>
      <c r="AO1" s="319"/>
      <c r="AP1" s="319" t="s">
        <v>518</v>
      </c>
      <c r="AQ1" s="502" t="s">
        <v>519</v>
      </c>
      <c r="AR1" s="502" t="s">
        <v>520</v>
      </c>
      <c r="AS1" s="502"/>
      <c r="AT1" s="502"/>
      <c r="AU1" s="502"/>
      <c r="AV1" s="502"/>
      <c r="AW1" s="319"/>
      <c r="AX1" s="502"/>
      <c r="AY1" s="319"/>
      <c r="AZ1" s="502"/>
      <c r="BA1" s="502"/>
      <c r="BB1" s="502" t="s">
        <v>421</v>
      </c>
      <c r="BC1" s="501" t="s">
        <v>410</v>
      </c>
      <c r="BD1" s="501" t="s">
        <v>411</v>
      </c>
      <c r="BE1" s="501" t="s">
        <v>412</v>
      </c>
      <c r="BF1" s="501" t="s">
        <v>413</v>
      </c>
      <c r="BG1" s="501" t="s">
        <v>414</v>
      </c>
      <c r="BH1" s="501" t="s">
        <v>415</v>
      </c>
      <c r="BI1" s="503" t="s">
        <v>416</v>
      </c>
      <c r="BJ1" s="501" t="s">
        <v>417</v>
      </c>
      <c r="BK1" s="501" t="s">
        <v>418</v>
      </c>
      <c r="BL1" s="503" t="s">
        <v>419</v>
      </c>
      <c r="BM1" s="501" t="s">
        <v>420</v>
      </c>
      <c r="BN1" s="495" t="s">
        <v>132</v>
      </c>
      <c r="BO1" s="495" t="s">
        <v>147</v>
      </c>
      <c r="BP1" s="495" t="s">
        <v>133</v>
      </c>
      <c r="BQ1" s="495" t="s">
        <v>134</v>
      </c>
      <c r="BR1" s="495"/>
      <c r="BS1" s="495"/>
      <c r="BT1" s="495" t="s">
        <v>135</v>
      </c>
      <c r="BU1" s="495" t="s">
        <v>373</v>
      </c>
      <c r="BV1" s="495" t="s">
        <v>374</v>
      </c>
      <c r="BW1" s="495" t="s">
        <v>372</v>
      </c>
      <c r="BX1" s="495" t="s">
        <v>136</v>
      </c>
      <c r="BY1" s="496" t="s">
        <v>137</v>
      </c>
      <c r="BZ1" s="504" t="s">
        <v>138</v>
      </c>
      <c r="CA1" s="504" t="s">
        <v>139</v>
      </c>
      <c r="CB1" s="504" t="s">
        <v>320</v>
      </c>
      <c r="CC1" s="504" t="s">
        <v>321</v>
      </c>
      <c r="CD1" s="504" t="s">
        <v>140</v>
      </c>
      <c r="CE1" s="504" t="s">
        <v>141</v>
      </c>
      <c r="CF1" s="504" t="s">
        <v>142</v>
      </c>
      <c r="CG1" s="505"/>
      <c r="CH1" s="504" t="s">
        <v>143</v>
      </c>
      <c r="CI1" s="504" t="s">
        <v>144</v>
      </c>
      <c r="CJ1" s="504" t="s">
        <v>145</v>
      </c>
      <c r="CK1" s="504" t="s">
        <v>146</v>
      </c>
      <c r="CL1" s="504" t="s">
        <v>324</v>
      </c>
      <c r="CM1" s="504" t="s">
        <v>325</v>
      </c>
      <c r="CN1" s="9"/>
      <c r="CO1" s="9"/>
      <c r="CP1" s="556"/>
      <c r="CQ1" s="557"/>
    </row>
    <row r="2" spans="2:110">
      <c r="B2" t="str">
        <f>IF(競技者データ入力シート!$S$2="","",競技者データ入力シート!$S$2)</f>
        <v/>
      </c>
      <c r="C2" t="str">
        <f>IF(競技者データ入力シート!$D8="","",競技者データ入力シート!$S$3)</f>
        <v/>
      </c>
      <c r="D2" t="str">
        <f>IF(競技者データ入力シート!D8="","",競技者データ入力シート!B8)</f>
        <v/>
      </c>
      <c r="E2" t="str">
        <f>IF(競技者データ入力シート!D8="","",C2&amp;D2)</f>
        <v/>
      </c>
      <c r="F2" t="str">
        <f>IF(競技者データ入力シート!D8="","",競技者データ入力シート!$S$2)</f>
        <v/>
      </c>
      <c r="I2" t="str">
        <f>ASC(IF(競技者データ入力シート!D8="","",競技者データ入力シート!C8))</f>
        <v/>
      </c>
      <c r="J2" t="str">
        <f>IF(競技者データ入力シート!D8="","",TRIM(競技者データ入力シート!D8)&amp;" "&amp;(TRIM(競技者データ入力シート!E8)))</f>
        <v/>
      </c>
      <c r="K2" t="str">
        <f>ASC(IF(競技者データ入力シート!F8="","",TRIM(競技者データ入力シート!F8)&amp;" "&amp;(TRIM(競技者データ入力シート!G8))))</f>
        <v/>
      </c>
      <c r="L2" t="str">
        <f>J2</f>
        <v/>
      </c>
      <c r="M2" t="str">
        <f>ASC(IF(競技者データ入力シート!H8="","",競技者データ入力シート!H8))</f>
        <v/>
      </c>
      <c r="N2" t="str">
        <f>ASC(IF(競技者データ入力シート!P8="","",競技者データ入力シート!P8))</f>
        <v/>
      </c>
      <c r="O2" t="str">
        <f>IF(競技者データ入力シート!J8="","",競技者データ入力シート!J8)</f>
        <v/>
      </c>
      <c r="P2" t="str">
        <f>ASC(IF(競技者データ入力シート!K8="","",競技者データ入力シート!K8))</f>
        <v/>
      </c>
      <c r="Q2" t="str">
        <f>ASC(IF(競技者データ入力シート!L8="","",競技者データ入力シート!L8))</f>
        <v/>
      </c>
      <c r="R2" t="str">
        <f>ASC(IF(競技者データ入力シート!M8="","",競技者データ入力シート!M8))</f>
        <v/>
      </c>
      <c r="S2" t="str">
        <f>IF(競技者データ入力シート!O8="","",競技者データ入力シート!O8)</f>
        <v/>
      </c>
      <c r="T2" t="str">
        <f>ASC(IF(競技者データ入力シート!N8="","",競技者データ入力シート!N8))</f>
        <v/>
      </c>
      <c r="U2" s="1" t="str">
        <f>IF($O2="","",IF($O2="男",IFERROR(VLOOKUP(競技者データ入力シート!Q8,データ!$B$2:$C$101,2,FALSE),""),IF($O2="女",IFERROR(VLOOKUP(競技者データ入力シート!Q8,データ!$F$2:$G$101,2,FALSE),""))))</f>
        <v/>
      </c>
      <c r="V2" t="str">
        <f>ASC(IF(競技者データ入力シート!Q8="","",競技者データ入力シート!R8))</f>
        <v/>
      </c>
      <c r="Y2" s="1" t="str">
        <f>IF($O2="","",IF($O2="男",IFERROR(VLOOKUP(競技者データ入力シート!V8,データ!$B$2:$C$101,2,FALSE),""),IF($O2="女",IFERROR(VLOOKUP(競技者データ入力シート!V8,データ!$F$2:$G$101,2,FALSE),""))))</f>
        <v/>
      </c>
      <c r="Z2" t="str">
        <f>ASC(IF(競技者データ入力シート!W8="","",競技者データ入力シート!W8))</f>
        <v/>
      </c>
      <c r="AC2" s="1"/>
      <c r="AG2" s="1"/>
      <c r="AP2" s="1" t="str">
        <f>IF(申込資格確認!F11="","",申込資格確認!F11)</f>
        <v/>
      </c>
      <c r="AQ2" s="1" t="str">
        <f>IF(申込資格確認!I11="","",申込資格確認!I11)</f>
        <v/>
      </c>
      <c r="AR2" s="1" t="str">
        <f>IF(申込資格確認!J11="","",申込資格確認!J11)</f>
        <v/>
      </c>
      <c r="AS2" s="12" t="str">
        <f>IF(申込資格確認!K11="","",申込資格確認!K11)</f>
        <v/>
      </c>
      <c r="AT2" s="12"/>
      <c r="AU2" s="12"/>
      <c r="AV2" s="12"/>
      <c r="AX2" s="1"/>
      <c r="AZ2" s="1"/>
      <c r="BA2" s="1"/>
      <c r="BC2" s="12"/>
      <c r="BD2" s="12"/>
      <c r="BE2" s="12"/>
      <c r="BF2" s="12"/>
      <c r="BG2" s="12"/>
      <c r="BH2" s="12"/>
      <c r="BI2" s="12"/>
      <c r="BJ2" s="12"/>
      <c r="BK2" s="12"/>
      <c r="BM2" s="12"/>
      <c r="BN2" t="str">
        <f>IF(U2="","",(VLOOKUP(U2,データ!$P$2:$Q$21,2,FALSE)))</f>
        <v/>
      </c>
      <c r="BO2" t="str">
        <f>IF(Y2="","",VLOOKUP(Y2,データ!$P$2:$Q$14,2,FALSE))</f>
        <v/>
      </c>
      <c r="BT2" t="str">
        <f>ASC(IF(競技者データ入力シート!S2="","",競技者データ入力シート!S2))</f>
        <v/>
      </c>
      <c r="BU2">
        <f>'大会申込一覧表(印刷して提出)'!N12</f>
        <v>0</v>
      </c>
      <c r="BV2">
        <f>'大会申込一覧表(印刷して提出)'!N13</f>
        <v>0</v>
      </c>
      <c r="BW2">
        <f>'大会申込一覧表(印刷して提出)'!R11</f>
        <v>0</v>
      </c>
      <c r="BX2" s="1" t="str">
        <f>IF('大会申込一覧表(印刷して提出)'!L5="","",(VLOOKUP('大会申込一覧表(印刷して提出)'!L5,データ!$J$2:$K$48,2,FALSE)))</f>
        <v/>
      </c>
      <c r="BY2" t="str">
        <f>IF('大会申込一覧表(印刷して提出)'!$E$6="","",'大会申込一覧表(印刷して提出)'!$E$6)</f>
        <v/>
      </c>
      <c r="BZ2" t="str">
        <f>ASC(IF('大会申込一覧表(印刷して提出)'!E5="","",'大会申込一覧表(印刷して提出)'!E5))</f>
        <v/>
      </c>
      <c r="CA2" t="str">
        <f>IF('大会申込一覧表(印刷して提出)'!P6="","",'大会申込一覧表(印刷して提出)'!P6)</f>
        <v/>
      </c>
      <c r="CB2" t="str">
        <f>IF('大会申込一覧表(印刷して提出)'!$F$7="","",'大会申込一覧表(印刷して提出)'!$F$7)</f>
        <v/>
      </c>
      <c r="CC2" t="str">
        <f>IF('大会申込一覧表(印刷して提出)'!$E$8="","",'大会申込一覧表(印刷して提出)'!$E$8)</f>
        <v/>
      </c>
      <c r="CD2" t="str">
        <f>IF('大会申込一覧表(印刷して提出)'!$E$6="","",'大会申込一覧表(印刷して提出)'!$E$6)</f>
        <v/>
      </c>
      <c r="CE2" t="str">
        <f>IF('大会申込一覧表(印刷して提出)'!P7="","",'大会申込一覧表(印刷して提出)'!P7)</f>
        <v/>
      </c>
      <c r="CF2" t="str">
        <f>IF('大会申込一覧表(印刷して提出)'!P9="","",'大会申込一覧表(印刷して提出)'!P9)</f>
        <v/>
      </c>
      <c r="CH2" t="str">
        <f>IF('大会申込一覧表(印刷して提出)'!D10="","",'大会申込一覧表(印刷して提出)'!D10)</f>
        <v/>
      </c>
      <c r="CI2" t="str">
        <f>IF('大会申込一覧表(印刷して提出)'!H10="","",'大会申込一覧表(印刷して提出)'!H10)</f>
        <v/>
      </c>
      <c r="CJ2" t="str">
        <f>IF('大会申込一覧表(印刷して提出)'!D11="","",'大会申込一覧表(印刷して提出)'!D11)</f>
        <v/>
      </c>
      <c r="CK2" t="str">
        <f>IF('大会申込一覧表(印刷して提出)'!H11="","",'大会申込一覧表(印刷して提出)'!H11)</f>
        <v/>
      </c>
      <c r="CL2" t="str">
        <f>IF('大会申込一覧表(印刷して提出)'!D12="","",'大会申込一覧表(印刷して提出)'!D12)</f>
        <v/>
      </c>
      <c r="CM2" t="str">
        <f>IF('大会申込一覧表(印刷して提出)'!H12="","",'大会申込一覧表(印刷して提出)'!H12)</f>
        <v/>
      </c>
      <c r="CX2" s="560" t="str">
        <f>CONCATENATE(AZ2,AP2)</f>
        <v/>
      </c>
      <c r="CY2" s="560" t="str">
        <f>IF(CX2="","",COUNTIF($CX$2:CX2,CX2))</f>
        <v/>
      </c>
      <c r="CZ2" s="560" t="str">
        <f>CONCATENATE(BL2,BB2)</f>
        <v/>
      </c>
      <c r="DA2" s="560" t="str">
        <f>IF(CZ2="","",COUNTIF($CZ$2:CZ2,CZ2))</f>
        <v/>
      </c>
      <c r="DC2" s="559" t="str">
        <f>IF(CX2="","",CONCATENATE(CX2,CY2))</f>
        <v/>
      </c>
      <c r="DD2" s="559" t="str">
        <f>IF(DC2="","",CONCATENATE(競技者データ入力シート!D8,競技者データ入力シート!E8))</f>
        <v/>
      </c>
      <c r="DE2" s="559" t="str">
        <f>IF(CZ2="","",CONCATENATE(CZ2,DA2))</f>
        <v/>
      </c>
      <c r="DF2" s="559" t="str">
        <f>IF(DE2="","",CONCATENATE(競技者データ入力シート!D8,競技者データ入力シート!E8))</f>
        <v/>
      </c>
    </row>
    <row r="3" spans="2:110">
      <c r="B3" t="str">
        <f>IF(競技者データ入力シート!$S$2="","",競技者データ入力シート!$S$2)</f>
        <v/>
      </c>
      <c r="C3" t="str">
        <f>IF(競技者データ入力シート!$D9="","",競技者データ入力シート!$S$3)</f>
        <v/>
      </c>
      <c r="D3" t="str">
        <f>IF(競技者データ入力シート!D9="","",競技者データ入力シート!B9)</f>
        <v/>
      </c>
      <c r="E3" t="str">
        <f>IF(競技者データ入力シート!D9="","",C3&amp;D3)</f>
        <v/>
      </c>
      <c r="F3" t="str">
        <f>IF(競技者データ入力シート!D9="","",競技者データ入力シート!$S$2)</f>
        <v/>
      </c>
      <c r="I3" t="str">
        <f>ASC(IF(競技者データ入力シート!D9="","",競技者データ入力シート!C9))</f>
        <v/>
      </c>
      <c r="J3" t="str">
        <f>IF(競技者データ入力シート!D9="","",TRIM(競技者データ入力シート!D9)&amp;" "&amp;(TRIM(競技者データ入力シート!E9)))</f>
        <v/>
      </c>
      <c r="K3" t="str">
        <f>ASC(IF(競技者データ入力シート!F9="","",TRIM(競技者データ入力シート!F9)&amp;" "&amp;(TRIM(競技者データ入力シート!G9))))</f>
        <v/>
      </c>
      <c r="L3" t="str">
        <f t="shared" ref="L3:L52" si="0">J3</f>
        <v/>
      </c>
      <c r="M3" t="str">
        <f>ASC(IF(競技者データ入力シート!H9="","",競技者データ入力シート!H9))</f>
        <v/>
      </c>
      <c r="N3" t="str">
        <f>ASC(IF(競技者データ入力シート!P9="","",競技者データ入力シート!P9))</f>
        <v/>
      </c>
      <c r="O3" t="str">
        <f>IF(競技者データ入力シート!J9="","",競技者データ入力シート!J9)</f>
        <v/>
      </c>
      <c r="P3" t="str">
        <f>ASC(IF(競技者データ入力シート!K9="","",競技者データ入力シート!K9))</f>
        <v/>
      </c>
      <c r="Q3" t="str">
        <f>ASC(IF(競技者データ入力シート!L9="","",競技者データ入力シート!L9))</f>
        <v/>
      </c>
      <c r="R3" t="str">
        <f>ASC(IF(競技者データ入力シート!M9="","",競技者データ入力シート!M9))</f>
        <v/>
      </c>
      <c r="S3" t="str">
        <f>IF(競技者データ入力シート!O9="","",競技者データ入力シート!O9)</f>
        <v/>
      </c>
      <c r="T3" t="str">
        <f>ASC(IF(競技者データ入力シート!N9="","",競技者データ入力シート!N9))</f>
        <v/>
      </c>
      <c r="U3" s="1" t="str">
        <f>IF($O3="","",IF($O3="男",IFERROR(VLOOKUP(競技者データ入力シート!Q9,データ!$B$2:$C$101,2,FALSE),""),IF($O3="女",IFERROR(VLOOKUP(競技者データ入力シート!Q9,データ!$F$2:$G$101,2,FALSE),""))))</f>
        <v/>
      </c>
      <c r="V3" t="str">
        <f>ASC(IF(競技者データ入力シート!Q9="","",競技者データ入力シート!R9))</f>
        <v/>
      </c>
      <c r="Y3" s="1" t="str">
        <f>IF($O3="","",IF($O3="男",IFERROR(VLOOKUP(競技者データ入力シート!V9,データ!$B$2:$C$101,2,FALSE),""),IF($O3="女",IFERROR(VLOOKUP(競技者データ入力シート!V9,データ!$F$2:$G$101,2,FALSE),""))))</f>
        <v/>
      </c>
      <c r="Z3" t="str">
        <f>ASC(IF(競技者データ入力シート!W9="","",競技者データ入力シート!W9))</f>
        <v/>
      </c>
      <c r="AC3" s="1"/>
      <c r="AG3" s="1"/>
      <c r="AP3" s="1" t="str">
        <f>IF(申込資格確認!F12="","",申込資格確認!F12)</f>
        <v/>
      </c>
      <c r="AQ3" s="1" t="str">
        <f>IF(申込資格確認!I12="","",申込資格確認!I12)</f>
        <v/>
      </c>
      <c r="AR3" s="1" t="str">
        <f>IF(申込資格確認!J12="","",申込資格確認!J12)</f>
        <v/>
      </c>
      <c r="AS3" s="12" t="str">
        <f>IF(申込資格確認!K12="","",申込資格確認!K12)</f>
        <v/>
      </c>
      <c r="AT3" s="12"/>
      <c r="AU3" s="12"/>
      <c r="AV3" s="12"/>
      <c r="AX3" s="1"/>
      <c r="AZ3" s="1"/>
      <c r="BA3" s="1"/>
      <c r="BC3" s="12"/>
      <c r="BD3" s="12"/>
      <c r="BE3" s="12"/>
      <c r="BF3" s="12"/>
      <c r="BG3" s="12"/>
      <c r="BH3" s="12"/>
      <c r="BI3" s="12"/>
      <c r="BJ3" s="12"/>
      <c r="BK3" s="12"/>
      <c r="BM3" s="12"/>
      <c r="BN3" t="str">
        <f>IF(U3="","",(VLOOKUP(U3,データ!$P$2:$Q$21,2,FALSE)))</f>
        <v/>
      </c>
      <c r="BO3" t="str">
        <f>IF(Y3="","",VLOOKUP(Y3,データ!$P$2:$Q$14,2,FALSE))</f>
        <v/>
      </c>
      <c r="CX3" s="560" t="str">
        <f t="shared" ref="CX3:CX51" si="1">CONCATENATE(AZ3,AP3)</f>
        <v/>
      </c>
      <c r="CY3" s="560" t="str">
        <f>IF(CX3="","",COUNTIF($CX$2:CX3,CX3))</f>
        <v/>
      </c>
      <c r="CZ3" s="560" t="str">
        <f t="shared" ref="CZ3:CZ51" si="2">CONCATENATE(BL3,BB3)</f>
        <v/>
      </c>
      <c r="DA3" s="560" t="str">
        <f>IF(CZ3="","",COUNTIF($CZ$2:CZ3,CZ3))</f>
        <v/>
      </c>
      <c r="DC3" s="559" t="str">
        <f t="shared" ref="DC3:DC51" si="3">IF(CX3="","",CONCATENATE(CX3,CY3))</f>
        <v/>
      </c>
      <c r="DD3" s="559" t="str">
        <f>IF(DC3="","",CONCATENATE(競技者データ入力シート!D9,競技者データ入力シート!E9))</f>
        <v/>
      </c>
      <c r="DE3" s="559" t="str">
        <f t="shared" ref="DE3:DE51" si="4">IF(CZ3="","",CONCATENATE(CZ3,DA3))</f>
        <v/>
      </c>
      <c r="DF3" s="559" t="str">
        <f>IF(DE3="","",CONCATENATE(競技者データ入力シート!D9,競技者データ入力シート!E9))</f>
        <v/>
      </c>
    </row>
    <row r="4" spans="2:110">
      <c r="B4" t="str">
        <f>IF(競技者データ入力シート!$S$2="","",競技者データ入力シート!$S$2)</f>
        <v/>
      </c>
      <c r="C4" t="str">
        <f>IF(競技者データ入力シート!$D10="","",競技者データ入力シート!$S$3)</f>
        <v/>
      </c>
      <c r="D4" t="str">
        <f>IF(競技者データ入力シート!D10="","",競技者データ入力シート!B10)</f>
        <v/>
      </c>
      <c r="E4" t="str">
        <f>IF(競技者データ入力シート!D10="","",C4&amp;D4)</f>
        <v/>
      </c>
      <c r="F4" t="str">
        <f>IF(競技者データ入力シート!D10="","",競技者データ入力シート!$S$2)</f>
        <v/>
      </c>
      <c r="I4" t="str">
        <f>ASC(IF(競技者データ入力シート!D10="","",競技者データ入力シート!C10))</f>
        <v/>
      </c>
      <c r="J4" t="str">
        <f>IF(競技者データ入力シート!D10="","",TRIM(競技者データ入力シート!D10)&amp;" "&amp;(TRIM(競技者データ入力シート!E10)))</f>
        <v/>
      </c>
      <c r="K4" t="str">
        <f>ASC(IF(競技者データ入力シート!F10="","",TRIM(競技者データ入力シート!F10)&amp;" "&amp;(TRIM(競技者データ入力シート!G10))))</f>
        <v/>
      </c>
      <c r="L4" t="str">
        <f t="shared" si="0"/>
        <v/>
      </c>
      <c r="M4" t="str">
        <f>ASC(IF(競技者データ入力シート!H10="","",競技者データ入力シート!H10))</f>
        <v/>
      </c>
      <c r="N4" t="str">
        <f>ASC(IF(競技者データ入力シート!P10="","",競技者データ入力シート!P10))</f>
        <v/>
      </c>
      <c r="O4" t="str">
        <f>IF(競技者データ入力シート!J10="","",競技者データ入力シート!J10)</f>
        <v/>
      </c>
      <c r="P4" t="str">
        <f>ASC(IF(競技者データ入力シート!K10="","",競技者データ入力シート!K10))</f>
        <v/>
      </c>
      <c r="Q4" t="str">
        <f>ASC(IF(競技者データ入力シート!L10="","",競技者データ入力シート!L10))</f>
        <v/>
      </c>
      <c r="R4" t="str">
        <f>ASC(IF(競技者データ入力シート!M10="","",競技者データ入力シート!M10))</f>
        <v/>
      </c>
      <c r="S4" t="str">
        <f>IF(競技者データ入力シート!O10="","",競技者データ入力シート!O10)</f>
        <v/>
      </c>
      <c r="T4" t="str">
        <f>ASC(IF(競技者データ入力シート!N10="","",競技者データ入力シート!N10))</f>
        <v/>
      </c>
      <c r="U4" s="1" t="str">
        <f>IF($O4="","",IF($O4="男",IFERROR(VLOOKUP(競技者データ入力シート!Q10,データ!$B$2:$C$101,2,FALSE),""),IF($O4="女",IFERROR(VLOOKUP(競技者データ入力シート!Q10,データ!$F$2:$G$101,2,FALSE),""))))</f>
        <v/>
      </c>
      <c r="V4" t="str">
        <f>ASC(IF(競技者データ入力シート!Q10="","",競技者データ入力シート!R10))</f>
        <v/>
      </c>
      <c r="Y4" s="1" t="str">
        <f>IF($O4="","",IF($O4="男",IFERROR(VLOOKUP(競技者データ入力シート!V10,データ!$B$2:$C$101,2,FALSE),""),IF($O4="女",IFERROR(VLOOKUP(競技者データ入力シート!V10,データ!$F$2:$G$101,2,FALSE),""))))</f>
        <v/>
      </c>
      <c r="Z4" t="str">
        <f>ASC(IF(競技者データ入力シート!W10="","",競技者データ入力シート!W10))</f>
        <v/>
      </c>
      <c r="AC4" s="1"/>
      <c r="AG4" s="1"/>
      <c r="AP4" s="1" t="str">
        <f>IF(申込資格確認!F13="","",申込資格確認!F13)</f>
        <v/>
      </c>
      <c r="AQ4" s="1" t="str">
        <f>IF(申込資格確認!I13="","",申込資格確認!I13)</f>
        <v/>
      </c>
      <c r="AR4" s="1" t="str">
        <f>IF(申込資格確認!J13="","",申込資格確認!J13)</f>
        <v/>
      </c>
      <c r="AS4" s="12" t="str">
        <f>IF(申込資格確認!K13="","",申込資格確認!K13)</f>
        <v/>
      </c>
      <c r="AT4" s="12"/>
      <c r="AU4" s="12"/>
      <c r="AV4" s="12"/>
      <c r="AX4" s="1"/>
      <c r="AZ4" s="1"/>
      <c r="BA4" s="1"/>
      <c r="BC4" s="12"/>
      <c r="BD4" s="12"/>
      <c r="BE4" s="12"/>
      <c r="BF4" s="12"/>
      <c r="BG4" s="12"/>
      <c r="BH4" s="12"/>
      <c r="BI4" s="12"/>
      <c r="BJ4" s="12"/>
      <c r="BK4" s="12"/>
      <c r="BM4" s="12"/>
      <c r="BN4" t="str">
        <f>IF(U4="","",(VLOOKUP(U4,データ!$P$2:$Q$21,2,FALSE)))</f>
        <v/>
      </c>
      <c r="BO4" t="str">
        <f>IF(Y4="","",VLOOKUP(Y4,データ!$P$2:$Q$14,2,FALSE))</f>
        <v/>
      </c>
      <c r="CX4" s="560" t="str">
        <f t="shared" si="1"/>
        <v/>
      </c>
      <c r="CY4" s="560" t="str">
        <f>IF(CX4="","",COUNTIF($CX$2:CX4,CX4))</f>
        <v/>
      </c>
      <c r="CZ4" s="560" t="str">
        <f t="shared" si="2"/>
        <v/>
      </c>
      <c r="DA4" s="560" t="str">
        <f>IF(CZ4="","",COUNTIF($CZ$2:CZ4,CZ4))</f>
        <v/>
      </c>
      <c r="DC4" s="559" t="str">
        <f t="shared" si="3"/>
        <v/>
      </c>
      <c r="DD4" s="559" t="str">
        <f>IF(DC4="","",CONCATENATE(競技者データ入力シート!D10,競技者データ入力シート!E10))</f>
        <v/>
      </c>
      <c r="DE4" s="559" t="str">
        <f t="shared" si="4"/>
        <v/>
      </c>
      <c r="DF4" s="559" t="str">
        <f>IF(DE4="","",CONCATENATE(競技者データ入力シート!D10,競技者データ入力シート!E10))</f>
        <v/>
      </c>
    </row>
    <row r="5" spans="2:110">
      <c r="B5" t="str">
        <f>IF(競技者データ入力シート!$S$2="","",競技者データ入力シート!$S$2)</f>
        <v/>
      </c>
      <c r="C5" t="str">
        <f>IF(競技者データ入力シート!$D11="","",競技者データ入力シート!$S$3)</f>
        <v/>
      </c>
      <c r="D5" t="str">
        <f>IF(競技者データ入力シート!D11="","",競技者データ入力シート!B11)</f>
        <v/>
      </c>
      <c r="E5" t="str">
        <f>IF(競技者データ入力シート!D11="","",C5&amp;D5)</f>
        <v/>
      </c>
      <c r="F5" t="str">
        <f>IF(競技者データ入力シート!D11="","",競技者データ入力シート!$S$2)</f>
        <v/>
      </c>
      <c r="I5" t="str">
        <f>ASC(IF(競技者データ入力シート!D11="","",競技者データ入力シート!C11))</f>
        <v/>
      </c>
      <c r="J5" t="str">
        <f>IF(競技者データ入力シート!D11="","",TRIM(競技者データ入力シート!D11)&amp;" "&amp;(TRIM(競技者データ入力シート!E11)))</f>
        <v/>
      </c>
      <c r="K5" t="str">
        <f>ASC(IF(競技者データ入力シート!F11="","",TRIM(競技者データ入力シート!F11)&amp;" "&amp;(TRIM(競技者データ入力シート!G11))))</f>
        <v/>
      </c>
      <c r="L5" t="str">
        <f t="shared" si="0"/>
        <v/>
      </c>
      <c r="M5" t="str">
        <f>ASC(IF(競技者データ入力シート!H11="","",競技者データ入力シート!H11))</f>
        <v/>
      </c>
      <c r="N5" t="str">
        <f>ASC(IF(競技者データ入力シート!P11="","",競技者データ入力シート!P11))</f>
        <v/>
      </c>
      <c r="O5" t="str">
        <f>IF(競技者データ入力シート!J11="","",競技者データ入力シート!J11)</f>
        <v/>
      </c>
      <c r="P5" t="str">
        <f>ASC(IF(競技者データ入力シート!K11="","",競技者データ入力シート!K11))</f>
        <v/>
      </c>
      <c r="Q5" t="str">
        <f>ASC(IF(競技者データ入力シート!L11="","",競技者データ入力シート!L11))</f>
        <v/>
      </c>
      <c r="R5" t="str">
        <f>ASC(IF(競技者データ入力シート!M11="","",競技者データ入力シート!M11))</f>
        <v/>
      </c>
      <c r="S5" t="str">
        <f>IF(競技者データ入力シート!O11="","",競技者データ入力シート!O11)</f>
        <v/>
      </c>
      <c r="T5" t="str">
        <f>ASC(IF(競技者データ入力シート!N11="","",競技者データ入力シート!N11))</f>
        <v/>
      </c>
      <c r="U5" s="1" t="str">
        <f>IF($O5="","",IF($O5="男",IFERROR(VLOOKUP(競技者データ入力シート!Q11,データ!$B$2:$C$101,2,FALSE),""),IF($O5="女",IFERROR(VLOOKUP(競技者データ入力シート!Q11,データ!$F$2:$G$101,2,FALSE),""))))</f>
        <v/>
      </c>
      <c r="V5" t="str">
        <f>ASC(IF(競技者データ入力シート!Q11="","",競技者データ入力シート!R11))</f>
        <v/>
      </c>
      <c r="Y5" s="1" t="str">
        <f>IF($O5="","",IF($O5="男",IFERROR(VLOOKUP(競技者データ入力シート!V11,データ!$B$2:$C$101,2,FALSE),""),IF($O5="女",IFERROR(VLOOKUP(競技者データ入力シート!V11,データ!$F$2:$G$101,2,FALSE),""))))</f>
        <v/>
      </c>
      <c r="Z5" t="str">
        <f>ASC(IF(競技者データ入力シート!W11="","",競技者データ入力シート!W11))</f>
        <v/>
      </c>
      <c r="AC5" s="1"/>
      <c r="AG5" s="1"/>
      <c r="AP5" s="1" t="str">
        <f>IF(申込資格確認!F14="","",申込資格確認!F14)</f>
        <v/>
      </c>
      <c r="AQ5" s="1" t="str">
        <f>IF(申込資格確認!I14="","",申込資格確認!I14)</f>
        <v/>
      </c>
      <c r="AR5" s="1" t="str">
        <f>IF(申込資格確認!J14="","",申込資格確認!J14)</f>
        <v/>
      </c>
      <c r="AS5" s="12" t="str">
        <f>IF(申込資格確認!K14="","",申込資格確認!K14)</f>
        <v/>
      </c>
      <c r="AT5" s="12"/>
      <c r="AU5" s="12"/>
      <c r="AV5" s="12"/>
      <c r="AX5" s="1"/>
      <c r="AZ5" s="1"/>
      <c r="BA5" s="1"/>
      <c r="BC5" s="12"/>
      <c r="BD5" s="12"/>
      <c r="BE5" s="12"/>
      <c r="BF5" s="12"/>
      <c r="BG5" s="12"/>
      <c r="BH5" s="12"/>
      <c r="BI5" s="12"/>
      <c r="BJ5" s="12"/>
      <c r="BK5" s="12"/>
      <c r="BM5" s="12"/>
      <c r="BN5" t="str">
        <f>IF(U5="","",(VLOOKUP(U5,データ!$P$2:$Q$21,2,FALSE)))</f>
        <v/>
      </c>
      <c r="BO5" t="str">
        <f>IF(Y5="","",VLOOKUP(Y5,データ!$P$2:$Q$14,2,FALSE))</f>
        <v/>
      </c>
      <c r="CX5" s="560" t="str">
        <f t="shared" si="1"/>
        <v/>
      </c>
      <c r="CY5" s="560" t="str">
        <f>IF(CX5="","",COUNTIF($CX$2:CX5,CX5))</f>
        <v/>
      </c>
      <c r="CZ5" s="560" t="str">
        <f t="shared" si="2"/>
        <v/>
      </c>
      <c r="DA5" s="560" t="str">
        <f>IF(CZ5="","",COUNTIF($CZ$2:CZ5,CZ5))</f>
        <v/>
      </c>
      <c r="DC5" s="559" t="str">
        <f t="shared" si="3"/>
        <v/>
      </c>
      <c r="DD5" s="559" t="str">
        <f>IF(DC5="","",CONCATENATE(競技者データ入力シート!D11,競技者データ入力シート!E11))</f>
        <v/>
      </c>
      <c r="DE5" s="559" t="str">
        <f t="shared" si="4"/>
        <v/>
      </c>
      <c r="DF5" s="559" t="str">
        <f>IF(DE5="","",CONCATENATE(競技者データ入力シート!D11,競技者データ入力シート!E11))</f>
        <v/>
      </c>
    </row>
    <row r="6" spans="2:110">
      <c r="B6" t="str">
        <f>IF(競技者データ入力シート!$S$2="","",競技者データ入力シート!$S$2)</f>
        <v/>
      </c>
      <c r="C6" t="str">
        <f>IF(競技者データ入力シート!$D12="","",競技者データ入力シート!$S$3)</f>
        <v/>
      </c>
      <c r="D6" t="str">
        <f>IF(競技者データ入力シート!D12="","",競技者データ入力シート!B12)</f>
        <v/>
      </c>
      <c r="E6" t="str">
        <f>IF(競技者データ入力シート!D12="","",C6&amp;D6)</f>
        <v/>
      </c>
      <c r="F6" t="str">
        <f>IF(競技者データ入力シート!D12="","",競技者データ入力シート!$S$2)</f>
        <v/>
      </c>
      <c r="I6" t="str">
        <f>ASC(IF(競技者データ入力シート!D12="","",競技者データ入力シート!C12))</f>
        <v/>
      </c>
      <c r="J6" t="str">
        <f>IF(競技者データ入力シート!D12="","",TRIM(競技者データ入力シート!D12)&amp;" "&amp;(TRIM(競技者データ入力シート!E12)))</f>
        <v/>
      </c>
      <c r="K6" t="str">
        <f>ASC(IF(競技者データ入力シート!F12="","",TRIM(競技者データ入力シート!F12)&amp;" "&amp;(TRIM(競技者データ入力シート!G12))))</f>
        <v/>
      </c>
      <c r="L6" t="str">
        <f t="shared" si="0"/>
        <v/>
      </c>
      <c r="M6" t="str">
        <f>ASC(IF(競技者データ入力シート!H12="","",競技者データ入力シート!H12))</f>
        <v/>
      </c>
      <c r="N6" t="str">
        <f>ASC(IF(競技者データ入力シート!P12="","",競技者データ入力シート!P12))</f>
        <v/>
      </c>
      <c r="O6" t="str">
        <f>IF(競技者データ入力シート!J12="","",競技者データ入力シート!J12)</f>
        <v/>
      </c>
      <c r="P6" t="str">
        <f>ASC(IF(競技者データ入力シート!K12="","",競技者データ入力シート!K12))</f>
        <v/>
      </c>
      <c r="Q6" t="str">
        <f>ASC(IF(競技者データ入力シート!L12="","",競技者データ入力シート!L12))</f>
        <v/>
      </c>
      <c r="R6" t="str">
        <f>ASC(IF(競技者データ入力シート!M12="","",競技者データ入力シート!M12))</f>
        <v/>
      </c>
      <c r="S6" t="str">
        <f>IF(競技者データ入力シート!O12="","",競技者データ入力シート!O12)</f>
        <v/>
      </c>
      <c r="T6" t="str">
        <f>ASC(IF(競技者データ入力シート!N12="","",競技者データ入力シート!N12))</f>
        <v/>
      </c>
      <c r="U6" s="1" t="str">
        <f>IF($O6="","",IF($O6="男",IFERROR(VLOOKUP(競技者データ入力シート!Q12,データ!$B$2:$C$101,2,FALSE),""),IF($O6="女",IFERROR(VLOOKUP(競技者データ入力シート!Q12,データ!$F$2:$G$101,2,FALSE),""))))</f>
        <v/>
      </c>
      <c r="V6" t="str">
        <f>ASC(IF(競技者データ入力シート!Q12="","",競技者データ入力シート!R12))</f>
        <v/>
      </c>
      <c r="Y6" s="1" t="str">
        <f>IF($O6="","",IF($O6="男",IFERROR(VLOOKUP(競技者データ入力シート!V12,データ!$B$2:$C$101,2,FALSE),""),IF($O6="女",IFERROR(VLOOKUP(競技者データ入力シート!V12,データ!$F$2:$G$101,2,FALSE),""))))</f>
        <v/>
      </c>
      <c r="Z6" t="str">
        <f>ASC(IF(競技者データ入力シート!W12="","",競技者データ入力シート!W12))</f>
        <v/>
      </c>
      <c r="AC6" s="1"/>
      <c r="AG6" s="1"/>
      <c r="AP6" s="1" t="str">
        <f>IF(申込資格確認!F15="","",申込資格確認!F15)</f>
        <v/>
      </c>
      <c r="AQ6" s="1" t="str">
        <f>IF(申込資格確認!I15="","",申込資格確認!I15)</f>
        <v/>
      </c>
      <c r="AR6" s="1" t="str">
        <f>IF(申込資格確認!J15="","",申込資格確認!J15)</f>
        <v/>
      </c>
      <c r="AS6" s="12" t="str">
        <f>IF(申込資格確認!K15="","",申込資格確認!K15)</f>
        <v/>
      </c>
      <c r="AT6" s="12"/>
      <c r="AU6" s="12"/>
      <c r="AV6" s="12"/>
      <c r="AX6" s="1"/>
      <c r="AZ6" s="1"/>
      <c r="BA6" s="1"/>
      <c r="BC6" s="12"/>
      <c r="BD6" s="12"/>
      <c r="BE6" s="12"/>
      <c r="BF6" s="12"/>
      <c r="BG6" s="12"/>
      <c r="BH6" s="12"/>
      <c r="BI6" s="12"/>
      <c r="BJ6" s="12"/>
      <c r="BK6" s="12"/>
      <c r="BM6" s="12"/>
      <c r="BN6" t="str">
        <f>IF(U6="","",(VLOOKUP(U6,データ!$P$2:$Q$21,2,FALSE)))</f>
        <v/>
      </c>
      <c r="BO6" t="str">
        <f>IF(Y6="","",VLOOKUP(Y6,データ!$P$2:$Q$14,2,FALSE))</f>
        <v/>
      </c>
      <c r="CX6" s="560" t="str">
        <f t="shared" si="1"/>
        <v/>
      </c>
      <c r="CY6" s="560" t="str">
        <f>IF(CX6="","",COUNTIF($CX$2:CX6,CX6))</f>
        <v/>
      </c>
      <c r="CZ6" s="560" t="str">
        <f t="shared" si="2"/>
        <v/>
      </c>
      <c r="DA6" s="560" t="str">
        <f>IF(CZ6="","",COUNTIF($CZ$2:CZ6,CZ6))</f>
        <v/>
      </c>
      <c r="DC6" s="559" t="str">
        <f t="shared" si="3"/>
        <v/>
      </c>
      <c r="DD6" s="559" t="str">
        <f>IF(DC6="","",CONCATENATE(競技者データ入力シート!D12,競技者データ入力シート!E12))</f>
        <v/>
      </c>
      <c r="DE6" s="559" t="str">
        <f t="shared" si="4"/>
        <v/>
      </c>
      <c r="DF6" s="559" t="str">
        <f>IF(DE6="","",CONCATENATE(競技者データ入力シート!D12,競技者データ入力シート!E12))</f>
        <v/>
      </c>
    </row>
    <row r="7" spans="2:110">
      <c r="B7" t="str">
        <f>IF(競技者データ入力シート!$S$2="","",競技者データ入力シート!$S$2)</f>
        <v/>
      </c>
      <c r="C7" t="str">
        <f>IF(競技者データ入力シート!$D13="","",競技者データ入力シート!$S$3)</f>
        <v/>
      </c>
      <c r="D7" t="str">
        <f>IF(競技者データ入力シート!D13="","",競技者データ入力シート!B13)</f>
        <v/>
      </c>
      <c r="E7" t="str">
        <f>IF(競技者データ入力シート!D13="","",C7&amp;D7)</f>
        <v/>
      </c>
      <c r="F7" t="str">
        <f>IF(競技者データ入力シート!D13="","",競技者データ入力シート!$S$2)</f>
        <v/>
      </c>
      <c r="I7" t="str">
        <f>ASC(IF(競技者データ入力シート!D13="","",競技者データ入力シート!C13))</f>
        <v/>
      </c>
      <c r="J7" t="str">
        <f>IF(競技者データ入力シート!D13="","",TRIM(競技者データ入力シート!D13)&amp;" "&amp;(TRIM(競技者データ入力シート!E13)))</f>
        <v/>
      </c>
      <c r="K7" t="str">
        <f>ASC(IF(競技者データ入力シート!F13="","",TRIM(競技者データ入力シート!F13)&amp;" "&amp;(TRIM(競技者データ入力シート!G13))))</f>
        <v/>
      </c>
      <c r="L7" t="str">
        <f t="shared" si="0"/>
        <v/>
      </c>
      <c r="M7" t="str">
        <f>ASC(IF(競技者データ入力シート!H13="","",競技者データ入力シート!H13))</f>
        <v/>
      </c>
      <c r="N7" t="str">
        <f>ASC(IF(競技者データ入力シート!P13="","",競技者データ入力シート!P13))</f>
        <v/>
      </c>
      <c r="O7" t="str">
        <f>IF(競技者データ入力シート!J13="","",競技者データ入力シート!J13)</f>
        <v/>
      </c>
      <c r="P7" t="str">
        <f>ASC(IF(競技者データ入力シート!K13="","",競技者データ入力シート!K13))</f>
        <v/>
      </c>
      <c r="Q7" t="str">
        <f>ASC(IF(競技者データ入力シート!L13="","",競技者データ入力シート!L13))</f>
        <v/>
      </c>
      <c r="R7" t="str">
        <f>ASC(IF(競技者データ入力シート!M13="","",競技者データ入力シート!M13))</f>
        <v/>
      </c>
      <c r="S7" t="str">
        <f>IF(競技者データ入力シート!O13="","",競技者データ入力シート!O13)</f>
        <v/>
      </c>
      <c r="T7" t="str">
        <f>ASC(IF(競技者データ入力シート!N13="","",競技者データ入力シート!N13))</f>
        <v/>
      </c>
      <c r="U7" s="1" t="str">
        <f>IF($O7="","",IF($O7="男",IFERROR(VLOOKUP(競技者データ入力シート!Q13,データ!$B$2:$C$101,2,FALSE),""),IF($O7="女",IFERROR(VLOOKUP(競技者データ入力シート!Q13,データ!$F$2:$G$101,2,FALSE),""))))</f>
        <v/>
      </c>
      <c r="V7" t="str">
        <f>ASC(IF(競技者データ入力シート!Q13="","",競技者データ入力シート!R13))</f>
        <v/>
      </c>
      <c r="Y7" s="1" t="str">
        <f>IF($O7="","",IF($O7="男",IFERROR(VLOOKUP(競技者データ入力シート!V13,データ!$B$2:$C$101,2,FALSE),""),IF($O7="女",IFERROR(VLOOKUP(競技者データ入力シート!V13,データ!$F$2:$G$101,2,FALSE),""))))</f>
        <v/>
      </c>
      <c r="Z7" t="str">
        <f>ASC(IF(競技者データ入力シート!W13="","",競技者データ入力シート!W13))</f>
        <v/>
      </c>
      <c r="AC7" s="1"/>
      <c r="AG7" s="1"/>
      <c r="AP7" s="1" t="str">
        <f>IF(申込資格確認!F16="","",申込資格確認!F16)</f>
        <v/>
      </c>
      <c r="AQ7" s="1" t="str">
        <f>IF(申込資格確認!I16="","",申込資格確認!I16)</f>
        <v/>
      </c>
      <c r="AR7" s="1" t="str">
        <f>IF(申込資格確認!J16="","",申込資格確認!J16)</f>
        <v/>
      </c>
      <c r="AS7" s="12" t="str">
        <f>IF(申込資格確認!K16="","",申込資格確認!K16)</f>
        <v/>
      </c>
      <c r="AT7" s="12"/>
      <c r="AU7" s="12"/>
      <c r="AV7" s="12"/>
      <c r="AX7" s="1"/>
      <c r="AZ7" s="1"/>
      <c r="BA7" s="1"/>
      <c r="BC7" s="12"/>
      <c r="BD7" s="12"/>
      <c r="BE7" s="12"/>
      <c r="BF7" s="12"/>
      <c r="BG7" s="12"/>
      <c r="BH7" s="12"/>
      <c r="BI7" s="12"/>
      <c r="BJ7" s="12"/>
      <c r="BK7" s="12"/>
      <c r="BM7" s="12"/>
      <c r="BN7" t="str">
        <f>IF(U7="","",(VLOOKUP(U7,データ!$P$2:$Q$21,2,FALSE)))</f>
        <v/>
      </c>
      <c r="BO7" t="str">
        <f>IF(Y7="","",VLOOKUP(Y7,データ!$P$2:$Q$14,2,FALSE))</f>
        <v/>
      </c>
      <c r="CX7" s="560" t="str">
        <f t="shared" si="1"/>
        <v/>
      </c>
      <c r="CY7" s="560" t="str">
        <f>IF(CX7="","",COUNTIF($CX$2:CX7,CX7))</f>
        <v/>
      </c>
      <c r="CZ7" s="560" t="str">
        <f t="shared" si="2"/>
        <v/>
      </c>
      <c r="DA7" s="560" t="str">
        <f>IF(CZ7="","",COUNTIF($CZ$2:CZ7,CZ7))</f>
        <v/>
      </c>
      <c r="DC7" s="559" t="str">
        <f t="shared" si="3"/>
        <v/>
      </c>
      <c r="DD7" s="559" t="str">
        <f>IF(DC7="","",CONCATENATE(競技者データ入力シート!D13,競技者データ入力シート!E13))</f>
        <v/>
      </c>
      <c r="DE7" s="559" t="str">
        <f t="shared" si="4"/>
        <v/>
      </c>
      <c r="DF7" s="559" t="str">
        <f>IF(DE7="","",CONCATENATE(競技者データ入力シート!D13,競技者データ入力シート!E13))</f>
        <v/>
      </c>
    </row>
    <row r="8" spans="2:110">
      <c r="B8" t="str">
        <f>IF(競技者データ入力シート!$S$2="","",競技者データ入力シート!$S$2)</f>
        <v/>
      </c>
      <c r="C8" t="str">
        <f>IF(競技者データ入力シート!$D14="","",競技者データ入力シート!$S$3)</f>
        <v/>
      </c>
      <c r="D8" t="str">
        <f>IF(競技者データ入力シート!D14="","",競技者データ入力シート!B14)</f>
        <v/>
      </c>
      <c r="E8" t="str">
        <f>IF(競技者データ入力シート!D14="","",C8&amp;D8)</f>
        <v/>
      </c>
      <c r="F8" t="str">
        <f>IF(競技者データ入力シート!D14="","",競技者データ入力シート!$S$2)</f>
        <v/>
      </c>
      <c r="I8" t="str">
        <f>ASC(IF(競技者データ入力シート!D14="","",競技者データ入力シート!C14))</f>
        <v/>
      </c>
      <c r="J8" t="str">
        <f>IF(競技者データ入力シート!D14="","",TRIM(競技者データ入力シート!D14)&amp;" "&amp;(TRIM(競技者データ入力シート!E14)))</f>
        <v/>
      </c>
      <c r="K8" t="str">
        <f>ASC(IF(競技者データ入力シート!F14="","",TRIM(競技者データ入力シート!F14)&amp;" "&amp;(TRIM(競技者データ入力シート!G14))))</f>
        <v/>
      </c>
      <c r="L8" t="str">
        <f t="shared" si="0"/>
        <v/>
      </c>
      <c r="M8" t="str">
        <f>ASC(IF(競技者データ入力シート!H14="","",競技者データ入力シート!H14))</f>
        <v/>
      </c>
      <c r="N8" t="str">
        <f>ASC(IF(競技者データ入力シート!P14="","",競技者データ入力シート!P14))</f>
        <v/>
      </c>
      <c r="O8" t="str">
        <f>IF(競技者データ入力シート!J14="","",競技者データ入力シート!J14)</f>
        <v/>
      </c>
      <c r="P8" t="str">
        <f>ASC(IF(競技者データ入力シート!K14="","",競技者データ入力シート!K14))</f>
        <v/>
      </c>
      <c r="Q8" t="str">
        <f>ASC(IF(競技者データ入力シート!L14="","",競技者データ入力シート!L14))</f>
        <v/>
      </c>
      <c r="R8" t="str">
        <f>ASC(IF(競技者データ入力シート!M14="","",競技者データ入力シート!M14))</f>
        <v/>
      </c>
      <c r="S8" t="str">
        <f>IF(競技者データ入力シート!O14="","",競技者データ入力シート!O14)</f>
        <v/>
      </c>
      <c r="T8" t="str">
        <f>ASC(IF(競技者データ入力シート!N14="","",競技者データ入力シート!N14))</f>
        <v/>
      </c>
      <c r="U8" s="1" t="str">
        <f>IF($O8="","",IF($O8="男",IFERROR(VLOOKUP(競技者データ入力シート!Q14,データ!$B$2:$C$101,2,FALSE),""),IF($O8="女",IFERROR(VLOOKUP(競技者データ入力シート!Q14,データ!$F$2:$G$101,2,FALSE),""))))</f>
        <v/>
      </c>
      <c r="V8" t="str">
        <f>ASC(IF(競技者データ入力シート!Q14="","",競技者データ入力シート!R14))</f>
        <v/>
      </c>
      <c r="Y8" s="1" t="str">
        <f>IF($O8="","",IF($O8="男",IFERROR(VLOOKUP(競技者データ入力シート!V14,データ!$B$2:$C$101,2,FALSE),""),IF($O8="女",IFERROR(VLOOKUP(競技者データ入力シート!V14,データ!$F$2:$G$101,2,FALSE),""))))</f>
        <v/>
      </c>
      <c r="Z8" t="str">
        <f>ASC(IF(競技者データ入力シート!W14="","",競技者データ入力シート!W14))</f>
        <v/>
      </c>
      <c r="AC8" s="1"/>
      <c r="AG8" s="1"/>
      <c r="AP8" s="1" t="str">
        <f>IF(申込資格確認!F17="","",申込資格確認!F17)</f>
        <v/>
      </c>
      <c r="AQ8" s="1" t="str">
        <f>IF(申込資格確認!I17="","",申込資格確認!I17)</f>
        <v/>
      </c>
      <c r="AR8" s="1" t="str">
        <f>IF(申込資格確認!J17="","",申込資格確認!J17)</f>
        <v/>
      </c>
      <c r="AS8" s="12" t="str">
        <f>IF(申込資格確認!K17="","",申込資格確認!K17)</f>
        <v/>
      </c>
      <c r="AT8" s="12"/>
      <c r="AU8" s="12"/>
      <c r="AV8" s="12"/>
      <c r="AX8" s="1"/>
      <c r="AZ8" s="1"/>
      <c r="BA8" s="1"/>
      <c r="BC8" s="12"/>
      <c r="BD8" s="12"/>
      <c r="BE8" s="12"/>
      <c r="BF8" s="12"/>
      <c r="BG8" s="12"/>
      <c r="BH8" s="12"/>
      <c r="BI8" s="12"/>
      <c r="BJ8" s="12"/>
      <c r="BK8" s="12"/>
      <c r="BM8" s="12"/>
      <c r="BN8" t="str">
        <f>IF(U8="","",(VLOOKUP(U8,データ!$P$2:$Q$21,2,FALSE)))</f>
        <v/>
      </c>
      <c r="BO8" t="str">
        <f>IF(Y8="","",VLOOKUP(Y8,データ!$P$2:$Q$14,2,FALSE))</f>
        <v/>
      </c>
      <c r="CX8" s="560" t="str">
        <f t="shared" si="1"/>
        <v/>
      </c>
      <c r="CY8" s="560" t="str">
        <f>IF(CX8="","",COUNTIF($CX$2:CX8,CX8))</f>
        <v/>
      </c>
      <c r="CZ8" s="560" t="str">
        <f t="shared" si="2"/>
        <v/>
      </c>
      <c r="DA8" s="560" t="str">
        <f>IF(CZ8="","",COUNTIF($CZ$2:CZ8,CZ8))</f>
        <v/>
      </c>
      <c r="DC8" s="559" t="str">
        <f t="shared" si="3"/>
        <v/>
      </c>
      <c r="DD8" s="559" t="str">
        <f>IF(DC8="","",CONCATENATE(競技者データ入力シート!D14,競技者データ入力シート!E14))</f>
        <v/>
      </c>
      <c r="DE8" s="559" t="str">
        <f t="shared" si="4"/>
        <v/>
      </c>
      <c r="DF8" s="559" t="str">
        <f>IF(DE8="","",CONCATENATE(競技者データ入力シート!D14,競技者データ入力シート!E14))</f>
        <v/>
      </c>
    </row>
    <row r="9" spans="2:110">
      <c r="B9" t="str">
        <f>IF(競技者データ入力シート!$S$2="","",競技者データ入力シート!$S$2)</f>
        <v/>
      </c>
      <c r="C9" t="str">
        <f>IF(競技者データ入力シート!$D15="","",競技者データ入力シート!$S$3)</f>
        <v/>
      </c>
      <c r="D9" t="str">
        <f>IF(競技者データ入力シート!D15="","",競技者データ入力シート!B15)</f>
        <v/>
      </c>
      <c r="E9" t="str">
        <f>IF(競技者データ入力シート!D15="","",C9&amp;D9)</f>
        <v/>
      </c>
      <c r="F9" t="str">
        <f>IF(競技者データ入力シート!D15="","",競技者データ入力シート!$S$2)</f>
        <v/>
      </c>
      <c r="I9" t="str">
        <f>ASC(IF(競技者データ入力シート!D15="","",競技者データ入力シート!C15))</f>
        <v/>
      </c>
      <c r="J9" t="str">
        <f>IF(競技者データ入力シート!D15="","",TRIM(競技者データ入力シート!D15)&amp;" "&amp;(TRIM(競技者データ入力シート!E15)))</f>
        <v/>
      </c>
      <c r="K9" t="str">
        <f>ASC(IF(競技者データ入力シート!F15="","",TRIM(競技者データ入力シート!F15)&amp;" "&amp;(TRIM(競技者データ入力シート!G15))))</f>
        <v/>
      </c>
      <c r="L9" t="str">
        <f t="shared" si="0"/>
        <v/>
      </c>
      <c r="M9" t="str">
        <f>ASC(IF(競技者データ入力シート!H15="","",競技者データ入力シート!H15))</f>
        <v/>
      </c>
      <c r="N9" t="str">
        <f>ASC(IF(競技者データ入力シート!P15="","",競技者データ入力シート!P15))</f>
        <v/>
      </c>
      <c r="O9" t="str">
        <f>IF(競技者データ入力シート!J15="","",競技者データ入力シート!J15)</f>
        <v/>
      </c>
      <c r="P9" t="str">
        <f>ASC(IF(競技者データ入力シート!K15="","",競技者データ入力シート!K15))</f>
        <v/>
      </c>
      <c r="Q9" t="str">
        <f>ASC(IF(競技者データ入力シート!L15="","",競技者データ入力シート!L15))</f>
        <v/>
      </c>
      <c r="R9" t="str">
        <f>ASC(IF(競技者データ入力シート!M15="","",競技者データ入力シート!M15))</f>
        <v/>
      </c>
      <c r="S9" t="str">
        <f>IF(競技者データ入力シート!O15="","",競技者データ入力シート!O15)</f>
        <v/>
      </c>
      <c r="T9" t="str">
        <f>ASC(IF(競技者データ入力シート!N15="","",競技者データ入力シート!N15))</f>
        <v/>
      </c>
      <c r="U9" s="1" t="str">
        <f>IF($O9="","",IF($O9="男",IFERROR(VLOOKUP(競技者データ入力シート!Q15,データ!$B$2:$C$101,2,FALSE),""),IF($O9="女",IFERROR(VLOOKUP(競技者データ入力シート!Q15,データ!$F$2:$G$101,2,FALSE),""))))</f>
        <v/>
      </c>
      <c r="V9" t="str">
        <f>ASC(IF(競技者データ入力シート!Q15="","",競技者データ入力シート!R15))</f>
        <v/>
      </c>
      <c r="W9" s="290"/>
      <c r="Y9" s="1" t="str">
        <f>IF($O9="","",IF($O9="男",IFERROR(VLOOKUP(競技者データ入力シート!V15,データ!$B$2:$C$101,2,FALSE),""),IF($O9="女",IFERROR(VLOOKUP(競技者データ入力シート!V15,データ!$F$2:$G$101,2,FALSE),""))))</f>
        <v/>
      </c>
      <c r="Z9" t="str">
        <f>ASC(IF(競技者データ入力シート!W15="","",競技者データ入力シート!W15))</f>
        <v/>
      </c>
      <c r="AC9" s="1"/>
      <c r="AG9" s="1"/>
      <c r="AP9" s="1" t="str">
        <f>IF(申込資格確認!F18="","",申込資格確認!F18)</f>
        <v/>
      </c>
      <c r="AQ9" s="1" t="str">
        <f>IF(申込資格確認!I18="","",申込資格確認!I18)</f>
        <v/>
      </c>
      <c r="AR9" s="1" t="str">
        <f>IF(申込資格確認!J18="","",申込資格確認!J18)</f>
        <v/>
      </c>
      <c r="AS9" s="12" t="str">
        <f>IF(申込資格確認!K18="","",申込資格確認!K18)</f>
        <v/>
      </c>
      <c r="AT9" s="12"/>
      <c r="AU9" s="12"/>
      <c r="AV9" s="12"/>
      <c r="AX9" s="1"/>
      <c r="AZ9" s="1"/>
      <c r="BA9" s="1"/>
      <c r="BC9" s="12"/>
      <c r="BD9" s="12"/>
      <c r="BE9" s="12"/>
      <c r="BF9" s="12"/>
      <c r="BG9" s="12"/>
      <c r="BH9" s="12"/>
      <c r="BI9" s="12"/>
      <c r="BJ9" s="12"/>
      <c r="BK9" s="12"/>
      <c r="BM9" s="12"/>
      <c r="BN9" t="str">
        <f>IF(U9="","",(VLOOKUP(U9,データ!$P$2:$Q$21,2,FALSE)))</f>
        <v/>
      </c>
      <c r="BO9" t="str">
        <f>IF(Y9="","",VLOOKUP(Y9,データ!$P$2:$Q$14,2,FALSE))</f>
        <v/>
      </c>
      <c r="CX9" s="560" t="str">
        <f t="shared" si="1"/>
        <v/>
      </c>
      <c r="CY9" s="560" t="str">
        <f>IF(CX9="","",COUNTIF($CX$2:CX9,CX9))</f>
        <v/>
      </c>
      <c r="CZ9" s="560" t="str">
        <f t="shared" si="2"/>
        <v/>
      </c>
      <c r="DA9" s="560" t="str">
        <f>IF(CZ9="","",COUNTIF($CZ$2:CZ9,CZ9))</f>
        <v/>
      </c>
      <c r="DC9" s="559" t="str">
        <f t="shared" si="3"/>
        <v/>
      </c>
      <c r="DD9" s="559" t="str">
        <f>IF(DC9="","",CONCATENATE(競技者データ入力シート!D15,競技者データ入力シート!E15))</f>
        <v/>
      </c>
      <c r="DE9" s="559" t="str">
        <f t="shared" si="4"/>
        <v/>
      </c>
      <c r="DF9" s="559" t="str">
        <f>IF(DE9="","",CONCATENATE(競技者データ入力シート!D15,競技者データ入力シート!E15))</f>
        <v/>
      </c>
    </row>
    <row r="10" spans="2:110">
      <c r="B10" t="str">
        <f>IF(競技者データ入力シート!$S$2="","",競技者データ入力シート!$S$2)</f>
        <v/>
      </c>
      <c r="C10" t="str">
        <f>IF(競技者データ入力シート!$D16="","",競技者データ入力シート!$S$3)</f>
        <v/>
      </c>
      <c r="D10" t="str">
        <f>IF(競技者データ入力シート!D16="","",競技者データ入力シート!B16)</f>
        <v/>
      </c>
      <c r="E10" t="str">
        <f>IF(競技者データ入力シート!D16="","",C10&amp;D10)</f>
        <v/>
      </c>
      <c r="F10" t="str">
        <f>IF(競技者データ入力シート!D16="","",競技者データ入力シート!$S$2)</f>
        <v/>
      </c>
      <c r="I10" t="str">
        <f>ASC(IF(競技者データ入力シート!D16="","",競技者データ入力シート!C16))</f>
        <v/>
      </c>
      <c r="J10" t="str">
        <f>IF(競技者データ入力シート!D16="","",TRIM(競技者データ入力シート!D16)&amp;" "&amp;(TRIM(競技者データ入力シート!E16)))</f>
        <v/>
      </c>
      <c r="K10" t="str">
        <f>ASC(IF(競技者データ入力シート!F16="","",TRIM(競技者データ入力シート!F16)&amp;" "&amp;(TRIM(競技者データ入力シート!G16))))</f>
        <v/>
      </c>
      <c r="L10" t="str">
        <f t="shared" si="0"/>
        <v/>
      </c>
      <c r="M10" t="str">
        <f>ASC(IF(競技者データ入力シート!H16="","",競技者データ入力シート!H16))</f>
        <v/>
      </c>
      <c r="N10" t="str">
        <f>ASC(IF(競技者データ入力シート!P16="","",競技者データ入力シート!P16))</f>
        <v/>
      </c>
      <c r="O10" t="str">
        <f>IF(競技者データ入力シート!J16="","",競技者データ入力シート!J16)</f>
        <v/>
      </c>
      <c r="P10" t="str">
        <f>ASC(IF(競技者データ入力シート!K16="","",競技者データ入力シート!K16))</f>
        <v/>
      </c>
      <c r="Q10" t="str">
        <f>ASC(IF(競技者データ入力シート!L16="","",競技者データ入力シート!L16))</f>
        <v/>
      </c>
      <c r="R10" t="str">
        <f>ASC(IF(競技者データ入力シート!M16="","",競技者データ入力シート!M16))</f>
        <v/>
      </c>
      <c r="S10" t="str">
        <f>IF(競技者データ入力シート!O16="","",競技者データ入力シート!O16)</f>
        <v/>
      </c>
      <c r="T10" t="str">
        <f>ASC(IF(競技者データ入力シート!N16="","",競技者データ入力シート!N16))</f>
        <v/>
      </c>
      <c r="U10" s="1" t="str">
        <f>IF($O10="","",IF($O10="男",IFERROR(VLOOKUP(競技者データ入力シート!Q16,データ!$B$2:$C$101,2,FALSE),""),IF($O10="女",IFERROR(VLOOKUP(競技者データ入力シート!Q16,データ!$F$2:$G$101,2,FALSE),""))))</f>
        <v/>
      </c>
      <c r="V10" t="str">
        <f>ASC(IF(競技者データ入力シート!Q16="","",競技者データ入力シート!R16))</f>
        <v/>
      </c>
      <c r="Y10" s="1" t="str">
        <f>IF($O10="","",IF($O10="男",IFERROR(VLOOKUP(競技者データ入力シート!V16,データ!$B$2:$C$101,2,FALSE),""),IF($O10="女",IFERROR(VLOOKUP(競技者データ入力シート!V16,データ!$F$2:$G$101,2,FALSE),""))))</f>
        <v/>
      </c>
      <c r="Z10" t="str">
        <f>ASC(IF(競技者データ入力シート!W16="","",競技者データ入力シート!W16))</f>
        <v/>
      </c>
      <c r="AC10" s="1"/>
      <c r="AG10" s="1"/>
      <c r="AP10" s="1" t="str">
        <f>IF(申込資格確認!F19="","",申込資格確認!F19)</f>
        <v/>
      </c>
      <c r="AQ10" s="1" t="str">
        <f>IF(申込資格確認!I19="","",申込資格確認!I19)</f>
        <v/>
      </c>
      <c r="AR10" s="1" t="str">
        <f>IF(申込資格確認!J19="","",申込資格確認!J19)</f>
        <v/>
      </c>
      <c r="AS10" s="12" t="str">
        <f>IF(申込資格確認!K19="","",申込資格確認!K19)</f>
        <v/>
      </c>
      <c r="AT10" s="12"/>
      <c r="AU10" s="12"/>
      <c r="AV10" s="12"/>
      <c r="AX10" s="1"/>
      <c r="AZ10" s="1"/>
      <c r="BA10" s="1"/>
      <c r="BC10" s="12"/>
      <c r="BD10" s="12"/>
      <c r="BE10" s="12"/>
      <c r="BF10" s="12"/>
      <c r="BG10" s="12"/>
      <c r="BH10" s="12"/>
      <c r="BI10" s="12"/>
      <c r="BJ10" s="12"/>
      <c r="BK10" s="12"/>
      <c r="BM10" s="12"/>
      <c r="BN10" t="str">
        <f>IF(U10="","",(VLOOKUP(U10,データ!$P$2:$Q$21,2,FALSE)))</f>
        <v/>
      </c>
      <c r="BO10" t="str">
        <f>IF(Y10="","",VLOOKUP(Y10,データ!$P$2:$Q$14,2,FALSE))</f>
        <v/>
      </c>
      <c r="CX10" s="560" t="str">
        <f t="shared" si="1"/>
        <v/>
      </c>
      <c r="CY10" s="560" t="str">
        <f>IF(CX10="","",COUNTIF($CX$2:CX10,CX10))</f>
        <v/>
      </c>
      <c r="CZ10" s="560" t="str">
        <f t="shared" si="2"/>
        <v/>
      </c>
      <c r="DA10" s="560" t="str">
        <f>IF(CZ10="","",COUNTIF($CZ$2:CZ10,CZ10))</f>
        <v/>
      </c>
      <c r="DC10" s="559" t="str">
        <f t="shared" si="3"/>
        <v/>
      </c>
      <c r="DD10" s="559" t="str">
        <f>IF(DC10="","",CONCATENATE(競技者データ入力シート!D16,競技者データ入力シート!E16))</f>
        <v/>
      </c>
      <c r="DE10" s="559" t="str">
        <f t="shared" si="4"/>
        <v/>
      </c>
      <c r="DF10" s="559" t="str">
        <f>IF(DE10="","",CONCATENATE(競技者データ入力シート!D16,競技者データ入力シート!E16))</f>
        <v/>
      </c>
    </row>
    <row r="11" spans="2:110">
      <c r="B11" t="str">
        <f>IF(競技者データ入力シート!$S$2="","",競技者データ入力シート!$S$2)</f>
        <v/>
      </c>
      <c r="C11" t="str">
        <f>IF(競技者データ入力シート!$D17="","",競技者データ入力シート!$S$3)</f>
        <v/>
      </c>
      <c r="D11" t="str">
        <f>IF(競技者データ入力シート!D17="","",競技者データ入力シート!B17)</f>
        <v/>
      </c>
      <c r="E11" t="str">
        <f>IF(競技者データ入力シート!D17="","",C11&amp;D11)</f>
        <v/>
      </c>
      <c r="F11" t="str">
        <f>IF(競技者データ入力シート!D17="","",競技者データ入力シート!$S$2)</f>
        <v/>
      </c>
      <c r="I11" t="str">
        <f>ASC(IF(競技者データ入力シート!D17="","",競技者データ入力シート!C17))</f>
        <v/>
      </c>
      <c r="J11" t="str">
        <f>IF(競技者データ入力シート!D17="","",TRIM(競技者データ入力シート!D17)&amp;" "&amp;(TRIM(競技者データ入力シート!E17)))</f>
        <v/>
      </c>
      <c r="K11" t="str">
        <f>ASC(IF(競技者データ入力シート!F17="","",TRIM(競技者データ入力シート!F17)&amp;" "&amp;(TRIM(競技者データ入力シート!G17))))</f>
        <v/>
      </c>
      <c r="L11" t="str">
        <f t="shared" si="0"/>
        <v/>
      </c>
      <c r="M11" t="str">
        <f>ASC(IF(競技者データ入力シート!H17="","",競技者データ入力シート!H17))</f>
        <v/>
      </c>
      <c r="N11" t="str">
        <f>ASC(IF(競技者データ入力シート!P17="","",競技者データ入力シート!P17))</f>
        <v/>
      </c>
      <c r="O11" t="str">
        <f>IF(競技者データ入力シート!J17="","",競技者データ入力シート!J17)</f>
        <v/>
      </c>
      <c r="P11" t="str">
        <f>ASC(IF(競技者データ入力シート!K17="","",競技者データ入力シート!K17))</f>
        <v/>
      </c>
      <c r="Q11" t="str">
        <f>ASC(IF(競技者データ入力シート!L17="","",競技者データ入力シート!L17))</f>
        <v/>
      </c>
      <c r="R11" t="str">
        <f>ASC(IF(競技者データ入力シート!M17="","",競技者データ入力シート!M17))</f>
        <v/>
      </c>
      <c r="S11" t="str">
        <f>IF(競技者データ入力シート!O17="","",競技者データ入力シート!O17)</f>
        <v/>
      </c>
      <c r="T11" t="str">
        <f>ASC(IF(競技者データ入力シート!N17="","",競技者データ入力シート!N17))</f>
        <v/>
      </c>
      <c r="U11" s="1" t="str">
        <f>IF($O11="","",IF($O11="男",IFERROR(VLOOKUP(競技者データ入力シート!Q17,データ!$B$2:$C$101,2,FALSE),""),IF($O11="女",IFERROR(VLOOKUP(競技者データ入力シート!Q17,データ!$F$2:$G$101,2,FALSE),""))))</f>
        <v/>
      </c>
      <c r="V11" t="str">
        <f>ASC(IF(競技者データ入力シート!Q17="","",競技者データ入力シート!R17))</f>
        <v/>
      </c>
      <c r="Y11" s="1" t="str">
        <f>IF($O11="","",IF($O11="男",IFERROR(VLOOKUP(競技者データ入力シート!V17,データ!$B$2:$C$101,2,FALSE),""),IF($O11="女",IFERROR(VLOOKUP(競技者データ入力シート!V17,データ!$F$2:$G$101,2,FALSE),""))))</f>
        <v/>
      </c>
      <c r="Z11" t="str">
        <f>ASC(IF(競技者データ入力シート!W17="","",競技者データ入力シート!W17))</f>
        <v/>
      </c>
      <c r="AC11" s="1"/>
      <c r="AG11" s="1"/>
      <c r="AP11" s="1" t="str">
        <f>IF(申込資格確認!F20="","",申込資格確認!F20)</f>
        <v/>
      </c>
      <c r="AQ11" s="1" t="str">
        <f>IF(申込資格確認!I20="","",申込資格確認!I20)</f>
        <v/>
      </c>
      <c r="AR11" s="1" t="str">
        <f>IF(申込資格確認!J20="","",申込資格確認!J20)</f>
        <v/>
      </c>
      <c r="AS11" s="12" t="str">
        <f>IF(申込資格確認!K20="","",申込資格確認!K20)</f>
        <v/>
      </c>
      <c r="AT11" s="12"/>
      <c r="AU11" s="12"/>
      <c r="AV11" s="12"/>
      <c r="AX11" s="1"/>
      <c r="AZ11" s="1"/>
      <c r="BA11" s="1"/>
      <c r="BC11" s="12"/>
      <c r="BD11" s="12"/>
      <c r="BE11" s="12"/>
      <c r="BF11" s="12"/>
      <c r="BG11" s="12"/>
      <c r="BH11" s="12"/>
      <c r="BI11" s="12"/>
      <c r="BJ11" s="12"/>
      <c r="BK11" s="12"/>
      <c r="BM11" s="12"/>
      <c r="BN11" t="str">
        <f>IF(U11="","",(VLOOKUP(U11,データ!$P$2:$Q$21,2,FALSE)))</f>
        <v/>
      </c>
      <c r="BO11" t="str">
        <f>IF(Y11="","",VLOOKUP(Y11,データ!$P$2:$Q$14,2,FALSE))</f>
        <v/>
      </c>
      <c r="CX11" s="560" t="str">
        <f t="shared" si="1"/>
        <v/>
      </c>
      <c r="CY11" s="560" t="str">
        <f>IF(CX11="","",COUNTIF($CX$2:CX11,CX11))</f>
        <v/>
      </c>
      <c r="CZ11" s="560" t="str">
        <f t="shared" si="2"/>
        <v/>
      </c>
      <c r="DA11" s="560" t="str">
        <f>IF(CZ11="","",COUNTIF($CZ$2:CZ11,CZ11))</f>
        <v/>
      </c>
      <c r="DC11" s="559" t="str">
        <f t="shared" si="3"/>
        <v/>
      </c>
      <c r="DD11" s="559" t="str">
        <f>IF(DC11="","",CONCATENATE(競技者データ入力シート!D17,競技者データ入力シート!E17))</f>
        <v/>
      </c>
      <c r="DE11" s="559" t="str">
        <f t="shared" si="4"/>
        <v/>
      </c>
      <c r="DF11" s="559" t="str">
        <f>IF(DE11="","",CONCATENATE(競技者データ入力シート!D17,競技者データ入力シート!E17))</f>
        <v/>
      </c>
    </row>
    <row r="12" spans="2:110">
      <c r="B12" t="str">
        <f>IF(競技者データ入力シート!$S$2="","",競技者データ入力シート!$S$2)</f>
        <v/>
      </c>
      <c r="C12" t="str">
        <f>IF(競技者データ入力シート!$D18="","",競技者データ入力シート!$S$3)</f>
        <v/>
      </c>
      <c r="D12" t="str">
        <f>IF(競技者データ入力シート!D18="","",競技者データ入力シート!B18)</f>
        <v/>
      </c>
      <c r="E12" t="str">
        <f>IF(競技者データ入力シート!D18="","",C12&amp;D12)</f>
        <v/>
      </c>
      <c r="F12" t="str">
        <f>IF(競技者データ入力シート!D18="","",競技者データ入力シート!$S$2)</f>
        <v/>
      </c>
      <c r="I12" t="str">
        <f>ASC(IF(競技者データ入力シート!D18="","",競技者データ入力シート!C18))</f>
        <v/>
      </c>
      <c r="J12" t="str">
        <f>IF(競技者データ入力シート!D18="","",TRIM(競技者データ入力シート!D18)&amp;" "&amp;(TRIM(競技者データ入力シート!E18)))</f>
        <v/>
      </c>
      <c r="K12" t="str">
        <f>ASC(IF(競技者データ入力シート!F18="","",TRIM(競技者データ入力シート!F18)&amp;" "&amp;(TRIM(競技者データ入力シート!G18))))</f>
        <v/>
      </c>
      <c r="L12" t="str">
        <f t="shared" si="0"/>
        <v/>
      </c>
      <c r="M12" t="str">
        <f>ASC(IF(競技者データ入力シート!H18="","",競技者データ入力シート!H18))</f>
        <v/>
      </c>
      <c r="N12" t="str">
        <f>ASC(IF(競技者データ入力シート!P18="","",競技者データ入力シート!P18))</f>
        <v/>
      </c>
      <c r="O12" t="str">
        <f>IF(競技者データ入力シート!J18="","",競技者データ入力シート!J18)</f>
        <v/>
      </c>
      <c r="P12" t="str">
        <f>ASC(IF(競技者データ入力シート!K18="","",競技者データ入力シート!K18))</f>
        <v/>
      </c>
      <c r="Q12" t="str">
        <f>ASC(IF(競技者データ入力シート!L18="","",競技者データ入力シート!L18))</f>
        <v/>
      </c>
      <c r="R12" t="str">
        <f>ASC(IF(競技者データ入力シート!M18="","",競技者データ入力シート!M18))</f>
        <v/>
      </c>
      <c r="S12" t="str">
        <f>IF(競技者データ入力シート!O18="","",競技者データ入力シート!O18)</f>
        <v/>
      </c>
      <c r="T12" t="str">
        <f>ASC(IF(競技者データ入力シート!N18="","",競技者データ入力シート!N18))</f>
        <v/>
      </c>
      <c r="U12" s="1" t="str">
        <f>IF($O12="","",IF($O12="男",IFERROR(VLOOKUP(競技者データ入力シート!Q18,データ!$B$2:$C$101,2,FALSE),""),IF($O12="女",IFERROR(VLOOKUP(競技者データ入力シート!Q18,データ!$F$2:$G$101,2,FALSE),""))))</f>
        <v/>
      </c>
      <c r="V12" t="str">
        <f>ASC(IF(競技者データ入力シート!Q18="","",競技者データ入力シート!R18))</f>
        <v/>
      </c>
      <c r="Y12" s="1" t="str">
        <f>IF($O12="","",IF($O12="男",IFERROR(VLOOKUP(競技者データ入力シート!V18,データ!$B$2:$C$101,2,FALSE),""),IF($O12="女",IFERROR(VLOOKUP(競技者データ入力シート!V18,データ!$F$2:$G$101,2,FALSE),""))))</f>
        <v/>
      </c>
      <c r="Z12" t="str">
        <f>ASC(IF(競技者データ入力シート!W18="","",競技者データ入力シート!W18))</f>
        <v/>
      </c>
      <c r="AC12" s="1"/>
      <c r="AG12" s="1"/>
      <c r="AP12" s="1" t="str">
        <f>IF(申込資格確認!F21="","",申込資格確認!F21)</f>
        <v/>
      </c>
      <c r="AQ12" s="1" t="str">
        <f>IF(申込資格確認!I21="","",申込資格確認!I21)</f>
        <v/>
      </c>
      <c r="AR12" s="1" t="str">
        <f>IF(申込資格確認!J21="","",申込資格確認!J21)</f>
        <v/>
      </c>
      <c r="AS12" s="12" t="str">
        <f>IF(申込資格確認!K21="","",申込資格確認!K21)</f>
        <v/>
      </c>
      <c r="AT12" s="12"/>
      <c r="AU12" s="12"/>
      <c r="AV12" s="12"/>
      <c r="AX12" s="1"/>
      <c r="AZ12" s="1"/>
      <c r="BA12" s="1"/>
      <c r="BC12" s="12"/>
      <c r="BD12" s="12"/>
      <c r="BE12" s="12"/>
      <c r="BF12" s="12"/>
      <c r="BG12" s="12"/>
      <c r="BH12" s="12"/>
      <c r="BI12" s="12"/>
      <c r="BJ12" s="12"/>
      <c r="BK12" s="12"/>
      <c r="BM12" s="12"/>
      <c r="BN12" t="str">
        <f>IF(U12="","",(VLOOKUP(U12,データ!$P$2:$Q$21,2,FALSE)))</f>
        <v/>
      </c>
      <c r="BO12" t="str">
        <f>IF(Y12="","",VLOOKUP(Y12,データ!$P$2:$Q$14,2,FALSE))</f>
        <v/>
      </c>
      <c r="CX12" s="560" t="str">
        <f t="shared" si="1"/>
        <v/>
      </c>
      <c r="CY12" s="560" t="str">
        <f>IF(CX12="","",COUNTIF($CX$2:CX12,CX12))</f>
        <v/>
      </c>
      <c r="CZ12" s="560" t="str">
        <f t="shared" si="2"/>
        <v/>
      </c>
      <c r="DA12" s="560" t="str">
        <f>IF(CZ12="","",COUNTIF($CZ$2:CZ12,CZ12))</f>
        <v/>
      </c>
      <c r="DC12" s="559" t="str">
        <f t="shared" si="3"/>
        <v/>
      </c>
      <c r="DD12" s="559" t="str">
        <f>IF(DC12="","",CONCATENATE(競技者データ入力シート!D18,競技者データ入力シート!E18))</f>
        <v/>
      </c>
      <c r="DE12" s="559" t="str">
        <f t="shared" si="4"/>
        <v/>
      </c>
      <c r="DF12" s="559" t="str">
        <f>IF(DE12="","",CONCATENATE(競技者データ入力シート!D18,競技者データ入力シート!E18))</f>
        <v/>
      </c>
    </row>
    <row r="13" spans="2:110">
      <c r="B13" t="str">
        <f>IF(競技者データ入力シート!$S$2="","",競技者データ入力シート!$S$2)</f>
        <v/>
      </c>
      <c r="C13" t="str">
        <f>IF(競技者データ入力シート!$D19="","",競技者データ入力シート!$S$3)</f>
        <v/>
      </c>
      <c r="D13" t="str">
        <f>IF(競技者データ入力シート!D19="","",競技者データ入力シート!B19)</f>
        <v/>
      </c>
      <c r="E13" t="str">
        <f>IF(競技者データ入力シート!D19="","",C13&amp;D13)</f>
        <v/>
      </c>
      <c r="F13" t="str">
        <f>IF(競技者データ入力シート!D19="","",競技者データ入力シート!$S$2)</f>
        <v/>
      </c>
      <c r="I13" t="str">
        <f>ASC(IF(競技者データ入力シート!D19="","",競技者データ入力シート!C19))</f>
        <v/>
      </c>
      <c r="J13" t="str">
        <f>IF(競技者データ入力シート!D19="","",TRIM(競技者データ入力シート!D19)&amp;" "&amp;(TRIM(競技者データ入力シート!E19)))</f>
        <v/>
      </c>
      <c r="K13" t="str">
        <f>ASC(IF(競技者データ入力シート!F19="","",TRIM(競技者データ入力シート!F19)&amp;" "&amp;(TRIM(競技者データ入力シート!G19))))</f>
        <v/>
      </c>
      <c r="L13" t="str">
        <f t="shared" si="0"/>
        <v/>
      </c>
      <c r="M13" t="str">
        <f>ASC(IF(競技者データ入力シート!H19="","",競技者データ入力シート!H19))</f>
        <v/>
      </c>
      <c r="N13" t="str">
        <f>ASC(IF(競技者データ入力シート!P19="","",競技者データ入力シート!P19))</f>
        <v/>
      </c>
      <c r="O13" t="str">
        <f>IF(競技者データ入力シート!J19="","",競技者データ入力シート!J19)</f>
        <v/>
      </c>
      <c r="P13" t="str">
        <f>ASC(IF(競技者データ入力シート!K19="","",競技者データ入力シート!K19))</f>
        <v/>
      </c>
      <c r="Q13" t="str">
        <f>ASC(IF(競技者データ入力シート!L19="","",競技者データ入力シート!L19))</f>
        <v/>
      </c>
      <c r="R13" t="str">
        <f>ASC(IF(競技者データ入力シート!M19="","",競技者データ入力シート!M19))</f>
        <v/>
      </c>
      <c r="S13" t="str">
        <f>IF(競技者データ入力シート!O19="","",競技者データ入力シート!O19)</f>
        <v/>
      </c>
      <c r="T13" t="str">
        <f>ASC(IF(競技者データ入力シート!N19="","",競技者データ入力シート!N19))</f>
        <v/>
      </c>
      <c r="U13" s="1" t="str">
        <f>IF($O13="","",IF($O13="男",IFERROR(VLOOKUP(競技者データ入力シート!Q19,データ!$B$2:$C$101,2,FALSE),""),IF($O13="女",IFERROR(VLOOKUP(競技者データ入力シート!Q19,データ!$F$2:$G$101,2,FALSE),""))))</f>
        <v/>
      </c>
      <c r="V13" t="str">
        <f>ASC(IF(競技者データ入力シート!Q19="","",競技者データ入力シート!R19))</f>
        <v/>
      </c>
      <c r="Y13" s="1" t="str">
        <f>IF($O13="","",IF($O13="男",IFERROR(VLOOKUP(競技者データ入力シート!V19,データ!$B$2:$C$101,2,FALSE),""),IF($O13="女",IFERROR(VLOOKUP(競技者データ入力シート!V19,データ!$F$2:$G$101,2,FALSE),""))))</f>
        <v/>
      </c>
      <c r="Z13" t="str">
        <f>ASC(IF(競技者データ入力シート!W19="","",競技者データ入力シート!W19))</f>
        <v/>
      </c>
      <c r="AC13" s="1"/>
      <c r="AG13" s="1"/>
      <c r="AP13" s="1" t="str">
        <f>IF(申込資格確認!F22="","",申込資格確認!F22)</f>
        <v/>
      </c>
      <c r="AQ13" s="1" t="str">
        <f>IF(申込資格確認!I22="","",申込資格確認!I22)</f>
        <v/>
      </c>
      <c r="AR13" s="1" t="str">
        <f>IF(申込資格確認!J22="","",申込資格確認!J22)</f>
        <v/>
      </c>
      <c r="AS13" s="12" t="str">
        <f>IF(申込資格確認!K22="","",申込資格確認!K22)</f>
        <v/>
      </c>
      <c r="AT13" s="12"/>
      <c r="AU13" s="12"/>
      <c r="AV13" s="12"/>
      <c r="AX13" s="1"/>
      <c r="AZ13" s="1"/>
      <c r="BA13" s="1"/>
      <c r="BC13" s="12"/>
      <c r="BD13" s="12"/>
      <c r="BE13" s="12"/>
      <c r="BF13" s="12"/>
      <c r="BG13" s="12"/>
      <c r="BH13" s="12"/>
      <c r="BI13" s="12"/>
      <c r="BJ13" s="12"/>
      <c r="BK13" s="12"/>
      <c r="BM13" s="12"/>
      <c r="BN13" t="str">
        <f>IF(U13="","",(VLOOKUP(U13,データ!$P$2:$Q$21,2,FALSE)))</f>
        <v/>
      </c>
      <c r="BO13" t="str">
        <f>IF(Y13="","",VLOOKUP(Y13,データ!$P$2:$Q$14,2,FALSE))</f>
        <v/>
      </c>
      <c r="CX13" s="560" t="str">
        <f t="shared" si="1"/>
        <v/>
      </c>
      <c r="CY13" s="560" t="str">
        <f>IF(CX13="","",COUNTIF($CX$2:CX13,CX13))</f>
        <v/>
      </c>
      <c r="CZ13" s="560" t="str">
        <f t="shared" si="2"/>
        <v/>
      </c>
      <c r="DA13" s="560" t="str">
        <f>IF(CZ13="","",COUNTIF($CZ$2:CZ13,CZ13))</f>
        <v/>
      </c>
      <c r="DC13" s="559" t="str">
        <f t="shared" si="3"/>
        <v/>
      </c>
      <c r="DD13" s="559" t="str">
        <f>IF(DC13="","",CONCATENATE(競技者データ入力シート!D19,競技者データ入力シート!E19))</f>
        <v/>
      </c>
      <c r="DE13" s="559" t="str">
        <f t="shared" si="4"/>
        <v/>
      </c>
      <c r="DF13" s="559" t="str">
        <f>IF(DE13="","",CONCATENATE(競技者データ入力シート!D19,競技者データ入力シート!E19))</f>
        <v/>
      </c>
    </row>
    <row r="14" spans="2:110">
      <c r="B14" t="str">
        <f>IF(競技者データ入力シート!$S$2="","",競技者データ入力シート!$S$2)</f>
        <v/>
      </c>
      <c r="C14" t="str">
        <f>IF(競技者データ入力シート!$D20="","",競技者データ入力シート!$S$3)</f>
        <v/>
      </c>
      <c r="D14" t="str">
        <f>IF(競技者データ入力シート!D20="","",競技者データ入力シート!B20)</f>
        <v/>
      </c>
      <c r="E14" t="str">
        <f>IF(競技者データ入力シート!D20="","",C14&amp;D14)</f>
        <v/>
      </c>
      <c r="F14" t="str">
        <f>IF(競技者データ入力シート!D20="","",競技者データ入力シート!$S$2)</f>
        <v/>
      </c>
      <c r="I14" t="str">
        <f>ASC(IF(競技者データ入力シート!D20="","",競技者データ入力シート!C20))</f>
        <v/>
      </c>
      <c r="J14" t="str">
        <f>IF(競技者データ入力シート!D20="","",TRIM(競技者データ入力シート!D20)&amp;" "&amp;(TRIM(競技者データ入力シート!E20)))</f>
        <v/>
      </c>
      <c r="K14" t="str">
        <f>ASC(IF(競技者データ入力シート!F20="","",TRIM(競技者データ入力シート!F20)&amp;" "&amp;(TRIM(競技者データ入力シート!G20))))</f>
        <v/>
      </c>
      <c r="L14" t="str">
        <f t="shared" si="0"/>
        <v/>
      </c>
      <c r="M14" t="str">
        <f>ASC(IF(競技者データ入力シート!H20="","",競技者データ入力シート!H20))</f>
        <v/>
      </c>
      <c r="N14" t="str">
        <f>ASC(IF(競技者データ入力シート!P20="","",競技者データ入力シート!P20))</f>
        <v/>
      </c>
      <c r="O14" t="str">
        <f>IF(競技者データ入力シート!J20="","",競技者データ入力シート!J20)</f>
        <v/>
      </c>
      <c r="P14" t="str">
        <f>ASC(IF(競技者データ入力シート!K20="","",競技者データ入力シート!K20))</f>
        <v/>
      </c>
      <c r="Q14" t="str">
        <f>ASC(IF(競技者データ入力シート!L20="","",競技者データ入力シート!L20))</f>
        <v/>
      </c>
      <c r="R14" t="str">
        <f>ASC(IF(競技者データ入力シート!M20="","",競技者データ入力シート!M20))</f>
        <v/>
      </c>
      <c r="S14" t="str">
        <f>IF(競技者データ入力シート!O20="","",競技者データ入力シート!O20)</f>
        <v/>
      </c>
      <c r="T14" t="str">
        <f>ASC(IF(競技者データ入力シート!N20="","",競技者データ入力シート!N20))</f>
        <v/>
      </c>
      <c r="U14" s="1" t="str">
        <f>IF($O14="","",IF($O14="男",IFERROR(VLOOKUP(競技者データ入力シート!Q20,データ!$B$2:$C$101,2,FALSE),""),IF($O14="女",IFERROR(VLOOKUP(競技者データ入力シート!Q20,データ!$F$2:$G$101,2,FALSE),""))))</f>
        <v/>
      </c>
      <c r="V14" t="str">
        <f>ASC(IF(競技者データ入力シート!Q20="","",競技者データ入力シート!R20))</f>
        <v/>
      </c>
      <c r="Y14" s="1" t="str">
        <f>IF($O14="","",IF($O14="男",IFERROR(VLOOKUP(競技者データ入力シート!V20,データ!$B$2:$C$101,2,FALSE),""),IF($O14="女",IFERROR(VLOOKUP(競技者データ入力シート!V20,データ!$F$2:$G$101,2,FALSE),""))))</f>
        <v/>
      </c>
      <c r="Z14" t="str">
        <f>ASC(IF(競技者データ入力シート!W20="","",競技者データ入力シート!W20))</f>
        <v/>
      </c>
      <c r="AC14" s="1"/>
      <c r="AG14" s="1"/>
      <c r="AP14" s="1" t="str">
        <f>IF(申込資格確認!F23="","",申込資格確認!F23)</f>
        <v/>
      </c>
      <c r="AQ14" s="1" t="str">
        <f>IF(申込資格確認!I23="","",申込資格確認!I23)</f>
        <v/>
      </c>
      <c r="AR14" s="1" t="str">
        <f>IF(申込資格確認!J23="","",申込資格確認!J23)</f>
        <v/>
      </c>
      <c r="AS14" s="12" t="str">
        <f>IF(申込資格確認!K23="","",申込資格確認!K23)</f>
        <v/>
      </c>
      <c r="AT14" s="12"/>
      <c r="AU14" s="12"/>
      <c r="AV14" s="12"/>
      <c r="AX14" s="1"/>
      <c r="AZ14" s="1"/>
      <c r="BA14" s="1"/>
      <c r="BC14" s="12"/>
      <c r="BD14" s="12"/>
      <c r="BE14" s="12"/>
      <c r="BF14" s="12"/>
      <c r="BG14" s="12"/>
      <c r="BH14" s="12"/>
      <c r="BI14" s="12"/>
      <c r="BJ14" s="12"/>
      <c r="BK14" s="12"/>
      <c r="BM14" s="12"/>
      <c r="BN14" t="str">
        <f>IF(U14="","",(VLOOKUP(U14,データ!$P$2:$Q$21,2,FALSE)))</f>
        <v/>
      </c>
      <c r="BO14" t="str">
        <f>IF(Y14="","",VLOOKUP(Y14,データ!$P$2:$Q$14,2,FALSE))</f>
        <v/>
      </c>
      <c r="CX14" s="560" t="str">
        <f t="shared" si="1"/>
        <v/>
      </c>
      <c r="CY14" s="560" t="str">
        <f>IF(CX14="","",COUNTIF($CX$2:CX14,CX14))</f>
        <v/>
      </c>
      <c r="CZ14" s="560" t="str">
        <f t="shared" si="2"/>
        <v/>
      </c>
      <c r="DA14" s="560" t="str">
        <f>IF(CZ14="","",COUNTIF($CZ$2:CZ14,CZ14))</f>
        <v/>
      </c>
      <c r="DC14" s="559" t="str">
        <f t="shared" si="3"/>
        <v/>
      </c>
      <c r="DD14" s="559" t="str">
        <f>IF(DC14="","",CONCATENATE(競技者データ入力シート!D20,競技者データ入力シート!E20))</f>
        <v/>
      </c>
      <c r="DE14" s="559" t="str">
        <f t="shared" si="4"/>
        <v/>
      </c>
      <c r="DF14" s="559" t="str">
        <f>IF(DE14="","",CONCATENATE(競技者データ入力シート!D20,競技者データ入力シート!E20))</f>
        <v/>
      </c>
    </row>
    <row r="15" spans="2:110">
      <c r="B15" t="str">
        <f>IF(競技者データ入力シート!$S$2="","",競技者データ入力シート!$S$2)</f>
        <v/>
      </c>
      <c r="C15" t="str">
        <f>IF(競技者データ入力シート!$D21="","",競技者データ入力シート!$S$3)</f>
        <v/>
      </c>
      <c r="D15" t="str">
        <f>IF(競技者データ入力シート!D21="","",競技者データ入力シート!B21)</f>
        <v/>
      </c>
      <c r="E15" t="str">
        <f>IF(競技者データ入力シート!D21="","",C15&amp;D15)</f>
        <v/>
      </c>
      <c r="F15" t="str">
        <f>IF(競技者データ入力シート!D21="","",競技者データ入力シート!$S$2)</f>
        <v/>
      </c>
      <c r="I15" t="str">
        <f>ASC(IF(競技者データ入力シート!D21="","",競技者データ入力シート!C21))</f>
        <v/>
      </c>
      <c r="J15" t="str">
        <f>IF(競技者データ入力シート!D21="","",TRIM(競技者データ入力シート!D21)&amp;" "&amp;(TRIM(競技者データ入力シート!E21)))</f>
        <v/>
      </c>
      <c r="K15" t="str">
        <f>ASC(IF(競技者データ入力シート!F21="","",TRIM(競技者データ入力シート!F21)&amp;" "&amp;(TRIM(競技者データ入力シート!G21))))</f>
        <v/>
      </c>
      <c r="L15" t="str">
        <f t="shared" si="0"/>
        <v/>
      </c>
      <c r="M15" t="str">
        <f>ASC(IF(競技者データ入力シート!H21="","",競技者データ入力シート!H21))</f>
        <v/>
      </c>
      <c r="N15" t="str">
        <f>ASC(IF(競技者データ入力シート!P21="","",競技者データ入力シート!P21))</f>
        <v/>
      </c>
      <c r="O15" t="str">
        <f>IF(競技者データ入力シート!J21="","",競技者データ入力シート!J21)</f>
        <v/>
      </c>
      <c r="P15" t="str">
        <f>ASC(IF(競技者データ入力シート!K21="","",競技者データ入力シート!K21))</f>
        <v/>
      </c>
      <c r="Q15" t="str">
        <f>ASC(IF(競技者データ入力シート!L21="","",競技者データ入力シート!L21))</f>
        <v/>
      </c>
      <c r="R15" t="str">
        <f>ASC(IF(競技者データ入力シート!M21="","",競技者データ入力シート!M21))</f>
        <v/>
      </c>
      <c r="S15" t="str">
        <f>IF(競技者データ入力シート!O21="","",競技者データ入力シート!O21)</f>
        <v/>
      </c>
      <c r="T15" t="str">
        <f>ASC(IF(競技者データ入力シート!N21="","",競技者データ入力シート!N21))</f>
        <v/>
      </c>
      <c r="U15" s="1" t="str">
        <f>IF($O15="","",IF($O15="男",IFERROR(VLOOKUP(競技者データ入力シート!Q21,データ!$B$2:$C$101,2,FALSE),""),IF($O15="女",IFERROR(VLOOKUP(競技者データ入力シート!Q21,データ!$F$2:$G$101,2,FALSE),""))))</f>
        <v/>
      </c>
      <c r="V15" t="str">
        <f>ASC(IF(競技者データ入力シート!Q21="","",競技者データ入力シート!R21))</f>
        <v/>
      </c>
      <c r="Y15" s="1" t="str">
        <f>IF($O15="","",IF($O15="男",IFERROR(VLOOKUP(競技者データ入力シート!V21,データ!$B$2:$C$101,2,FALSE),""),IF($O15="女",IFERROR(VLOOKUP(競技者データ入力シート!V21,データ!$F$2:$G$101,2,FALSE),""))))</f>
        <v/>
      </c>
      <c r="Z15" t="str">
        <f>ASC(IF(競技者データ入力シート!W21="","",競技者データ入力シート!W21))</f>
        <v/>
      </c>
      <c r="AC15" s="1"/>
      <c r="AG15" s="1"/>
      <c r="AP15" s="1" t="str">
        <f>IF(申込資格確認!F24="","",申込資格確認!F24)</f>
        <v/>
      </c>
      <c r="AQ15" s="1" t="str">
        <f>IF(申込資格確認!I24="","",申込資格確認!I24)</f>
        <v/>
      </c>
      <c r="AR15" s="1" t="str">
        <f>IF(申込資格確認!J24="","",申込資格確認!J24)</f>
        <v/>
      </c>
      <c r="AS15" s="12" t="str">
        <f>IF(申込資格確認!K24="","",申込資格確認!K24)</f>
        <v/>
      </c>
      <c r="AT15" s="12"/>
      <c r="AU15" s="12"/>
      <c r="AV15" s="12"/>
      <c r="AX15" s="1"/>
      <c r="AZ15" s="1"/>
      <c r="BA15" s="1"/>
      <c r="BC15" s="12"/>
      <c r="BD15" s="12"/>
      <c r="BE15" s="12"/>
      <c r="BF15" s="12"/>
      <c r="BG15" s="12"/>
      <c r="BH15" s="12"/>
      <c r="BI15" s="12"/>
      <c r="BJ15" s="12"/>
      <c r="BK15" s="12"/>
      <c r="BM15" s="12"/>
      <c r="BN15" t="str">
        <f>IF(U15="","",(VLOOKUP(U15,データ!$P$2:$Q$21,2,FALSE)))</f>
        <v/>
      </c>
      <c r="BO15" t="str">
        <f>IF(Y15="","",VLOOKUP(Y15,データ!$P$2:$Q$14,2,FALSE))</f>
        <v/>
      </c>
      <c r="CX15" s="560" t="str">
        <f t="shared" si="1"/>
        <v/>
      </c>
      <c r="CY15" s="560" t="str">
        <f>IF(CX15="","",COUNTIF($CX$2:CX15,CX15))</f>
        <v/>
      </c>
      <c r="CZ15" s="560" t="str">
        <f t="shared" si="2"/>
        <v/>
      </c>
      <c r="DA15" s="560" t="str">
        <f>IF(CZ15="","",COUNTIF($CZ$2:CZ15,CZ15))</f>
        <v/>
      </c>
      <c r="DC15" s="559" t="str">
        <f t="shared" si="3"/>
        <v/>
      </c>
      <c r="DD15" s="559" t="str">
        <f>IF(DC15="","",CONCATENATE(競技者データ入力シート!D21,競技者データ入力シート!E21))</f>
        <v/>
      </c>
      <c r="DE15" s="559" t="str">
        <f t="shared" si="4"/>
        <v/>
      </c>
      <c r="DF15" s="559" t="str">
        <f>IF(DE15="","",CONCATENATE(競技者データ入力シート!D21,競技者データ入力シート!E21))</f>
        <v/>
      </c>
    </row>
    <row r="16" spans="2:110">
      <c r="B16" t="str">
        <f>IF(競技者データ入力シート!$S$2="","",競技者データ入力シート!$S$2)</f>
        <v/>
      </c>
      <c r="C16" t="str">
        <f>IF(競技者データ入力シート!$D22="","",競技者データ入力シート!$S$3)</f>
        <v/>
      </c>
      <c r="D16" t="str">
        <f>IF(競技者データ入力シート!D22="","",競技者データ入力シート!B22)</f>
        <v/>
      </c>
      <c r="E16" t="str">
        <f>IF(競技者データ入力シート!D22="","",C16&amp;D16)</f>
        <v/>
      </c>
      <c r="F16" t="str">
        <f>IF(競技者データ入力シート!D22="","",競技者データ入力シート!$S$2)</f>
        <v/>
      </c>
      <c r="I16" t="str">
        <f>ASC(IF(競技者データ入力シート!D22="","",競技者データ入力シート!C22))</f>
        <v/>
      </c>
      <c r="J16" t="str">
        <f>IF(競技者データ入力シート!D22="","",TRIM(競技者データ入力シート!D22)&amp;" "&amp;(TRIM(競技者データ入力シート!E22)))</f>
        <v/>
      </c>
      <c r="K16" t="str">
        <f>ASC(IF(競技者データ入力シート!F22="","",TRIM(競技者データ入力シート!F22)&amp;" "&amp;(TRIM(競技者データ入力シート!G22))))</f>
        <v/>
      </c>
      <c r="L16" t="str">
        <f t="shared" si="0"/>
        <v/>
      </c>
      <c r="M16" t="str">
        <f>ASC(IF(競技者データ入力シート!H22="","",競技者データ入力シート!H22))</f>
        <v/>
      </c>
      <c r="N16" t="str">
        <f>ASC(IF(競技者データ入力シート!P22="","",競技者データ入力シート!P22))</f>
        <v/>
      </c>
      <c r="O16" t="str">
        <f>IF(競技者データ入力シート!J22="","",競技者データ入力シート!J22)</f>
        <v/>
      </c>
      <c r="P16" t="str">
        <f>ASC(IF(競技者データ入力シート!K22="","",競技者データ入力シート!K22))</f>
        <v/>
      </c>
      <c r="Q16" t="str">
        <f>ASC(IF(競技者データ入力シート!L22="","",競技者データ入力シート!L22))</f>
        <v/>
      </c>
      <c r="R16" t="str">
        <f>ASC(IF(競技者データ入力シート!M22="","",競技者データ入力シート!M22))</f>
        <v/>
      </c>
      <c r="S16" t="str">
        <f>IF(競技者データ入力シート!O22="","",競技者データ入力シート!O22)</f>
        <v/>
      </c>
      <c r="T16" t="str">
        <f>ASC(IF(競技者データ入力シート!N22="","",競技者データ入力シート!N22))</f>
        <v/>
      </c>
      <c r="U16" s="1" t="str">
        <f>IF($O16="","",IF($O16="男",IFERROR(VLOOKUP(競技者データ入力シート!Q22,データ!$B$2:$C$101,2,FALSE),""),IF($O16="女",IFERROR(VLOOKUP(競技者データ入力シート!Q22,データ!$F$2:$G$101,2,FALSE),""))))</f>
        <v/>
      </c>
      <c r="V16" t="str">
        <f>ASC(IF(競技者データ入力シート!Q22="","",競技者データ入力シート!R22))</f>
        <v/>
      </c>
      <c r="Y16" s="1" t="str">
        <f>IF($O16="","",IF($O16="男",IFERROR(VLOOKUP(競技者データ入力シート!V22,データ!$B$2:$C$101,2,FALSE),""),IF($O16="女",IFERROR(VLOOKUP(競技者データ入力シート!V22,データ!$F$2:$G$101,2,FALSE),""))))</f>
        <v/>
      </c>
      <c r="Z16" t="str">
        <f>ASC(IF(競技者データ入力シート!W22="","",競技者データ入力シート!W22))</f>
        <v/>
      </c>
      <c r="AC16" s="1"/>
      <c r="AG16" s="1"/>
      <c r="AP16" s="1" t="str">
        <f>IF(申込資格確認!F25="","",申込資格確認!F25)</f>
        <v/>
      </c>
      <c r="AQ16" s="1" t="str">
        <f>IF(申込資格確認!I25="","",申込資格確認!I25)</f>
        <v/>
      </c>
      <c r="AR16" s="1" t="str">
        <f>IF(申込資格確認!J25="","",申込資格確認!J25)</f>
        <v/>
      </c>
      <c r="AS16" s="12" t="str">
        <f>IF(申込資格確認!K25="","",申込資格確認!K25)</f>
        <v/>
      </c>
      <c r="AT16" s="12"/>
      <c r="AU16" s="12"/>
      <c r="AV16" s="12"/>
      <c r="AX16" s="1"/>
      <c r="AZ16" s="1"/>
      <c r="BA16" s="1"/>
      <c r="BC16" s="12"/>
      <c r="BD16" s="12"/>
      <c r="BE16" s="12"/>
      <c r="BF16" s="12"/>
      <c r="BG16" s="12"/>
      <c r="BH16" s="12"/>
      <c r="BI16" s="12"/>
      <c r="BJ16" s="12"/>
      <c r="BK16" s="12"/>
      <c r="BM16" s="12"/>
      <c r="BN16" t="str">
        <f>IF(U16="","",(VLOOKUP(U16,データ!$P$2:$Q$21,2,FALSE)))</f>
        <v/>
      </c>
      <c r="BO16" t="str">
        <f>IF(Y16="","",VLOOKUP(Y16,データ!$P$2:$Q$14,2,FALSE))</f>
        <v/>
      </c>
      <c r="CX16" s="560" t="str">
        <f t="shared" si="1"/>
        <v/>
      </c>
      <c r="CY16" s="560" t="str">
        <f>IF(CX16="","",COUNTIF($CX$2:CX16,CX16))</f>
        <v/>
      </c>
      <c r="CZ16" s="560" t="str">
        <f t="shared" si="2"/>
        <v/>
      </c>
      <c r="DA16" s="560" t="str">
        <f>IF(CZ16="","",COUNTIF($CZ$2:CZ16,CZ16))</f>
        <v/>
      </c>
      <c r="DC16" s="559" t="str">
        <f t="shared" si="3"/>
        <v/>
      </c>
      <c r="DD16" s="559" t="str">
        <f>IF(DC16="","",CONCATENATE(競技者データ入力シート!D22,競技者データ入力シート!E22))</f>
        <v/>
      </c>
      <c r="DE16" s="559" t="str">
        <f t="shared" si="4"/>
        <v/>
      </c>
      <c r="DF16" s="559" t="str">
        <f>IF(DE16="","",CONCATENATE(競技者データ入力シート!D22,競技者データ入力シート!E22))</f>
        <v/>
      </c>
    </row>
    <row r="17" spans="2:110">
      <c r="B17" t="str">
        <f>IF(競技者データ入力シート!$S$2="","",競技者データ入力シート!$S$2)</f>
        <v/>
      </c>
      <c r="C17" t="str">
        <f>IF(競技者データ入力シート!$D23="","",競技者データ入力シート!$S$3)</f>
        <v/>
      </c>
      <c r="D17" t="str">
        <f>IF(競技者データ入力シート!D23="","",競技者データ入力シート!B23)</f>
        <v/>
      </c>
      <c r="E17" t="str">
        <f>IF(競技者データ入力シート!D23="","",C17&amp;D17)</f>
        <v/>
      </c>
      <c r="F17" t="str">
        <f>IF(競技者データ入力シート!D23="","",競技者データ入力シート!$S$2)</f>
        <v/>
      </c>
      <c r="I17" t="str">
        <f>ASC(IF(競技者データ入力シート!D23="","",競技者データ入力シート!C23))</f>
        <v/>
      </c>
      <c r="J17" t="str">
        <f>IF(競技者データ入力シート!D23="","",TRIM(競技者データ入力シート!D23)&amp;" "&amp;(TRIM(競技者データ入力シート!E23)))</f>
        <v/>
      </c>
      <c r="K17" t="str">
        <f>ASC(IF(競技者データ入力シート!F23="","",TRIM(競技者データ入力シート!F23)&amp;" "&amp;(TRIM(競技者データ入力シート!G23))))</f>
        <v/>
      </c>
      <c r="L17" t="str">
        <f t="shared" si="0"/>
        <v/>
      </c>
      <c r="M17" t="str">
        <f>ASC(IF(競技者データ入力シート!H23="","",競技者データ入力シート!H23))</f>
        <v/>
      </c>
      <c r="N17" t="str">
        <f>ASC(IF(競技者データ入力シート!P23="","",競技者データ入力シート!P23))</f>
        <v/>
      </c>
      <c r="O17" t="str">
        <f>IF(競技者データ入力シート!J23="","",競技者データ入力シート!J23)</f>
        <v/>
      </c>
      <c r="P17" t="str">
        <f>ASC(IF(競技者データ入力シート!K23="","",競技者データ入力シート!K23))</f>
        <v/>
      </c>
      <c r="Q17" t="str">
        <f>ASC(IF(競技者データ入力シート!L23="","",競技者データ入力シート!L23))</f>
        <v/>
      </c>
      <c r="R17" t="str">
        <f>ASC(IF(競技者データ入力シート!M23="","",競技者データ入力シート!M23))</f>
        <v/>
      </c>
      <c r="S17" t="str">
        <f>IF(競技者データ入力シート!O23="","",競技者データ入力シート!O23)</f>
        <v/>
      </c>
      <c r="T17" t="str">
        <f>ASC(IF(競技者データ入力シート!N23="","",競技者データ入力シート!N23))</f>
        <v/>
      </c>
      <c r="U17" s="1" t="str">
        <f>IF($O17="","",IF($O17="男",IFERROR(VLOOKUP(競技者データ入力シート!Q23,データ!$B$2:$C$101,2,FALSE),""),IF($O17="女",IFERROR(VLOOKUP(競技者データ入力シート!Q23,データ!$F$2:$G$101,2,FALSE),""))))</f>
        <v/>
      </c>
      <c r="V17" t="str">
        <f>ASC(IF(競技者データ入力シート!Q23="","",競技者データ入力シート!R23))</f>
        <v/>
      </c>
      <c r="Y17" s="1" t="str">
        <f>IF($O17="","",IF($O17="男",IFERROR(VLOOKUP(競技者データ入力シート!V23,データ!$B$2:$C$101,2,FALSE),""),IF($O17="女",IFERROR(VLOOKUP(競技者データ入力シート!V23,データ!$F$2:$G$101,2,FALSE),""))))</f>
        <v/>
      </c>
      <c r="Z17" t="str">
        <f>ASC(IF(競技者データ入力シート!W23="","",競技者データ入力シート!W23))</f>
        <v/>
      </c>
      <c r="AC17" s="1"/>
      <c r="AG17" s="1"/>
      <c r="AP17" s="1" t="str">
        <f>IF(申込資格確認!F26="","",申込資格確認!F26)</f>
        <v/>
      </c>
      <c r="AQ17" s="1" t="str">
        <f>IF(申込資格確認!I26="","",申込資格確認!I26)</f>
        <v/>
      </c>
      <c r="AR17" s="1" t="str">
        <f>IF(申込資格確認!J26="","",申込資格確認!J26)</f>
        <v/>
      </c>
      <c r="AS17" s="12" t="str">
        <f>IF(申込資格確認!K26="","",申込資格確認!K26)</f>
        <v/>
      </c>
      <c r="AT17" s="12"/>
      <c r="AU17" s="12"/>
      <c r="AV17" s="12"/>
      <c r="AX17" s="1"/>
      <c r="AZ17" s="1"/>
      <c r="BA17" s="1"/>
      <c r="BC17" s="12"/>
      <c r="BD17" s="12"/>
      <c r="BE17" s="12"/>
      <c r="BF17" s="12"/>
      <c r="BG17" s="12"/>
      <c r="BH17" s="12"/>
      <c r="BI17" s="12"/>
      <c r="BJ17" s="12"/>
      <c r="BK17" s="12"/>
      <c r="BM17" s="12"/>
      <c r="BN17" t="str">
        <f>IF(U17="","",(VLOOKUP(U17,データ!$P$2:$Q$21,2,FALSE)))</f>
        <v/>
      </c>
      <c r="BO17" t="str">
        <f>IF(Y17="","",VLOOKUP(Y17,データ!$P$2:$Q$14,2,FALSE))</f>
        <v/>
      </c>
      <c r="CX17" s="560" t="str">
        <f t="shared" si="1"/>
        <v/>
      </c>
      <c r="CY17" s="560" t="str">
        <f>IF(CX17="","",COUNTIF($CX$2:CX17,CX17))</f>
        <v/>
      </c>
      <c r="CZ17" s="560" t="str">
        <f t="shared" si="2"/>
        <v/>
      </c>
      <c r="DA17" s="560" t="str">
        <f>IF(CZ17="","",COUNTIF($CZ$2:CZ17,CZ17))</f>
        <v/>
      </c>
      <c r="DC17" s="559" t="str">
        <f t="shared" si="3"/>
        <v/>
      </c>
      <c r="DD17" s="559" t="str">
        <f>IF(DC17="","",CONCATENATE(競技者データ入力シート!D23,競技者データ入力シート!E23))</f>
        <v/>
      </c>
      <c r="DE17" s="559" t="str">
        <f t="shared" si="4"/>
        <v/>
      </c>
      <c r="DF17" s="559" t="str">
        <f>IF(DE17="","",CONCATENATE(競技者データ入力シート!D23,競技者データ入力シート!E23))</f>
        <v/>
      </c>
    </row>
    <row r="18" spans="2:110">
      <c r="B18" t="str">
        <f>IF(競技者データ入力シート!$S$2="","",競技者データ入力シート!$S$2)</f>
        <v/>
      </c>
      <c r="C18" t="str">
        <f>IF(競技者データ入力シート!$D24="","",競技者データ入力シート!$S$3)</f>
        <v/>
      </c>
      <c r="D18" t="str">
        <f>IF(競技者データ入力シート!D24="","",競技者データ入力シート!B24)</f>
        <v/>
      </c>
      <c r="E18" t="str">
        <f>IF(競技者データ入力シート!D24="","",C18&amp;D18)</f>
        <v/>
      </c>
      <c r="F18" t="str">
        <f>IF(競技者データ入力シート!D24="","",競技者データ入力シート!$S$2)</f>
        <v/>
      </c>
      <c r="I18" t="str">
        <f>ASC(IF(競技者データ入力シート!D24="","",競技者データ入力シート!C24))</f>
        <v/>
      </c>
      <c r="J18" t="str">
        <f>IF(競技者データ入力シート!D24="","",TRIM(競技者データ入力シート!D24)&amp;" "&amp;(TRIM(競技者データ入力シート!E24)))</f>
        <v/>
      </c>
      <c r="K18" t="str">
        <f>ASC(IF(競技者データ入力シート!F24="","",TRIM(競技者データ入力シート!F24)&amp;" "&amp;(TRIM(競技者データ入力シート!G24))))</f>
        <v/>
      </c>
      <c r="L18" t="str">
        <f t="shared" si="0"/>
        <v/>
      </c>
      <c r="M18" t="str">
        <f>ASC(IF(競技者データ入力シート!H24="","",競技者データ入力シート!H24))</f>
        <v/>
      </c>
      <c r="N18" t="str">
        <f>ASC(IF(競技者データ入力シート!P24="","",競技者データ入力シート!P24))</f>
        <v/>
      </c>
      <c r="O18" t="str">
        <f>IF(競技者データ入力シート!J24="","",競技者データ入力シート!J24)</f>
        <v/>
      </c>
      <c r="P18" t="str">
        <f>ASC(IF(競技者データ入力シート!K24="","",競技者データ入力シート!K24))</f>
        <v/>
      </c>
      <c r="Q18" t="str">
        <f>ASC(IF(競技者データ入力シート!L24="","",競技者データ入力シート!L24))</f>
        <v/>
      </c>
      <c r="R18" t="str">
        <f>ASC(IF(競技者データ入力シート!M24="","",競技者データ入力シート!M24))</f>
        <v/>
      </c>
      <c r="S18" t="str">
        <f>IF(競技者データ入力シート!O24="","",競技者データ入力シート!O24)</f>
        <v/>
      </c>
      <c r="T18" t="str">
        <f>ASC(IF(競技者データ入力シート!N24="","",競技者データ入力シート!N24))</f>
        <v/>
      </c>
      <c r="U18" s="1" t="str">
        <f>IF($O18="","",IF($O18="男",IFERROR(VLOOKUP(競技者データ入力シート!Q24,データ!$B$2:$C$101,2,FALSE),""),IF($O18="女",IFERROR(VLOOKUP(競技者データ入力シート!Q24,データ!$F$2:$G$101,2,FALSE),""))))</f>
        <v/>
      </c>
      <c r="V18" t="str">
        <f>ASC(IF(競技者データ入力シート!Q24="","",競技者データ入力シート!R24))</f>
        <v/>
      </c>
      <c r="Y18" s="1" t="str">
        <f>IF($O18="","",IF($O18="男",IFERROR(VLOOKUP(競技者データ入力シート!V24,データ!$B$2:$C$101,2,FALSE),""),IF($O18="女",IFERROR(VLOOKUP(競技者データ入力シート!V24,データ!$F$2:$G$101,2,FALSE),""))))</f>
        <v/>
      </c>
      <c r="Z18" t="str">
        <f>ASC(IF(競技者データ入力シート!W24="","",競技者データ入力シート!W24))</f>
        <v/>
      </c>
      <c r="AC18" s="1"/>
      <c r="AG18" s="1"/>
      <c r="AP18" s="1" t="str">
        <f>IF(申込資格確認!F27="","",申込資格確認!F27)</f>
        <v/>
      </c>
      <c r="AQ18" s="1" t="str">
        <f>IF(申込資格確認!I27="","",申込資格確認!I27)</f>
        <v/>
      </c>
      <c r="AR18" s="1" t="str">
        <f>IF(申込資格確認!J27="","",申込資格確認!J27)</f>
        <v/>
      </c>
      <c r="AS18" s="12" t="str">
        <f>IF(申込資格確認!K27="","",申込資格確認!K27)</f>
        <v/>
      </c>
      <c r="AT18" s="12"/>
      <c r="AU18" s="12"/>
      <c r="AV18" s="12"/>
      <c r="AX18" s="1"/>
      <c r="AZ18" s="1"/>
      <c r="BA18" s="1"/>
      <c r="BC18" s="12"/>
      <c r="BD18" s="12"/>
      <c r="BE18" s="12"/>
      <c r="BF18" s="12"/>
      <c r="BG18" s="12"/>
      <c r="BH18" s="12"/>
      <c r="BI18" s="12"/>
      <c r="BJ18" s="12"/>
      <c r="BK18" s="12"/>
      <c r="BM18" s="12"/>
      <c r="BN18" t="str">
        <f>IF(U18="","",(VLOOKUP(U18,データ!$P$2:$Q$21,2,FALSE)))</f>
        <v/>
      </c>
      <c r="BO18" t="str">
        <f>IF(Y18="","",VLOOKUP(Y18,データ!$P$2:$Q$14,2,FALSE))</f>
        <v/>
      </c>
      <c r="CX18" s="560" t="str">
        <f t="shared" si="1"/>
        <v/>
      </c>
      <c r="CY18" s="560" t="str">
        <f>IF(CX18="","",COUNTIF($CX$2:CX18,CX18))</f>
        <v/>
      </c>
      <c r="CZ18" s="560" t="str">
        <f t="shared" si="2"/>
        <v/>
      </c>
      <c r="DA18" s="560" t="str">
        <f>IF(CZ18="","",COUNTIF($CZ$2:CZ18,CZ18))</f>
        <v/>
      </c>
      <c r="DC18" s="559" t="str">
        <f t="shared" si="3"/>
        <v/>
      </c>
      <c r="DD18" s="559" t="str">
        <f>IF(DC18="","",CONCATENATE(競技者データ入力シート!D24,競技者データ入力シート!E24))</f>
        <v/>
      </c>
      <c r="DE18" s="559" t="str">
        <f t="shared" si="4"/>
        <v/>
      </c>
      <c r="DF18" s="559" t="str">
        <f>IF(DE18="","",CONCATENATE(競技者データ入力シート!D24,競技者データ入力シート!E24))</f>
        <v/>
      </c>
    </row>
    <row r="19" spans="2:110">
      <c r="B19" t="str">
        <f>IF(競技者データ入力シート!$S$2="","",競技者データ入力シート!$S$2)</f>
        <v/>
      </c>
      <c r="C19" t="str">
        <f>IF(競技者データ入力シート!$D25="","",競技者データ入力シート!$S$3)</f>
        <v/>
      </c>
      <c r="D19" t="str">
        <f>IF(競技者データ入力シート!D25="","",競技者データ入力シート!B25)</f>
        <v/>
      </c>
      <c r="E19" t="str">
        <f>IF(競技者データ入力シート!D25="","",C19&amp;D19)</f>
        <v/>
      </c>
      <c r="F19" t="str">
        <f>IF(競技者データ入力シート!D25="","",競技者データ入力シート!$S$2)</f>
        <v/>
      </c>
      <c r="I19" t="str">
        <f>ASC(IF(競技者データ入力シート!D25="","",競技者データ入力シート!C25))</f>
        <v/>
      </c>
      <c r="J19" t="str">
        <f>IF(競技者データ入力シート!D25="","",TRIM(競技者データ入力シート!D25)&amp;" "&amp;(TRIM(競技者データ入力シート!E25)))</f>
        <v/>
      </c>
      <c r="K19" t="str">
        <f>ASC(IF(競技者データ入力シート!F25="","",TRIM(競技者データ入力シート!F25)&amp;" "&amp;(TRIM(競技者データ入力シート!G25))))</f>
        <v/>
      </c>
      <c r="L19" t="str">
        <f t="shared" si="0"/>
        <v/>
      </c>
      <c r="M19" t="str">
        <f>ASC(IF(競技者データ入力シート!H25="","",競技者データ入力シート!H25))</f>
        <v/>
      </c>
      <c r="N19" t="str">
        <f>ASC(IF(競技者データ入力シート!P25="","",競技者データ入力シート!P25))</f>
        <v/>
      </c>
      <c r="O19" t="str">
        <f>IF(競技者データ入力シート!J25="","",競技者データ入力シート!J25)</f>
        <v/>
      </c>
      <c r="P19" t="str">
        <f>ASC(IF(競技者データ入力シート!K25="","",競技者データ入力シート!K25))</f>
        <v/>
      </c>
      <c r="Q19" t="str">
        <f>ASC(IF(競技者データ入力シート!L25="","",競技者データ入力シート!L25))</f>
        <v/>
      </c>
      <c r="R19" t="str">
        <f>ASC(IF(競技者データ入力シート!M25="","",競技者データ入力シート!M25))</f>
        <v/>
      </c>
      <c r="S19" t="str">
        <f>IF(競技者データ入力シート!O25="","",競技者データ入力シート!O25)</f>
        <v/>
      </c>
      <c r="T19" t="str">
        <f>ASC(IF(競技者データ入力シート!N25="","",競技者データ入力シート!N25))</f>
        <v/>
      </c>
      <c r="U19" s="1" t="str">
        <f>IF($O19="","",IF($O19="男",IFERROR(VLOOKUP(競技者データ入力シート!Q25,データ!$B$2:$C$101,2,FALSE),""),IF($O19="女",IFERROR(VLOOKUP(競技者データ入力シート!Q25,データ!$F$2:$G$101,2,FALSE),""))))</f>
        <v/>
      </c>
      <c r="V19" t="str">
        <f>ASC(IF(競技者データ入力シート!Q25="","",競技者データ入力シート!R25))</f>
        <v/>
      </c>
      <c r="Y19" s="1" t="str">
        <f>IF($O19="","",IF($O19="男",IFERROR(VLOOKUP(競技者データ入力シート!V25,データ!$B$2:$C$101,2,FALSE),""),IF($O19="女",IFERROR(VLOOKUP(競技者データ入力シート!V25,データ!$F$2:$G$101,2,FALSE),""))))</f>
        <v/>
      </c>
      <c r="Z19" t="str">
        <f>ASC(IF(競技者データ入力シート!W25="","",競技者データ入力シート!W25))</f>
        <v/>
      </c>
      <c r="AC19" s="1"/>
      <c r="AG19" s="1"/>
      <c r="AP19" s="1" t="str">
        <f>IF(申込資格確認!F28="","",申込資格確認!F28)</f>
        <v/>
      </c>
      <c r="AQ19" s="1" t="str">
        <f>IF(申込資格確認!I28="","",申込資格確認!I28)</f>
        <v/>
      </c>
      <c r="AR19" s="1" t="str">
        <f>IF(申込資格確認!J28="","",申込資格確認!J28)</f>
        <v/>
      </c>
      <c r="AS19" s="12" t="str">
        <f>IF(申込資格確認!K28="","",申込資格確認!K28)</f>
        <v/>
      </c>
      <c r="AT19" s="12"/>
      <c r="AU19" s="12"/>
      <c r="AV19" s="12"/>
      <c r="AX19" s="1"/>
      <c r="AZ19" s="1"/>
      <c r="BA19" s="1"/>
      <c r="BC19" s="12"/>
      <c r="BD19" s="12"/>
      <c r="BE19" s="12"/>
      <c r="BF19" s="12"/>
      <c r="BG19" s="12"/>
      <c r="BH19" s="12"/>
      <c r="BI19" s="12"/>
      <c r="BJ19" s="12"/>
      <c r="BK19" s="12"/>
      <c r="BM19" s="12"/>
      <c r="BN19" t="str">
        <f>IF(U19="","",(VLOOKUP(U19,データ!$P$2:$Q$21,2,FALSE)))</f>
        <v/>
      </c>
      <c r="BO19" t="str">
        <f>IF(Y19="","",VLOOKUP(Y19,データ!$P$2:$Q$14,2,FALSE))</f>
        <v/>
      </c>
      <c r="CX19" s="560" t="str">
        <f t="shared" si="1"/>
        <v/>
      </c>
      <c r="CY19" s="560" t="str">
        <f>IF(CX19="","",COUNTIF($CX$2:CX19,CX19))</f>
        <v/>
      </c>
      <c r="CZ19" s="560" t="str">
        <f t="shared" si="2"/>
        <v/>
      </c>
      <c r="DA19" s="560" t="str">
        <f>IF(CZ19="","",COUNTIF($CZ$2:CZ19,CZ19))</f>
        <v/>
      </c>
      <c r="DC19" s="559" t="str">
        <f t="shared" si="3"/>
        <v/>
      </c>
      <c r="DD19" s="559" t="str">
        <f>IF(DC19="","",CONCATENATE(競技者データ入力シート!D25,競技者データ入力シート!E25))</f>
        <v/>
      </c>
      <c r="DE19" s="559" t="str">
        <f t="shared" si="4"/>
        <v/>
      </c>
      <c r="DF19" s="559" t="str">
        <f>IF(DE19="","",CONCATENATE(競技者データ入力シート!D25,競技者データ入力シート!E25))</f>
        <v/>
      </c>
    </row>
    <row r="20" spans="2:110">
      <c r="B20" t="str">
        <f>IF(競技者データ入力シート!$S$2="","",競技者データ入力シート!$S$2)</f>
        <v/>
      </c>
      <c r="C20" t="str">
        <f>IF(競技者データ入力シート!$D26="","",競技者データ入力シート!$S$3)</f>
        <v/>
      </c>
      <c r="D20" t="str">
        <f>IF(競技者データ入力シート!D26="","",競技者データ入力シート!B26)</f>
        <v/>
      </c>
      <c r="E20" t="str">
        <f>IF(競技者データ入力シート!D26="","",C20&amp;D20)</f>
        <v/>
      </c>
      <c r="F20" t="str">
        <f>IF(競技者データ入力シート!D26="","",競技者データ入力シート!$S$2)</f>
        <v/>
      </c>
      <c r="I20" t="str">
        <f>ASC(IF(競技者データ入力シート!D26="","",競技者データ入力シート!C26))</f>
        <v/>
      </c>
      <c r="J20" t="str">
        <f>IF(競技者データ入力シート!D26="","",TRIM(競技者データ入力シート!D26)&amp;" "&amp;(TRIM(競技者データ入力シート!E26)))</f>
        <v/>
      </c>
      <c r="K20" t="str">
        <f>ASC(IF(競技者データ入力シート!F26="","",TRIM(競技者データ入力シート!F26)&amp;" "&amp;(TRIM(競技者データ入力シート!G26))))</f>
        <v/>
      </c>
      <c r="L20" t="str">
        <f t="shared" si="0"/>
        <v/>
      </c>
      <c r="M20" t="str">
        <f>ASC(IF(競技者データ入力シート!H26="","",競技者データ入力シート!H26))</f>
        <v/>
      </c>
      <c r="N20" t="str">
        <f>ASC(IF(競技者データ入力シート!P26="","",競技者データ入力シート!P26))</f>
        <v/>
      </c>
      <c r="O20" t="str">
        <f>IF(競技者データ入力シート!J26="","",競技者データ入力シート!J26)</f>
        <v/>
      </c>
      <c r="P20" t="str">
        <f>ASC(IF(競技者データ入力シート!K26="","",競技者データ入力シート!K26))</f>
        <v/>
      </c>
      <c r="Q20" t="str">
        <f>ASC(IF(競技者データ入力シート!L26="","",競技者データ入力シート!L26))</f>
        <v/>
      </c>
      <c r="R20" t="str">
        <f>ASC(IF(競技者データ入力シート!M26="","",競技者データ入力シート!M26))</f>
        <v/>
      </c>
      <c r="S20" t="str">
        <f>IF(競技者データ入力シート!O26="","",競技者データ入力シート!O26)</f>
        <v/>
      </c>
      <c r="T20" t="str">
        <f>ASC(IF(競技者データ入力シート!N26="","",競技者データ入力シート!N26))</f>
        <v/>
      </c>
      <c r="U20" s="1" t="str">
        <f>IF($O20="","",IF($O20="男",IFERROR(VLOOKUP(競技者データ入力シート!Q26,データ!$B$2:$C$101,2,FALSE),""),IF($O20="女",IFERROR(VLOOKUP(競技者データ入力シート!Q26,データ!$F$2:$G$101,2,FALSE),""))))</f>
        <v/>
      </c>
      <c r="V20" t="str">
        <f>ASC(IF(競技者データ入力シート!Q26="","",競技者データ入力シート!R26))</f>
        <v/>
      </c>
      <c r="Y20" s="1" t="str">
        <f>IF($O20="","",IF($O20="男",IFERROR(VLOOKUP(競技者データ入力シート!V26,データ!$B$2:$C$101,2,FALSE),""),IF($O20="女",IFERROR(VLOOKUP(競技者データ入力シート!V26,データ!$F$2:$G$101,2,FALSE),""))))</f>
        <v/>
      </c>
      <c r="Z20" t="str">
        <f>ASC(IF(競技者データ入力シート!W26="","",競技者データ入力シート!W26))</f>
        <v/>
      </c>
      <c r="AC20" s="1"/>
      <c r="AG20" s="1"/>
      <c r="AP20" s="1" t="str">
        <f>IF(申込資格確認!F29="","",申込資格確認!F29)</f>
        <v/>
      </c>
      <c r="AQ20" s="1" t="str">
        <f>IF(申込資格確認!I29="","",申込資格確認!I29)</f>
        <v/>
      </c>
      <c r="AR20" s="1" t="str">
        <f>IF(申込資格確認!J29="","",申込資格確認!J29)</f>
        <v/>
      </c>
      <c r="AS20" s="12" t="str">
        <f>IF(申込資格確認!K29="","",申込資格確認!K29)</f>
        <v/>
      </c>
      <c r="AT20" s="12"/>
      <c r="AU20" s="12"/>
      <c r="AV20" s="12"/>
      <c r="AX20" s="1"/>
      <c r="AZ20" s="1"/>
      <c r="BA20" s="1"/>
      <c r="BC20" s="12"/>
      <c r="BD20" s="12"/>
      <c r="BE20" s="12"/>
      <c r="BF20" s="12"/>
      <c r="BG20" s="12"/>
      <c r="BH20" s="12"/>
      <c r="BI20" s="12"/>
      <c r="BJ20" s="12"/>
      <c r="BK20" s="12"/>
      <c r="BM20" s="12"/>
      <c r="BN20" t="str">
        <f>IF(U20="","",(VLOOKUP(U20,データ!$P$2:$Q$21,2,FALSE)))</f>
        <v/>
      </c>
      <c r="BO20" t="str">
        <f>IF(Y20="","",VLOOKUP(Y20,データ!$P$2:$Q$14,2,FALSE))</f>
        <v/>
      </c>
      <c r="CX20" s="560" t="str">
        <f t="shared" si="1"/>
        <v/>
      </c>
      <c r="CY20" s="560" t="str">
        <f>IF(CX20="","",COUNTIF($CX$2:CX20,CX20))</f>
        <v/>
      </c>
      <c r="CZ20" s="560" t="str">
        <f t="shared" si="2"/>
        <v/>
      </c>
      <c r="DA20" s="560" t="str">
        <f>IF(CZ20="","",COUNTIF($CZ$2:CZ20,CZ20))</f>
        <v/>
      </c>
      <c r="DC20" s="559" t="str">
        <f t="shared" si="3"/>
        <v/>
      </c>
      <c r="DD20" s="559" t="str">
        <f>IF(DC20="","",CONCATENATE(競技者データ入力シート!D26,競技者データ入力シート!E26))</f>
        <v/>
      </c>
      <c r="DE20" s="559" t="str">
        <f t="shared" si="4"/>
        <v/>
      </c>
      <c r="DF20" s="559" t="str">
        <f>IF(DE20="","",CONCATENATE(競技者データ入力シート!D26,競技者データ入力シート!E26))</f>
        <v/>
      </c>
    </row>
    <row r="21" spans="2:110">
      <c r="B21" t="str">
        <f>IF(競技者データ入力シート!$S$2="","",競技者データ入力シート!$S$2)</f>
        <v/>
      </c>
      <c r="C21" t="str">
        <f>IF(競技者データ入力シート!$D27="","",競技者データ入力シート!$S$3)</f>
        <v/>
      </c>
      <c r="D21" t="str">
        <f>IF(競技者データ入力シート!D27="","",競技者データ入力シート!B27)</f>
        <v/>
      </c>
      <c r="E21" t="str">
        <f>IF(競技者データ入力シート!D27="","",C21&amp;D21)</f>
        <v/>
      </c>
      <c r="F21" t="str">
        <f>IF(競技者データ入力シート!D27="","",競技者データ入力シート!$S$2)</f>
        <v/>
      </c>
      <c r="I21" t="str">
        <f>ASC(IF(競技者データ入力シート!D27="","",競技者データ入力シート!C27))</f>
        <v/>
      </c>
      <c r="J21" t="str">
        <f>IF(競技者データ入力シート!D27="","",TRIM(競技者データ入力シート!D27)&amp;" "&amp;(TRIM(競技者データ入力シート!E27)))</f>
        <v/>
      </c>
      <c r="K21" t="str">
        <f>ASC(IF(競技者データ入力シート!F27="","",TRIM(競技者データ入力シート!F27)&amp;" "&amp;(TRIM(競技者データ入力シート!G27))))</f>
        <v/>
      </c>
      <c r="L21" t="str">
        <f t="shared" si="0"/>
        <v/>
      </c>
      <c r="M21" t="str">
        <f>ASC(IF(競技者データ入力シート!H27="","",競技者データ入力シート!H27))</f>
        <v/>
      </c>
      <c r="N21" t="str">
        <f>ASC(IF(競技者データ入力シート!P27="","",競技者データ入力シート!P27))</f>
        <v/>
      </c>
      <c r="O21" t="str">
        <f>IF(競技者データ入力シート!J27="","",競技者データ入力シート!J27)</f>
        <v/>
      </c>
      <c r="P21" t="str">
        <f>ASC(IF(競技者データ入力シート!K27="","",競技者データ入力シート!K27))</f>
        <v/>
      </c>
      <c r="Q21" t="str">
        <f>ASC(IF(競技者データ入力シート!L27="","",競技者データ入力シート!L27))</f>
        <v/>
      </c>
      <c r="R21" t="str">
        <f>ASC(IF(競技者データ入力シート!M27="","",競技者データ入力シート!M27))</f>
        <v/>
      </c>
      <c r="S21" t="str">
        <f>IF(競技者データ入力シート!O27="","",競技者データ入力シート!O27)</f>
        <v/>
      </c>
      <c r="T21" t="str">
        <f>ASC(IF(競技者データ入力シート!N27="","",競技者データ入力シート!N27))</f>
        <v/>
      </c>
      <c r="U21" s="1" t="str">
        <f>IF($O21="","",IF($O21="男",IFERROR(VLOOKUP(競技者データ入力シート!Q27,データ!$B$2:$C$101,2,FALSE),""),IF($O21="女",IFERROR(VLOOKUP(競技者データ入力シート!Q27,データ!$F$2:$G$101,2,FALSE),""))))</f>
        <v/>
      </c>
      <c r="V21" t="str">
        <f>ASC(IF(競技者データ入力シート!Q27="","",競技者データ入力シート!R27))</f>
        <v/>
      </c>
      <c r="Y21" s="1" t="str">
        <f>IF($O21="","",IF($O21="男",IFERROR(VLOOKUP(競技者データ入力シート!V27,データ!$B$2:$C$101,2,FALSE),""),IF($O21="女",IFERROR(VLOOKUP(競技者データ入力シート!V27,データ!$F$2:$G$101,2,FALSE),""))))</f>
        <v/>
      </c>
      <c r="Z21" t="str">
        <f>ASC(IF(競技者データ入力シート!W27="","",競技者データ入力シート!W27))</f>
        <v/>
      </c>
      <c r="AC21" s="1"/>
      <c r="AG21" s="1"/>
      <c r="AP21" s="1" t="str">
        <f>IF(申込資格確認!F30="","",申込資格確認!F30)</f>
        <v/>
      </c>
      <c r="AQ21" s="1" t="str">
        <f>IF(申込資格確認!I30="","",申込資格確認!I30)</f>
        <v/>
      </c>
      <c r="AR21" s="1" t="str">
        <f>IF(申込資格確認!J30="","",申込資格確認!J30)</f>
        <v/>
      </c>
      <c r="AS21" s="12" t="str">
        <f>IF(申込資格確認!K30="","",申込資格確認!K30)</f>
        <v/>
      </c>
      <c r="AT21" s="12"/>
      <c r="AU21" s="12"/>
      <c r="AV21" s="12"/>
      <c r="AX21" s="1"/>
      <c r="AZ21" s="1"/>
      <c r="BA21" s="1"/>
      <c r="BC21" s="12"/>
      <c r="BD21" s="12"/>
      <c r="BE21" s="12"/>
      <c r="BF21" s="12"/>
      <c r="BG21" s="12"/>
      <c r="BH21" s="12"/>
      <c r="BI21" s="12"/>
      <c r="BJ21" s="12"/>
      <c r="BK21" s="12"/>
      <c r="BM21" s="12"/>
      <c r="BN21" t="str">
        <f>IF(U21="","",(VLOOKUP(U21,データ!$P$2:$Q$21,2,FALSE)))</f>
        <v/>
      </c>
      <c r="BO21" t="str">
        <f>IF(Y21="","",VLOOKUP(Y21,データ!$P$2:$Q$14,2,FALSE))</f>
        <v/>
      </c>
      <c r="CX21" s="560" t="str">
        <f t="shared" si="1"/>
        <v/>
      </c>
      <c r="CY21" s="560" t="str">
        <f>IF(CX21="","",COUNTIF($CX$2:CX21,CX21))</f>
        <v/>
      </c>
      <c r="CZ21" s="560" t="str">
        <f t="shared" si="2"/>
        <v/>
      </c>
      <c r="DA21" s="560" t="str">
        <f>IF(CZ21="","",COUNTIF($CZ$2:CZ21,CZ21))</f>
        <v/>
      </c>
      <c r="DC21" s="559" t="str">
        <f t="shared" si="3"/>
        <v/>
      </c>
      <c r="DD21" s="559" t="str">
        <f>IF(DC21="","",CONCATENATE(競技者データ入力シート!D27,競技者データ入力シート!E27))</f>
        <v/>
      </c>
      <c r="DE21" s="559" t="str">
        <f t="shared" si="4"/>
        <v/>
      </c>
      <c r="DF21" s="559" t="str">
        <f>IF(DE21="","",CONCATENATE(競技者データ入力シート!D27,競技者データ入力シート!E27))</f>
        <v/>
      </c>
    </row>
    <row r="22" spans="2:110">
      <c r="B22" t="str">
        <f>IF(競技者データ入力シート!$S$2="","",競技者データ入力シート!$S$2)</f>
        <v/>
      </c>
      <c r="C22" t="str">
        <f>IF(競技者データ入力シート!$D28="","",競技者データ入力シート!$S$3)</f>
        <v/>
      </c>
      <c r="D22" t="str">
        <f>IF(競技者データ入力シート!D28="","",競技者データ入力シート!B28)</f>
        <v/>
      </c>
      <c r="E22" t="str">
        <f>IF(競技者データ入力シート!D28="","",C22&amp;D22)</f>
        <v/>
      </c>
      <c r="F22" t="str">
        <f>IF(競技者データ入力シート!D28="","",競技者データ入力シート!$S$2)</f>
        <v/>
      </c>
      <c r="I22" t="str">
        <f>ASC(IF(競技者データ入力シート!D28="","",競技者データ入力シート!C28))</f>
        <v/>
      </c>
      <c r="J22" t="str">
        <f>IF(競技者データ入力シート!D28="","",TRIM(競技者データ入力シート!D28)&amp;" "&amp;(TRIM(競技者データ入力シート!E28)))</f>
        <v/>
      </c>
      <c r="K22" t="str">
        <f>ASC(IF(競技者データ入力シート!F28="","",TRIM(競技者データ入力シート!F28)&amp;" "&amp;(TRIM(競技者データ入力シート!G28))))</f>
        <v/>
      </c>
      <c r="L22" t="str">
        <f t="shared" si="0"/>
        <v/>
      </c>
      <c r="M22" t="str">
        <f>ASC(IF(競技者データ入力シート!H28="","",競技者データ入力シート!H28))</f>
        <v/>
      </c>
      <c r="N22" t="str">
        <f>ASC(IF(競技者データ入力シート!P28="","",競技者データ入力シート!P28))</f>
        <v/>
      </c>
      <c r="O22" t="str">
        <f>IF(競技者データ入力シート!J28="","",競技者データ入力シート!J28)</f>
        <v/>
      </c>
      <c r="P22" t="str">
        <f>ASC(IF(競技者データ入力シート!K28="","",競技者データ入力シート!K28))</f>
        <v/>
      </c>
      <c r="Q22" t="str">
        <f>ASC(IF(競技者データ入力シート!L28="","",競技者データ入力シート!L28))</f>
        <v/>
      </c>
      <c r="R22" t="str">
        <f>ASC(IF(競技者データ入力シート!M28="","",競技者データ入力シート!M28))</f>
        <v/>
      </c>
      <c r="S22" t="str">
        <f>IF(競技者データ入力シート!O28="","",競技者データ入力シート!O28)</f>
        <v/>
      </c>
      <c r="T22" t="str">
        <f>ASC(IF(競技者データ入力シート!N28="","",競技者データ入力シート!N28))</f>
        <v/>
      </c>
      <c r="U22" s="1" t="str">
        <f>IF($O22="","",IF($O22="男",IFERROR(VLOOKUP(競技者データ入力シート!Q28,データ!$B$2:$C$101,2,FALSE),""),IF($O22="女",IFERROR(VLOOKUP(競技者データ入力シート!Q28,データ!$F$2:$G$101,2,FALSE),""))))</f>
        <v/>
      </c>
      <c r="V22" t="str">
        <f>ASC(IF(競技者データ入力シート!Q28="","",競技者データ入力シート!R28))</f>
        <v/>
      </c>
      <c r="Y22" s="1" t="str">
        <f>IF($O22="","",IF($O22="男",IFERROR(VLOOKUP(競技者データ入力シート!V28,データ!$B$2:$C$101,2,FALSE),""),IF($O22="女",IFERROR(VLOOKUP(競技者データ入力シート!V28,データ!$F$2:$G$101,2,FALSE),""))))</f>
        <v/>
      </c>
      <c r="Z22" t="str">
        <f>ASC(IF(競技者データ入力シート!W28="","",競技者データ入力シート!W28))</f>
        <v/>
      </c>
      <c r="AC22" s="1"/>
      <c r="AG22" s="1"/>
      <c r="AP22" s="1" t="str">
        <f>IF(申込資格確認!F31="","",申込資格確認!F31)</f>
        <v/>
      </c>
      <c r="AQ22" s="1" t="str">
        <f>IF(申込資格確認!I31="","",申込資格確認!I31)</f>
        <v/>
      </c>
      <c r="AR22" s="1" t="str">
        <f>IF(申込資格確認!J31="","",申込資格確認!J31)</f>
        <v/>
      </c>
      <c r="AS22" s="12" t="str">
        <f>IF(申込資格確認!K31="","",申込資格確認!K31)</f>
        <v/>
      </c>
      <c r="AT22" s="12"/>
      <c r="AU22" s="12"/>
      <c r="AV22" s="12"/>
      <c r="AX22" s="1"/>
      <c r="AZ22" s="1"/>
      <c r="BA22" s="1"/>
      <c r="BC22" s="12"/>
      <c r="BD22" s="12"/>
      <c r="BE22" s="12"/>
      <c r="BF22" s="12"/>
      <c r="BG22" s="12"/>
      <c r="BH22" s="12"/>
      <c r="BI22" s="12"/>
      <c r="BJ22" s="12"/>
      <c r="BK22" s="12"/>
      <c r="BM22" s="12"/>
      <c r="BN22" t="str">
        <f>IF(U22="","",(VLOOKUP(U22,データ!$P$2:$Q$21,2,FALSE)))</f>
        <v/>
      </c>
      <c r="BO22" t="str">
        <f>IF(Y22="","",VLOOKUP(Y22,データ!$P$2:$Q$14,2,FALSE))</f>
        <v/>
      </c>
      <c r="CX22" s="560" t="str">
        <f t="shared" si="1"/>
        <v/>
      </c>
      <c r="CY22" s="560" t="str">
        <f>IF(CX22="","",COUNTIF($CX$2:CX22,CX22))</f>
        <v/>
      </c>
      <c r="CZ22" s="560" t="str">
        <f t="shared" si="2"/>
        <v/>
      </c>
      <c r="DA22" s="560" t="str">
        <f>IF(CZ22="","",COUNTIF($CZ$2:CZ22,CZ22))</f>
        <v/>
      </c>
      <c r="DC22" s="559" t="str">
        <f t="shared" si="3"/>
        <v/>
      </c>
      <c r="DD22" s="559" t="str">
        <f>IF(DC22="","",CONCATENATE(競技者データ入力シート!D28,競技者データ入力シート!E28))</f>
        <v/>
      </c>
      <c r="DE22" s="559" t="str">
        <f t="shared" si="4"/>
        <v/>
      </c>
      <c r="DF22" s="559" t="str">
        <f>IF(DE22="","",CONCATENATE(競技者データ入力シート!D28,競技者データ入力シート!E28))</f>
        <v/>
      </c>
    </row>
    <row r="23" spans="2:110">
      <c r="B23" t="str">
        <f>IF(競技者データ入力シート!$S$2="","",競技者データ入力シート!$S$2)</f>
        <v/>
      </c>
      <c r="C23" t="str">
        <f>IF(競技者データ入力シート!$D29="","",競技者データ入力シート!$S$3)</f>
        <v/>
      </c>
      <c r="D23" t="str">
        <f>IF(競技者データ入力シート!D29="","",競技者データ入力シート!B29)</f>
        <v/>
      </c>
      <c r="E23" t="str">
        <f>IF(競技者データ入力シート!D29="","",C23&amp;D23)</f>
        <v/>
      </c>
      <c r="F23" t="str">
        <f>IF(競技者データ入力シート!D29="","",競技者データ入力シート!$S$2)</f>
        <v/>
      </c>
      <c r="I23" t="str">
        <f>ASC(IF(競技者データ入力シート!D29="","",競技者データ入力シート!C29))</f>
        <v/>
      </c>
      <c r="J23" t="str">
        <f>IF(競技者データ入力シート!D29="","",TRIM(競技者データ入力シート!D29)&amp;" "&amp;(TRIM(競技者データ入力シート!E29)))</f>
        <v/>
      </c>
      <c r="K23" t="str">
        <f>ASC(IF(競技者データ入力シート!F29="","",TRIM(競技者データ入力シート!F29)&amp;" "&amp;(TRIM(競技者データ入力シート!G29))))</f>
        <v/>
      </c>
      <c r="L23" t="str">
        <f t="shared" si="0"/>
        <v/>
      </c>
      <c r="M23" t="str">
        <f>ASC(IF(競技者データ入力シート!H29="","",競技者データ入力シート!H29))</f>
        <v/>
      </c>
      <c r="N23" t="str">
        <f>ASC(IF(競技者データ入力シート!P29="","",競技者データ入力シート!P29))</f>
        <v/>
      </c>
      <c r="O23" t="str">
        <f>IF(競技者データ入力シート!J29="","",競技者データ入力シート!J29)</f>
        <v/>
      </c>
      <c r="P23" t="str">
        <f>ASC(IF(競技者データ入力シート!K29="","",競技者データ入力シート!K29))</f>
        <v/>
      </c>
      <c r="Q23" t="str">
        <f>ASC(IF(競技者データ入力シート!L29="","",競技者データ入力シート!L29))</f>
        <v/>
      </c>
      <c r="R23" t="str">
        <f>ASC(IF(競技者データ入力シート!M29="","",競技者データ入力シート!M29))</f>
        <v/>
      </c>
      <c r="S23" t="str">
        <f>IF(競技者データ入力シート!O29="","",競技者データ入力シート!O29)</f>
        <v/>
      </c>
      <c r="T23" t="str">
        <f>ASC(IF(競技者データ入力シート!N29="","",競技者データ入力シート!N29))</f>
        <v/>
      </c>
      <c r="U23" s="1" t="str">
        <f>IF($O23="","",IF($O23="男",IFERROR(VLOOKUP(競技者データ入力シート!Q29,データ!$B$2:$C$101,2,FALSE),""),IF($O23="女",IFERROR(VLOOKUP(競技者データ入力シート!Q29,データ!$F$2:$G$101,2,FALSE),""))))</f>
        <v/>
      </c>
      <c r="V23" t="str">
        <f>ASC(IF(競技者データ入力シート!Q29="","",競技者データ入力シート!R29))</f>
        <v/>
      </c>
      <c r="Y23" s="1" t="str">
        <f>IF($O23="","",IF($O23="男",IFERROR(VLOOKUP(競技者データ入力シート!V29,データ!$B$2:$C$101,2,FALSE),""),IF($O23="女",IFERROR(VLOOKUP(競技者データ入力シート!V29,データ!$F$2:$G$101,2,FALSE),""))))</f>
        <v/>
      </c>
      <c r="Z23" t="str">
        <f>ASC(IF(競技者データ入力シート!W29="","",競技者データ入力シート!W29))</f>
        <v/>
      </c>
      <c r="AC23" s="1"/>
      <c r="AG23" s="1"/>
      <c r="AP23" s="1" t="str">
        <f>IF(申込資格確認!F32="","",申込資格確認!F32)</f>
        <v/>
      </c>
      <c r="AQ23" s="1" t="str">
        <f>IF(申込資格確認!I32="","",申込資格確認!I32)</f>
        <v/>
      </c>
      <c r="AR23" s="1" t="str">
        <f>IF(申込資格確認!J32="","",申込資格確認!J32)</f>
        <v/>
      </c>
      <c r="AS23" s="12" t="str">
        <f>IF(申込資格確認!K32="","",申込資格確認!K32)</f>
        <v/>
      </c>
      <c r="AT23" s="12"/>
      <c r="AU23" s="12"/>
      <c r="AV23" s="12"/>
      <c r="AX23" s="1"/>
      <c r="AZ23" s="1"/>
      <c r="BA23" s="1"/>
      <c r="BC23" s="12"/>
      <c r="BD23" s="12"/>
      <c r="BE23" s="12"/>
      <c r="BF23" s="12"/>
      <c r="BG23" s="12"/>
      <c r="BH23" s="12"/>
      <c r="BI23" s="12"/>
      <c r="BJ23" s="12"/>
      <c r="BK23" s="12"/>
      <c r="BM23" s="12"/>
      <c r="BN23" t="str">
        <f>IF(U23="","",(VLOOKUP(U23,データ!$P$2:$Q$21,2,FALSE)))</f>
        <v/>
      </c>
      <c r="BO23" t="str">
        <f>IF(Y23="","",VLOOKUP(Y23,データ!$P$2:$Q$14,2,FALSE))</f>
        <v/>
      </c>
      <c r="CX23" s="560" t="str">
        <f t="shared" si="1"/>
        <v/>
      </c>
      <c r="CY23" s="560" t="str">
        <f>IF(CX23="","",COUNTIF($CX$2:CX23,CX23))</f>
        <v/>
      </c>
      <c r="CZ23" s="560" t="str">
        <f t="shared" si="2"/>
        <v/>
      </c>
      <c r="DA23" s="560" t="str">
        <f>IF(CZ23="","",COUNTIF($CZ$2:CZ23,CZ23))</f>
        <v/>
      </c>
      <c r="DC23" s="559" t="str">
        <f t="shared" si="3"/>
        <v/>
      </c>
      <c r="DD23" s="559" t="str">
        <f>IF(DC23="","",CONCATENATE(競技者データ入力シート!D29,競技者データ入力シート!E29))</f>
        <v/>
      </c>
      <c r="DE23" s="559" t="str">
        <f t="shared" si="4"/>
        <v/>
      </c>
      <c r="DF23" s="559" t="str">
        <f>IF(DE23="","",CONCATENATE(競技者データ入力シート!D29,競技者データ入力シート!E29))</f>
        <v/>
      </c>
    </row>
    <row r="24" spans="2:110">
      <c r="B24" t="str">
        <f>IF(競技者データ入力シート!$S$2="","",競技者データ入力シート!$S$2)</f>
        <v/>
      </c>
      <c r="C24" t="str">
        <f>IF(競技者データ入力シート!$D30="","",競技者データ入力シート!$S$3)</f>
        <v/>
      </c>
      <c r="D24" t="str">
        <f>IF(競技者データ入力シート!D30="","",競技者データ入力シート!B30)</f>
        <v/>
      </c>
      <c r="E24" t="str">
        <f>IF(競技者データ入力シート!D30="","",C24&amp;D24)</f>
        <v/>
      </c>
      <c r="F24" t="str">
        <f>IF(競技者データ入力シート!D30="","",競技者データ入力シート!$S$2)</f>
        <v/>
      </c>
      <c r="I24" t="str">
        <f>ASC(IF(競技者データ入力シート!D30="","",競技者データ入力シート!C30))</f>
        <v/>
      </c>
      <c r="J24" t="str">
        <f>IF(競技者データ入力シート!D30="","",TRIM(競技者データ入力シート!D30)&amp;" "&amp;(TRIM(競技者データ入力シート!E30)))</f>
        <v/>
      </c>
      <c r="K24" t="str">
        <f>ASC(IF(競技者データ入力シート!F30="","",TRIM(競技者データ入力シート!F30)&amp;" "&amp;(TRIM(競技者データ入力シート!G30))))</f>
        <v/>
      </c>
      <c r="L24" t="str">
        <f t="shared" si="0"/>
        <v/>
      </c>
      <c r="M24" t="str">
        <f>ASC(IF(競技者データ入力シート!H30="","",競技者データ入力シート!H30))</f>
        <v/>
      </c>
      <c r="N24" t="str">
        <f>ASC(IF(競技者データ入力シート!P30="","",競技者データ入力シート!P30))</f>
        <v/>
      </c>
      <c r="O24" t="str">
        <f>IF(競技者データ入力シート!J30="","",競技者データ入力シート!J30)</f>
        <v/>
      </c>
      <c r="P24" t="str">
        <f>ASC(IF(競技者データ入力シート!K30="","",競技者データ入力シート!K30))</f>
        <v/>
      </c>
      <c r="Q24" t="str">
        <f>ASC(IF(競技者データ入力シート!L30="","",競技者データ入力シート!L30))</f>
        <v/>
      </c>
      <c r="R24" t="str">
        <f>ASC(IF(競技者データ入力シート!M30="","",競技者データ入力シート!M30))</f>
        <v/>
      </c>
      <c r="S24" t="str">
        <f>IF(競技者データ入力シート!O30="","",競技者データ入力シート!O30)</f>
        <v/>
      </c>
      <c r="T24" t="str">
        <f>ASC(IF(競技者データ入力シート!N30="","",競技者データ入力シート!N30))</f>
        <v/>
      </c>
      <c r="U24" s="1" t="str">
        <f>IF($O24="","",IF($O24="男",IFERROR(VLOOKUP(競技者データ入力シート!Q30,データ!$B$2:$C$101,2,FALSE),""),IF($O24="女",IFERROR(VLOOKUP(競技者データ入力シート!Q30,データ!$F$2:$G$101,2,FALSE),""))))</f>
        <v/>
      </c>
      <c r="V24" t="str">
        <f>ASC(IF(競技者データ入力シート!Q30="","",競技者データ入力シート!R30))</f>
        <v/>
      </c>
      <c r="Y24" s="1" t="str">
        <f>IF($O24="","",IF($O24="男",IFERROR(VLOOKUP(競技者データ入力シート!V30,データ!$B$2:$C$101,2,FALSE),""),IF($O24="女",IFERROR(VLOOKUP(競技者データ入力シート!V30,データ!$F$2:$G$101,2,FALSE),""))))</f>
        <v/>
      </c>
      <c r="Z24" t="str">
        <f>ASC(IF(競技者データ入力シート!W30="","",競技者データ入力シート!W30))</f>
        <v/>
      </c>
      <c r="AC24" s="1"/>
      <c r="AG24" s="1"/>
      <c r="AP24" s="1" t="str">
        <f>IF(申込資格確認!F33="","",申込資格確認!F33)</f>
        <v/>
      </c>
      <c r="AQ24" s="1" t="str">
        <f>IF(申込資格確認!I33="","",申込資格確認!I33)</f>
        <v/>
      </c>
      <c r="AR24" s="1" t="str">
        <f>IF(申込資格確認!J33="","",申込資格確認!J33)</f>
        <v/>
      </c>
      <c r="AS24" s="12" t="str">
        <f>IF(申込資格確認!K33="","",申込資格確認!K33)</f>
        <v/>
      </c>
      <c r="AT24" s="12"/>
      <c r="AU24" s="12"/>
      <c r="AV24" s="12"/>
      <c r="AX24" s="1"/>
      <c r="AZ24" s="1"/>
      <c r="BA24" s="1"/>
      <c r="BC24" s="12"/>
      <c r="BD24" s="12"/>
      <c r="BE24" s="12"/>
      <c r="BF24" s="12"/>
      <c r="BG24" s="12"/>
      <c r="BH24" s="12"/>
      <c r="BI24" s="12"/>
      <c r="BJ24" s="12"/>
      <c r="BK24" s="12"/>
      <c r="BM24" s="12"/>
      <c r="BN24" t="str">
        <f>IF(U24="","",(VLOOKUP(U24,データ!$P$2:$Q$21,2,FALSE)))</f>
        <v/>
      </c>
      <c r="BO24" t="str">
        <f>IF(Y24="","",VLOOKUP(Y24,データ!$P$2:$Q$14,2,FALSE))</f>
        <v/>
      </c>
      <c r="CX24" s="560" t="str">
        <f t="shared" si="1"/>
        <v/>
      </c>
      <c r="CY24" s="560" t="str">
        <f>IF(CX24="","",COUNTIF($CX$2:CX24,CX24))</f>
        <v/>
      </c>
      <c r="CZ24" s="560" t="str">
        <f t="shared" si="2"/>
        <v/>
      </c>
      <c r="DA24" s="560" t="str">
        <f>IF(CZ24="","",COUNTIF($CZ$2:CZ24,CZ24))</f>
        <v/>
      </c>
      <c r="DC24" s="559" t="str">
        <f t="shared" si="3"/>
        <v/>
      </c>
      <c r="DD24" s="559" t="str">
        <f>IF(DC24="","",CONCATENATE(競技者データ入力シート!D30,競技者データ入力シート!E30))</f>
        <v/>
      </c>
      <c r="DE24" s="559" t="str">
        <f t="shared" si="4"/>
        <v/>
      </c>
      <c r="DF24" s="559" t="str">
        <f>IF(DE24="","",CONCATENATE(競技者データ入力シート!D30,競技者データ入力シート!E30))</f>
        <v/>
      </c>
    </row>
    <row r="25" spans="2:110">
      <c r="B25" t="str">
        <f>IF(競技者データ入力シート!$S$2="","",競技者データ入力シート!$S$2)</f>
        <v/>
      </c>
      <c r="C25" t="str">
        <f>IF(競技者データ入力シート!$D31="","",競技者データ入力シート!$S$3)</f>
        <v/>
      </c>
      <c r="D25" t="str">
        <f>IF(競技者データ入力シート!D31="","",競技者データ入力シート!B31)</f>
        <v/>
      </c>
      <c r="E25" t="str">
        <f>IF(競技者データ入力シート!D31="","",C25&amp;D25)</f>
        <v/>
      </c>
      <c r="F25" t="str">
        <f>IF(競技者データ入力シート!D31="","",競技者データ入力シート!$S$2)</f>
        <v/>
      </c>
      <c r="I25" t="str">
        <f>ASC(IF(競技者データ入力シート!D31="","",競技者データ入力シート!C31))</f>
        <v/>
      </c>
      <c r="J25" t="str">
        <f>IF(競技者データ入力シート!D31="","",TRIM(競技者データ入力シート!D31)&amp;" "&amp;(TRIM(競技者データ入力シート!E31)))</f>
        <v/>
      </c>
      <c r="K25" t="str">
        <f>ASC(IF(競技者データ入力シート!F31="","",TRIM(競技者データ入力シート!F31)&amp;" "&amp;(TRIM(競技者データ入力シート!G31))))</f>
        <v/>
      </c>
      <c r="L25" t="str">
        <f t="shared" si="0"/>
        <v/>
      </c>
      <c r="M25" t="str">
        <f>ASC(IF(競技者データ入力シート!H31="","",競技者データ入力シート!H31))</f>
        <v/>
      </c>
      <c r="N25" t="str">
        <f>ASC(IF(競技者データ入力シート!P31="","",競技者データ入力シート!P31))</f>
        <v/>
      </c>
      <c r="O25" t="str">
        <f>IF(競技者データ入力シート!J31="","",競技者データ入力シート!J31)</f>
        <v/>
      </c>
      <c r="P25" t="str">
        <f>ASC(IF(競技者データ入力シート!K31="","",競技者データ入力シート!K31))</f>
        <v/>
      </c>
      <c r="Q25" t="str">
        <f>ASC(IF(競技者データ入力シート!L31="","",競技者データ入力シート!L31))</f>
        <v/>
      </c>
      <c r="R25" t="str">
        <f>ASC(IF(競技者データ入力シート!M31="","",競技者データ入力シート!M31))</f>
        <v/>
      </c>
      <c r="S25" t="str">
        <f>IF(競技者データ入力シート!O31="","",競技者データ入力シート!O31)</f>
        <v/>
      </c>
      <c r="T25" t="str">
        <f>ASC(IF(競技者データ入力シート!N31="","",競技者データ入力シート!N31))</f>
        <v/>
      </c>
      <c r="U25" s="1" t="str">
        <f>IF($O25="","",IF($O25="男",IFERROR(VLOOKUP(競技者データ入力シート!Q31,データ!$B$2:$C$101,2,FALSE),""),IF($O25="女",IFERROR(VLOOKUP(競技者データ入力シート!Q31,データ!$F$2:$G$101,2,FALSE),""))))</f>
        <v/>
      </c>
      <c r="V25" t="str">
        <f>ASC(IF(競技者データ入力シート!Q31="","",競技者データ入力シート!R31))</f>
        <v/>
      </c>
      <c r="Y25" s="1" t="str">
        <f>IF($O25="","",IF($O25="男",IFERROR(VLOOKUP(競技者データ入力シート!V31,データ!$B$2:$C$101,2,FALSE),""),IF($O25="女",IFERROR(VLOOKUP(競技者データ入力シート!V31,データ!$F$2:$G$101,2,FALSE),""))))</f>
        <v/>
      </c>
      <c r="Z25" t="str">
        <f>ASC(IF(競技者データ入力シート!W31="","",競技者データ入力シート!W31))</f>
        <v/>
      </c>
      <c r="AC25" s="1"/>
      <c r="AG25" s="1"/>
      <c r="AP25" s="1" t="str">
        <f>IF(申込資格確認!F34="","",申込資格確認!F34)</f>
        <v/>
      </c>
      <c r="AQ25" s="1" t="str">
        <f>IF(申込資格確認!I34="","",申込資格確認!I34)</f>
        <v/>
      </c>
      <c r="AR25" s="1" t="str">
        <f>IF(申込資格確認!J34="","",申込資格確認!J34)</f>
        <v/>
      </c>
      <c r="AS25" s="12" t="str">
        <f>IF(申込資格確認!K34="","",申込資格確認!K34)</f>
        <v/>
      </c>
      <c r="AT25" s="12"/>
      <c r="AU25" s="12"/>
      <c r="AV25" s="12"/>
      <c r="AX25" s="1"/>
      <c r="AZ25" s="1"/>
      <c r="BA25" s="1"/>
      <c r="BC25" s="12"/>
      <c r="BD25" s="12"/>
      <c r="BE25" s="12"/>
      <c r="BF25" s="12"/>
      <c r="BG25" s="12"/>
      <c r="BH25" s="12"/>
      <c r="BI25" s="12"/>
      <c r="BJ25" s="12"/>
      <c r="BK25" s="12"/>
      <c r="BM25" s="12"/>
      <c r="BN25" t="str">
        <f>IF(U25="","",(VLOOKUP(U25,データ!$P$2:$Q$21,2,FALSE)))</f>
        <v/>
      </c>
      <c r="BO25" t="str">
        <f>IF(Y25="","",VLOOKUP(Y25,データ!$P$2:$Q$14,2,FALSE))</f>
        <v/>
      </c>
      <c r="CX25" s="560" t="str">
        <f t="shared" si="1"/>
        <v/>
      </c>
      <c r="CY25" s="560" t="str">
        <f>IF(CX25="","",COUNTIF($CX$2:CX25,CX25))</f>
        <v/>
      </c>
      <c r="CZ25" s="560" t="str">
        <f t="shared" si="2"/>
        <v/>
      </c>
      <c r="DA25" s="560" t="str">
        <f>IF(CZ25="","",COUNTIF($CZ$2:CZ25,CZ25))</f>
        <v/>
      </c>
      <c r="DC25" s="559" t="str">
        <f t="shared" si="3"/>
        <v/>
      </c>
      <c r="DD25" s="559" t="str">
        <f>IF(DC25="","",CONCATENATE(競技者データ入力シート!D31,競技者データ入力シート!E31))</f>
        <v/>
      </c>
      <c r="DE25" s="559" t="str">
        <f t="shared" si="4"/>
        <v/>
      </c>
      <c r="DF25" s="559" t="str">
        <f>IF(DE25="","",CONCATENATE(競技者データ入力シート!D31,競技者データ入力シート!E31))</f>
        <v/>
      </c>
    </row>
    <row r="26" spans="2:110">
      <c r="B26" t="str">
        <f>IF(競技者データ入力シート!$S$2="","",競技者データ入力シート!$S$2)</f>
        <v/>
      </c>
      <c r="C26" t="str">
        <f>IF(競技者データ入力シート!$D32="","",競技者データ入力シート!$S$3)</f>
        <v/>
      </c>
      <c r="D26" t="str">
        <f>IF(競技者データ入力シート!D32="","",競技者データ入力シート!B32)</f>
        <v/>
      </c>
      <c r="E26" t="str">
        <f>IF(競技者データ入力シート!D32="","",C26&amp;D26)</f>
        <v/>
      </c>
      <c r="F26" t="str">
        <f>IF(競技者データ入力シート!D32="","",競技者データ入力シート!$S$2)</f>
        <v/>
      </c>
      <c r="I26" t="str">
        <f>ASC(IF(競技者データ入力シート!D32="","",競技者データ入力シート!C32))</f>
        <v/>
      </c>
      <c r="J26" t="str">
        <f>IF(競技者データ入力シート!D32="","",TRIM(競技者データ入力シート!D32)&amp;" "&amp;(TRIM(競技者データ入力シート!E32)))</f>
        <v/>
      </c>
      <c r="K26" t="str">
        <f>ASC(IF(競技者データ入力シート!F32="","",TRIM(競技者データ入力シート!F32)&amp;" "&amp;(TRIM(競技者データ入力シート!G32))))</f>
        <v/>
      </c>
      <c r="L26" t="str">
        <f t="shared" si="0"/>
        <v/>
      </c>
      <c r="M26" t="str">
        <f>ASC(IF(競技者データ入力シート!H32="","",競技者データ入力シート!H32))</f>
        <v/>
      </c>
      <c r="N26" t="str">
        <f>ASC(IF(競技者データ入力シート!P32="","",競技者データ入力シート!P32))</f>
        <v/>
      </c>
      <c r="O26" t="str">
        <f>IF(競技者データ入力シート!J32="","",競技者データ入力シート!J32)</f>
        <v/>
      </c>
      <c r="P26" t="str">
        <f>ASC(IF(競技者データ入力シート!K32="","",競技者データ入力シート!K32))</f>
        <v/>
      </c>
      <c r="Q26" t="str">
        <f>ASC(IF(競技者データ入力シート!L32="","",競技者データ入力シート!L32))</f>
        <v/>
      </c>
      <c r="R26" t="str">
        <f>ASC(IF(競技者データ入力シート!M32="","",競技者データ入力シート!M32))</f>
        <v/>
      </c>
      <c r="S26" t="str">
        <f>IF(競技者データ入力シート!O32="","",競技者データ入力シート!O32)</f>
        <v/>
      </c>
      <c r="T26" t="str">
        <f>ASC(IF(競技者データ入力シート!N32="","",競技者データ入力シート!N32))</f>
        <v/>
      </c>
      <c r="U26" s="1" t="str">
        <f>IF($O26="","",IF($O26="男",IFERROR(VLOOKUP(競技者データ入力シート!Q32,データ!$B$2:$C$101,2,FALSE),""),IF($O26="女",IFERROR(VLOOKUP(競技者データ入力シート!Q32,データ!$F$2:$G$101,2,FALSE),""))))</f>
        <v/>
      </c>
      <c r="V26" t="str">
        <f>ASC(IF(競技者データ入力シート!Q32="","",競技者データ入力シート!R32))</f>
        <v/>
      </c>
      <c r="Y26" s="1" t="str">
        <f>IF($O26="","",IF($O26="男",IFERROR(VLOOKUP(競技者データ入力シート!V32,データ!$B$2:$C$101,2,FALSE),""),IF($O26="女",IFERROR(VLOOKUP(競技者データ入力シート!V32,データ!$F$2:$G$101,2,FALSE),""))))</f>
        <v/>
      </c>
      <c r="Z26" t="str">
        <f>ASC(IF(競技者データ入力シート!W32="","",競技者データ入力シート!W32))</f>
        <v/>
      </c>
      <c r="AC26" s="1"/>
      <c r="AG26" s="1"/>
      <c r="AP26" s="1" t="str">
        <f>IF(申込資格確認!F35="","",申込資格確認!F35)</f>
        <v/>
      </c>
      <c r="AQ26" s="1" t="str">
        <f>IF(申込資格確認!I35="","",申込資格確認!I35)</f>
        <v/>
      </c>
      <c r="AR26" s="1" t="str">
        <f>IF(申込資格確認!J35="","",申込資格確認!J35)</f>
        <v/>
      </c>
      <c r="AS26" s="12" t="str">
        <f>IF(申込資格確認!K35="","",申込資格確認!K35)</f>
        <v/>
      </c>
      <c r="AT26" s="12"/>
      <c r="AU26" s="12"/>
      <c r="AV26" s="12"/>
      <c r="AX26" s="1"/>
      <c r="AZ26" s="1"/>
      <c r="BA26" s="1"/>
      <c r="BC26" s="12"/>
      <c r="BD26" s="12"/>
      <c r="BE26" s="12"/>
      <c r="BF26" s="12"/>
      <c r="BG26" s="12"/>
      <c r="BH26" s="12"/>
      <c r="BI26" s="12"/>
      <c r="BJ26" s="12"/>
      <c r="BK26" s="12"/>
      <c r="BM26" s="12"/>
      <c r="BN26" t="str">
        <f>IF(U26="","",(VLOOKUP(U26,データ!$P$2:$Q$21,2,FALSE)))</f>
        <v/>
      </c>
      <c r="BO26" t="str">
        <f>IF(Y26="","",VLOOKUP(Y26,データ!$P$2:$Q$14,2,FALSE))</f>
        <v/>
      </c>
      <c r="CX26" s="560" t="str">
        <f t="shared" si="1"/>
        <v/>
      </c>
      <c r="CY26" s="560" t="str">
        <f>IF(CX26="","",COUNTIF($CX$2:CX26,CX26))</f>
        <v/>
      </c>
      <c r="CZ26" s="560" t="str">
        <f t="shared" si="2"/>
        <v/>
      </c>
      <c r="DA26" s="560" t="str">
        <f>IF(CZ26="","",COUNTIF($CZ$2:CZ26,CZ26))</f>
        <v/>
      </c>
      <c r="DC26" s="559" t="str">
        <f t="shared" si="3"/>
        <v/>
      </c>
      <c r="DD26" s="559" t="str">
        <f>IF(DC26="","",CONCATENATE(競技者データ入力シート!D32,競技者データ入力シート!E32))</f>
        <v/>
      </c>
      <c r="DE26" s="559" t="str">
        <f t="shared" si="4"/>
        <v/>
      </c>
      <c r="DF26" s="559" t="str">
        <f>IF(DE26="","",CONCATENATE(競技者データ入力シート!D32,競技者データ入力シート!E32))</f>
        <v/>
      </c>
    </row>
    <row r="27" spans="2:110">
      <c r="B27" t="str">
        <f>IF(競技者データ入力シート!$S$2="","",競技者データ入力シート!$S$2)</f>
        <v/>
      </c>
      <c r="C27" t="str">
        <f>IF(競技者データ入力シート!$D33="","",競技者データ入力シート!$S$3)</f>
        <v/>
      </c>
      <c r="D27" t="str">
        <f>IF(競技者データ入力シート!D33="","",競技者データ入力シート!B33)</f>
        <v/>
      </c>
      <c r="E27" t="str">
        <f>IF(競技者データ入力シート!D33="","",C27&amp;D27)</f>
        <v/>
      </c>
      <c r="F27" t="str">
        <f>IF(競技者データ入力シート!D33="","",競技者データ入力シート!$S$2)</f>
        <v/>
      </c>
      <c r="I27" t="str">
        <f>ASC(IF(競技者データ入力シート!D33="","",競技者データ入力シート!C33))</f>
        <v/>
      </c>
      <c r="J27" t="str">
        <f>IF(競技者データ入力シート!D33="","",TRIM(競技者データ入力シート!D33)&amp;" "&amp;(TRIM(競技者データ入力シート!E33)))</f>
        <v/>
      </c>
      <c r="K27" t="str">
        <f>ASC(IF(競技者データ入力シート!F33="","",TRIM(競技者データ入力シート!F33)&amp;" "&amp;(TRIM(競技者データ入力シート!G33))))</f>
        <v/>
      </c>
      <c r="L27" t="str">
        <f t="shared" si="0"/>
        <v/>
      </c>
      <c r="M27" t="str">
        <f>ASC(IF(競技者データ入力シート!H33="","",競技者データ入力シート!H33))</f>
        <v/>
      </c>
      <c r="N27" t="str">
        <f>ASC(IF(競技者データ入力シート!P33="","",競技者データ入力シート!P33))</f>
        <v/>
      </c>
      <c r="O27" t="str">
        <f>IF(競技者データ入力シート!J33="","",競技者データ入力シート!J33)</f>
        <v/>
      </c>
      <c r="P27" t="str">
        <f>ASC(IF(競技者データ入力シート!K33="","",競技者データ入力シート!K33))</f>
        <v/>
      </c>
      <c r="Q27" t="str">
        <f>ASC(IF(競技者データ入力シート!L33="","",競技者データ入力シート!L33))</f>
        <v/>
      </c>
      <c r="R27" t="str">
        <f>ASC(IF(競技者データ入力シート!M33="","",競技者データ入力シート!M33))</f>
        <v/>
      </c>
      <c r="S27" t="str">
        <f>IF(競技者データ入力シート!O33="","",競技者データ入力シート!O33)</f>
        <v/>
      </c>
      <c r="T27" t="str">
        <f>ASC(IF(競技者データ入力シート!N33="","",競技者データ入力シート!N33))</f>
        <v/>
      </c>
      <c r="U27" s="1" t="str">
        <f>IF($O27="","",IF($O27="男",IFERROR(VLOOKUP(競技者データ入力シート!Q33,データ!$B$2:$C$101,2,FALSE),""),IF($O27="女",IFERROR(VLOOKUP(競技者データ入力シート!Q33,データ!$F$2:$G$101,2,FALSE),""))))</f>
        <v/>
      </c>
      <c r="V27" t="str">
        <f>ASC(IF(競技者データ入力シート!Q33="","",競技者データ入力シート!R33))</f>
        <v/>
      </c>
      <c r="Y27" s="1" t="str">
        <f>IF($O27="","",IF($O27="男",IFERROR(VLOOKUP(競技者データ入力シート!V33,データ!$B$2:$C$101,2,FALSE),""),IF($O27="女",IFERROR(VLOOKUP(競技者データ入力シート!V33,データ!$F$2:$G$101,2,FALSE),""))))</f>
        <v/>
      </c>
      <c r="Z27" t="str">
        <f>ASC(IF(競技者データ入力シート!W33="","",競技者データ入力シート!W33))</f>
        <v/>
      </c>
      <c r="AC27" s="1"/>
      <c r="AG27" s="1"/>
      <c r="AP27" s="1" t="str">
        <f>IF(申込資格確認!F36="","",申込資格確認!F36)</f>
        <v/>
      </c>
      <c r="AQ27" s="1" t="str">
        <f>IF(申込資格確認!I36="","",申込資格確認!I36)</f>
        <v/>
      </c>
      <c r="AR27" s="1" t="str">
        <f>IF(申込資格確認!J36="","",申込資格確認!J36)</f>
        <v/>
      </c>
      <c r="AS27" s="12" t="str">
        <f>IF(申込資格確認!K36="","",申込資格確認!K36)</f>
        <v/>
      </c>
      <c r="AT27" s="12"/>
      <c r="AU27" s="12"/>
      <c r="AV27" s="12"/>
      <c r="AX27" s="1"/>
      <c r="AZ27" s="1"/>
      <c r="BA27" s="1"/>
      <c r="BC27" s="12"/>
      <c r="BD27" s="12"/>
      <c r="BE27" s="12"/>
      <c r="BF27" s="12"/>
      <c r="BG27" s="12"/>
      <c r="BH27" s="12"/>
      <c r="BI27" s="12"/>
      <c r="BJ27" s="12"/>
      <c r="BK27" s="12"/>
      <c r="BM27" s="12"/>
      <c r="BN27" t="str">
        <f>IF(U27="","",(VLOOKUP(U27,データ!$P$2:$Q$21,2,FALSE)))</f>
        <v/>
      </c>
      <c r="BO27" t="str">
        <f>IF(Y27="","",VLOOKUP(Y27,データ!$P$2:$Q$14,2,FALSE))</f>
        <v/>
      </c>
      <c r="CX27" s="560" t="str">
        <f t="shared" si="1"/>
        <v/>
      </c>
      <c r="CY27" s="560" t="str">
        <f>IF(CX27="","",COUNTIF($CX$2:CX27,CX27))</f>
        <v/>
      </c>
      <c r="CZ27" s="560" t="str">
        <f t="shared" si="2"/>
        <v/>
      </c>
      <c r="DA27" s="560" t="str">
        <f>IF(CZ27="","",COUNTIF($CZ$2:CZ27,CZ27))</f>
        <v/>
      </c>
      <c r="DC27" s="559" t="str">
        <f t="shared" si="3"/>
        <v/>
      </c>
      <c r="DD27" s="559" t="str">
        <f>IF(DC27="","",CONCATENATE(競技者データ入力シート!D33,競技者データ入力シート!E33))</f>
        <v/>
      </c>
      <c r="DE27" s="559" t="str">
        <f t="shared" si="4"/>
        <v/>
      </c>
      <c r="DF27" s="559" t="str">
        <f>IF(DE27="","",CONCATENATE(競技者データ入力シート!D33,競技者データ入力シート!E33))</f>
        <v/>
      </c>
    </row>
    <row r="28" spans="2:110">
      <c r="B28" t="str">
        <f>IF(競技者データ入力シート!$S$2="","",競技者データ入力シート!$S$2)</f>
        <v/>
      </c>
      <c r="C28" t="str">
        <f>IF(競技者データ入力シート!$D34="","",競技者データ入力シート!$S$3)</f>
        <v/>
      </c>
      <c r="D28" t="str">
        <f>IF(競技者データ入力シート!D34="","",競技者データ入力シート!B34)</f>
        <v/>
      </c>
      <c r="E28" t="str">
        <f>IF(競技者データ入力シート!D34="","",C28&amp;D28)</f>
        <v/>
      </c>
      <c r="F28" t="str">
        <f>IF(競技者データ入力シート!D34="","",競技者データ入力シート!$S$2)</f>
        <v/>
      </c>
      <c r="I28" t="str">
        <f>ASC(IF(競技者データ入力シート!D34="","",競技者データ入力シート!C34))</f>
        <v/>
      </c>
      <c r="J28" t="str">
        <f>IF(競技者データ入力シート!D34="","",TRIM(競技者データ入力シート!D34)&amp;" "&amp;(TRIM(競技者データ入力シート!E34)))</f>
        <v/>
      </c>
      <c r="K28" t="str">
        <f>ASC(IF(競技者データ入力シート!F34="","",TRIM(競技者データ入力シート!F34)&amp;" "&amp;(TRIM(競技者データ入力シート!G34))))</f>
        <v/>
      </c>
      <c r="L28" t="str">
        <f t="shared" si="0"/>
        <v/>
      </c>
      <c r="M28" t="str">
        <f>ASC(IF(競技者データ入力シート!H34="","",競技者データ入力シート!H34))</f>
        <v/>
      </c>
      <c r="N28" t="str">
        <f>ASC(IF(競技者データ入力シート!P34="","",競技者データ入力シート!P34))</f>
        <v/>
      </c>
      <c r="O28" t="str">
        <f>IF(競技者データ入力シート!J34="","",競技者データ入力シート!J34)</f>
        <v/>
      </c>
      <c r="P28" t="str">
        <f>ASC(IF(競技者データ入力シート!K34="","",競技者データ入力シート!K34))</f>
        <v/>
      </c>
      <c r="Q28" t="str">
        <f>ASC(IF(競技者データ入力シート!L34="","",競技者データ入力シート!L34))</f>
        <v/>
      </c>
      <c r="R28" t="str">
        <f>ASC(IF(競技者データ入力シート!M34="","",競技者データ入力シート!M34))</f>
        <v/>
      </c>
      <c r="S28" t="str">
        <f>IF(競技者データ入力シート!O34="","",競技者データ入力シート!O34)</f>
        <v/>
      </c>
      <c r="T28" t="str">
        <f>ASC(IF(競技者データ入力シート!N34="","",競技者データ入力シート!N34))</f>
        <v/>
      </c>
      <c r="U28" s="1" t="str">
        <f>IF($O28="","",IF($O28="男",IFERROR(VLOOKUP(競技者データ入力シート!Q34,データ!$B$2:$C$101,2,FALSE),""),IF($O28="女",IFERROR(VLOOKUP(競技者データ入力シート!Q34,データ!$F$2:$G$101,2,FALSE),""))))</f>
        <v/>
      </c>
      <c r="V28" t="str">
        <f>ASC(IF(競技者データ入力シート!Q34="","",競技者データ入力シート!R34))</f>
        <v/>
      </c>
      <c r="Y28" s="1" t="str">
        <f>IF($O28="","",IF($O28="男",IFERROR(VLOOKUP(競技者データ入力シート!V34,データ!$B$2:$C$101,2,FALSE),""),IF($O28="女",IFERROR(VLOOKUP(競技者データ入力シート!V34,データ!$F$2:$G$101,2,FALSE),""))))</f>
        <v/>
      </c>
      <c r="Z28" t="str">
        <f>ASC(IF(競技者データ入力シート!W34="","",競技者データ入力シート!W34))</f>
        <v/>
      </c>
      <c r="AC28" s="1"/>
      <c r="AG28" s="1"/>
      <c r="AP28" s="1" t="str">
        <f>IF(申込資格確認!F37="","",申込資格確認!F37)</f>
        <v/>
      </c>
      <c r="AQ28" s="1" t="str">
        <f>IF(申込資格確認!I37="","",申込資格確認!I37)</f>
        <v/>
      </c>
      <c r="AR28" s="1" t="str">
        <f>IF(申込資格確認!J37="","",申込資格確認!J37)</f>
        <v/>
      </c>
      <c r="AS28" s="12" t="str">
        <f>IF(申込資格確認!K37="","",申込資格確認!K37)</f>
        <v/>
      </c>
      <c r="AT28" s="12"/>
      <c r="AU28" s="12"/>
      <c r="AV28" s="12"/>
      <c r="AX28" s="1"/>
      <c r="AZ28" s="1"/>
      <c r="BA28" s="1"/>
      <c r="BC28" s="12"/>
      <c r="BD28" s="12"/>
      <c r="BE28" s="12"/>
      <c r="BF28" s="12"/>
      <c r="BG28" s="12"/>
      <c r="BH28" s="12"/>
      <c r="BI28" s="12"/>
      <c r="BJ28" s="12"/>
      <c r="BK28" s="12"/>
      <c r="BM28" s="12"/>
      <c r="BN28" t="str">
        <f>IF(U28="","",(VLOOKUP(U28,データ!$P$2:$Q$21,2,FALSE)))</f>
        <v/>
      </c>
      <c r="BO28" t="str">
        <f>IF(Y28="","",VLOOKUP(Y28,データ!$P$2:$Q$14,2,FALSE))</f>
        <v/>
      </c>
      <c r="CX28" s="560" t="str">
        <f t="shared" si="1"/>
        <v/>
      </c>
      <c r="CY28" s="560" t="str">
        <f>IF(CX28="","",COUNTIF($CX$2:CX28,CX28))</f>
        <v/>
      </c>
      <c r="CZ28" s="560" t="str">
        <f t="shared" si="2"/>
        <v/>
      </c>
      <c r="DA28" s="560" t="str">
        <f>IF(CZ28="","",COUNTIF($CZ$2:CZ28,CZ28))</f>
        <v/>
      </c>
      <c r="DC28" s="559" t="str">
        <f t="shared" si="3"/>
        <v/>
      </c>
      <c r="DD28" s="559" t="str">
        <f>IF(DC28="","",CONCATENATE(競技者データ入力シート!D34,競技者データ入力シート!E34))</f>
        <v/>
      </c>
      <c r="DE28" s="559" t="str">
        <f t="shared" si="4"/>
        <v/>
      </c>
      <c r="DF28" s="559" t="str">
        <f>IF(DE28="","",CONCATENATE(競技者データ入力シート!D34,競技者データ入力シート!E34))</f>
        <v/>
      </c>
    </row>
    <row r="29" spans="2:110">
      <c r="B29" t="str">
        <f>IF(競技者データ入力シート!$S$2="","",競技者データ入力シート!$S$2)</f>
        <v/>
      </c>
      <c r="C29" t="str">
        <f>IF(競技者データ入力シート!$D35="","",競技者データ入力シート!$S$3)</f>
        <v/>
      </c>
      <c r="D29" t="str">
        <f>IF(競技者データ入力シート!D35="","",競技者データ入力シート!B35)</f>
        <v/>
      </c>
      <c r="E29" t="str">
        <f>IF(競技者データ入力シート!D35="","",C29&amp;D29)</f>
        <v/>
      </c>
      <c r="F29" t="str">
        <f>IF(競技者データ入力シート!D35="","",競技者データ入力シート!$S$2)</f>
        <v/>
      </c>
      <c r="I29" t="str">
        <f>ASC(IF(競技者データ入力シート!D35="","",競技者データ入力シート!C35))</f>
        <v/>
      </c>
      <c r="J29" t="str">
        <f>IF(競技者データ入力シート!D35="","",TRIM(競技者データ入力シート!D35)&amp;" "&amp;(TRIM(競技者データ入力シート!E35)))</f>
        <v/>
      </c>
      <c r="K29" t="str">
        <f>ASC(IF(競技者データ入力シート!F35="","",TRIM(競技者データ入力シート!F35)&amp;" "&amp;(TRIM(競技者データ入力シート!G35))))</f>
        <v/>
      </c>
      <c r="L29" t="str">
        <f t="shared" si="0"/>
        <v/>
      </c>
      <c r="M29" t="str">
        <f>ASC(IF(競技者データ入力シート!H35="","",競技者データ入力シート!H35))</f>
        <v/>
      </c>
      <c r="N29" t="str">
        <f>ASC(IF(競技者データ入力シート!P35="","",競技者データ入力シート!P35))</f>
        <v/>
      </c>
      <c r="O29" t="str">
        <f>IF(競技者データ入力シート!J35="","",競技者データ入力シート!J35)</f>
        <v/>
      </c>
      <c r="P29" t="str">
        <f>ASC(IF(競技者データ入力シート!K35="","",競技者データ入力シート!K35))</f>
        <v/>
      </c>
      <c r="Q29" t="str">
        <f>ASC(IF(競技者データ入力シート!L35="","",競技者データ入力シート!L35))</f>
        <v/>
      </c>
      <c r="R29" t="str">
        <f>ASC(IF(競技者データ入力シート!M35="","",競技者データ入力シート!M35))</f>
        <v/>
      </c>
      <c r="S29" t="str">
        <f>IF(競技者データ入力シート!O35="","",競技者データ入力シート!O35)</f>
        <v/>
      </c>
      <c r="T29" t="str">
        <f>ASC(IF(競技者データ入力シート!N35="","",競技者データ入力シート!N35))</f>
        <v/>
      </c>
      <c r="U29" s="1" t="str">
        <f>IF($O29="","",IF($O29="男",IFERROR(VLOOKUP(競技者データ入力シート!Q35,データ!$B$2:$C$101,2,FALSE),""),IF($O29="女",IFERROR(VLOOKUP(競技者データ入力シート!Q35,データ!$F$2:$G$101,2,FALSE),""))))</f>
        <v/>
      </c>
      <c r="V29" t="str">
        <f>ASC(IF(競技者データ入力シート!Q35="","",競技者データ入力シート!R35))</f>
        <v/>
      </c>
      <c r="Y29" s="1" t="str">
        <f>IF($O29="","",IF($O29="男",IFERROR(VLOOKUP(競技者データ入力シート!V35,データ!$B$2:$C$101,2,FALSE),""),IF($O29="女",IFERROR(VLOOKUP(競技者データ入力シート!V35,データ!$F$2:$G$101,2,FALSE),""))))</f>
        <v/>
      </c>
      <c r="Z29" t="str">
        <f>ASC(IF(競技者データ入力シート!W35="","",競技者データ入力シート!W35))</f>
        <v/>
      </c>
      <c r="AC29" s="1"/>
      <c r="AG29" s="1"/>
      <c r="AP29" s="1" t="str">
        <f>IF(申込資格確認!F38="","",申込資格確認!F38)</f>
        <v/>
      </c>
      <c r="AQ29" s="1" t="str">
        <f>IF(申込資格確認!I38="","",申込資格確認!I38)</f>
        <v/>
      </c>
      <c r="AR29" s="1" t="str">
        <f>IF(申込資格確認!J38="","",申込資格確認!J38)</f>
        <v/>
      </c>
      <c r="AS29" s="12" t="str">
        <f>IF(申込資格確認!K38="","",申込資格確認!K38)</f>
        <v/>
      </c>
      <c r="AT29" s="12"/>
      <c r="AU29" s="12"/>
      <c r="AV29" s="12"/>
      <c r="AX29" s="1"/>
      <c r="AZ29" s="1"/>
      <c r="BA29" s="1"/>
      <c r="BC29" s="12"/>
      <c r="BD29" s="12"/>
      <c r="BE29" s="12"/>
      <c r="BF29" s="12"/>
      <c r="BG29" s="12"/>
      <c r="BH29" s="12"/>
      <c r="BI29" s="12"/>
      <c r="BJ29" s="12"/>
      <c r="BK29" s="12"/>
      <c r="BM29" s="12"/>
      <c r="BN29" t="str">
        <f>IF(U29="","",(VLOOKUP(U29,データ!$P$2:$Q$21,2,FALSE)))</f>
        <v/>
      </c>
      <c r="BO29" t="str">
        <f>IF(Y29="","",VLOOKUP(Y29,データ!$P$2:$Q$14,2,FALSE))</f>
        <v/>
      </c>
      <c r="CX29" s="560" t="str">
        <f t="shared" si="1"/>
        <v/>
      </c>
      <c r="CY29" s="560" t="str">
        <f>IF(CX29="","",COUNTIF($CX$2:CX29,CX29))</f>
        <v/>
      </c>
      <c r="CZ29" s="560" t="str">
        <f t="shared" si="2"/>
        <v/>
      </c>
      <c r="DA29" s="560" t="str">
        <f>IF(CZ29="","",COUNTIF($CZ$2:CZ29,CZ29))</f>
        <v/>
      </c>
      <c r="DC29" s="559" t="str">
        <f t="shared" si="3"/>
        <v/>
      </c>
      <c r="DD29" s="559" t="str">
        <f>IF(DC29="","",CONCATENATE(競技者データ入力シート!D35,競技者データ入力シート!E35))</f>
        <v/>
      </c>
      <c r="DE29" s="559" t="str">
        <f t="shared" si="4"/>
        <v/>
      </c>
      <c r="DF29" s="559" t="str">
        <f>IF(DE29="","",CONCATENATE(競技者データ入力シート!D35,競技者データ入力シート!E35))</f>
        <v/>
      </c>
    </row>
    <row r="30" spans="2:110">
      <c r="B30" t="str">
        <f>IF(競技者データ入力シート!$S$2="","",競技者データ入力シート!$S$2)</f>
        <v/>
      </c>
      <c r="C30" t="str">
        <f>IF(競技者データ入力シート!$D36="","",競技者データ入力シート!$S$3)</f>
        <v/>
      </c>
      <c r="D30" t="str">
        <f>IF(競技者データ入力シート!D36="","",競技者データ入力シート!B36)</f>
        <v/>
      </c>
      <c r="E30" t="str">
        <f>IF(競技者データ入力シート!D36="","",C30&amp;D30)</f>
        <v/>
      </c>
      <c r="F30" t="str">
        <f>IF(競技者データ入力シート!D36="","",競技者データ入力シート!$S$2)</f>
        <v/>
      </c>
      <c r="I30" t="str">
        <f>ASC(IF(競技者データ入力シート!D36="","",競技者データ入力シート!C36))</f>
        <v/>
      </c>
      <c r="J30" t="str">
        <f>IF(競技者データ入力シート!D36="","",TRIM(競技者データ入力シート!D36)&amp;" "&amp;(TRIM(競技者データ入力シート!E36)))</f>
        <v/>
      </c>
      <c r="K30" t="str">
        <f>ASC(IF(競技者データ入力シート!F36="","",TRIM(競技者データ入力シート!F36)&amp;" "&amp;(TRIM(競技者データ入力シート!G36))))</f>
        <v/>
      </c>
      <c r="L30" t="str">
        <f t="shared" si="0"/>
        <v/>
      </c>
      <c r="M30" t="str">
        <f>ASC(IF(競技者データ入力シート!H36="","",競技者データ入力シート!H36))</f>
        <v/>
      </c>
      <c r="N30" t="str">
        <f>ASC(IF(競技者データ入力シート!P36="","",競技者データ入力シート!P36))</f>
        <v/>
      </c>
      <c r="O30" t="str">
        <f>IF(競技者データ入力シート!J36="","",競技者データ入力シート!J36)</f>
        <v/>
      </c>
      <c r="P30" t="str">
        <f>ASC(IF(競技者データ入力シート!K36="","",競技者データ入力シート!K36))</f>
        <v/>
      </c>
      <c r="Q30" t="str">
        <f>ASC(IF(競技者データ入力シート!L36="","",競技者データ入力シート!L36))</f>
        <v/>
      </c>
      <c r="R30" t="str">
        <f>ASC(IF(競技者データ入力シート!M36="","",競技者データ入力シート!M36))</f>
        <v/>
      </c>
      <c r="S30" t="str">
        <f>IF(競技者データ入力シート!O36="","",競技者データ入力シート!O36)</f>
        <v/>
      </c>
      <c r="T30" t="str">
        <f>ASC(IF(競技者データ入力シート!N36="","",競技者データ入力シート!N36))</f>
        <v/>
      </c>
      <c r="U30" s="1" t="str">
        <f>IF($O30="","",IF($O30="男",IFERROR(VLOOKUP(競技者データ入力シート!Q36,データ!$B$2:$C$101,2,FALSE),""),IF($O30="女",IFERROR(VLOOKUP(競技者データ入力シート!Q36,データ!$F$2:$G$101,2,FALSE),""))))</f>
        <v/>
      </c>
      <c r="V30" t="str">
        <f>ASC(IF(競技者データ入力シート!Q36="","",競技者データ入力シート!R36))</f>
        <v/>
      </c>
      <c r="Y30" s="1" t="str">
        <f>IF($O30="","",IF($O30="男",IFERROR(VLOOKUP(競技者データ入力シート!V36,データ!$B$2:$C$101,2,FALSE),""),IF($O30="女",IFERROR(VLOOKUP(競技者データ入力シート!V36,データ!$F$2:$G$101,2,FALSE),""))))</f>
        <v/>
      </c>
      <c r="Z30" t="str">
        <f>ASC(IF(競技者データ入力シート!W36="","",競技者データ入力シート!W36))</f>
        <v/>
      </c>
      <c r="AC30" s="1"/>
      <c r="AG30" s="1"/>
      <c r="AP30" s="1" t="str">
        <f>IF(申込資格確認!F39="","",申込資格確認!F39)</f>
        <v/>
      </c>
      <c r="AQ30" s="1" t="str">
        <f>IF(申込資格確認!I39="","",申込資格確認!I39)</f>
        <v/>
      </c>
      <c r="AR30" s="1" t="str">
        <f>IF(申込資格確認!J39="","",申込資格確認!J39)</f>
        <v/>
      </c>
      <c r="AS30" s="12" t="str">
        <f>IF(申込資格確認!K39="","",申込資格確認!K39)</f>
        <v/>
      </c>
      <c r="AT30" s="12"/>
      <c r="AU30" s="12"/>
      <c r="AV30" s="12"/>
      <c r="AX30" s="1"/>
      <c r="AZ30" s="1"/>
      <c r="BA30" s="1"/>
      <c r="BC30" s="12"/>
      <c r="BD30" s="12"/>
      <c r="BE30" s="12"/>
      <c r="BF30" s="12"/>
      <c r="BG30" s="12"/>
      <c r="BH30" s="12"/>
      <c r="BI30" s="12"/>
      <c r="BJ30" s="12"/>
      <c r="BK30" s="12"/>
      <c r="BM30" s="12"/>
      <c r="BN30" t="str">
        <f>IF(U30="","",(VLOOKUP(U30,データ!$P$2:$Q$21,2,FALSE)))</f>
        <v/>
      </c>
      <c r="BO30" t="str">
        <f>IF(Y30="","",VLOOKUP(Y30,データ!$P$2:$Q$14,2,FALSE))</f>
        <v/>
      </c>
      <c r="CX30" s="560" t="str">
        <f t="shared" si="1"/>
        <v/>
      </c>
      <c r="CY30" s="560" t="str">
        <f>IF(CX30="","",COUNTIF($CX$2:CX30,CX30))</f>
        <v/>
      </c>
      <c r="CZ30" s="560" t="str">
        <f t="shared" si="2"/>
        <v/>
      </c>
      <c r="DA30" s="560" t="str">
        <f>IF(CZ30="","",COUNTIF($CZ$2:CZ30,CZ30))</f>
        <v/>
      </c>
      <c r="DC30" s="559" t="str">
        <f t="shared" si="3"/>
        <v/>
      </c>
      <c r="DD30" s="559" t="str">
        <f>IF(DC30="","",CONCATENATE(競技者データ入力シート!D36,競技者データ入力シート!E36))</f>
        <v/>
      </c>
      <c r="DE30" s="559" t="str">
        <f t="shared" si="4"/>
        <v/>
      </c>
      <c r="DF30" s="559" t="str">
        <f>IF(DE30="","",CONCATENATE(競技者データ入力シート!D36,競技者データ入力シート!E36))</f>
        <v/>
      </c>
    </row>
    <row r="31" spans="2:110">
      <c r="B31" t="str">
        <f>IF(競技者データ入力シート!$S$2="","",競技者データ入力シート!$S$2)</f>
        <v/>
      </c>
      <c r="C31" t="str">
        <f>IF(競技者データ入力シート!$D37="","",競技者データ入力シート!$S$3)</f>
        <v/>
      </c>
      <c r="D31" t="str">
        <f>IF(競技者データ入力シート!D37="","",競技者データ入力シート!B37)</f>
        <v/>
      </c>
      <c r="E31" t="str">
        <f>IF(競技者データ入力シート!D37="","",C31&amp;D31)</f>
        <v/>
      </c>
      <c r="F31" t="str">
        <f>IF(競技者データ入力シート!D37="","",競技者データ入力シート!$S$2)</f>
        <v/>
      </c>
      <c r="I31" t="str">
        <f>ASC(IF(競技者データ入力シート!D37="","",競技者データ入力シート!C37))</f>
        <v/>
      </c>
      <c r="J31" t="str">
        <f>IF(競技者データ入力シート!D37="","",TRIM(競技者データ入力シート!D37)&amp;" "&amp;(TRIM(競技者データ入力シート!E37)))</f>
        <v/>
      </c>
      <c r="K31" t="str">
        <f>ASC(IF(競技者データ入力シート!F37="","",TRIM(競技者データ入力シート!F37)&amp;" "&amp;(TRIM(競技者データ入力シート!G37))))</f>
        <v/>
      </c>
      <c r="L31" t="str">
        <f t="shared" si="0"/>
        <v/>
      </c>
      <c r="M31" t="str">
        <f>ASC(IF(競技者データ入力シート!H37="","",競技者データ入力シート!H37))</f>
        <v/>
      </c>
      <c r="N31" t="str">
        <f>ASC(IF(競技者データ入力シート!P37="","",競技者データ入力シート!P37))</f>
        <v/>
      </c>
      <c r="O31" t="str">
        <f>IF(競技者データ入力シート!J37="","",競技者データ入力シート!J37)</f>
        <v/>
      </c>
      <c r="P31" t="str">
        <f>ASC(IF(競技者データ入力シート!K37="","",競技者データ入力シート!K37))</f>
        <v/>
      </c>
      <c r="Q31" t="str">
        <f>ASC(IF(競技者データ入力シート!L37="","",競技者データ入力シート!L37))</f>
        <v/>
      </c>
      <c r="R31" t="str">
        <f>ASC(IF(競技者データ入力シート!M37="","",競技者データ入力シート!M37))</f>
        <v/>
      </c>
      <c r="S31" t="str">
        <f>IF(競技者データ入力シート!O37="","",競技者データ入力シート!O37)</f>
        <v/>
      </c>
      <c r="T31" t="str">
        <f>ASC(IF(競技者データ入力シート!N37="","",競技者データ入力シート!N37))</f>
        <v/>
      </c>
      <c r="U31" s="1" t="str">
        <f>IF($O31="","",IF($O31="男",IFERROR(VLOOKUP(競技者データ入力シート!Q37,データ!$B$2:$C$101,2,FALSE),""),IF($O31="女",IFERROR(VLOOKUP(競技者データ入力シート!Q37,データ!$F$2:$G$101,2,FALSE),""))))</f>
        <v/>
      </c>
      <c r="V31" t="str">
        <f>ASC(IF(競技者データ入力シート!Q37="","",競技者データ入力シート!R37))</f>
        <v/>
      </c>
      <c r="Y31" s="1" t="str">
        <f>IF($O31="","",IF($O31="男",IFERROR(VLOOKUP(競技者データ入力シート!V37,データ!$B$2:$C$101,2,FALSE),""),IF($O31="女",IFERROR(VLOOKUP(競技者データ入力シート!V37,データ!$F$2:$G$101,2,FALSE),""))))</f>
        <v/>
      </c>
      <c r="Z31" t="str">
        <f>ASC(IF(競技者データ入力シート!W37="","",競技者データ入力シート!W37))</f>
        <v/>
      </c>
      <c r="AC31" s="1"/>
      <c r="AG31" s="1"/>
      <c r="AP31" s="1" t="str">
        <f>IF(申込資格確認!F40="","",申込資格確認!F40)</f>
        <v/>
      </c>
      <c r="AQ31" s="1" t="str">
        <f>IF(申込資格確認!I40="","",申込資格確認!I40)</f>
        <v/>
      </c>
      <c r="AR31" s="1" t="str">
        <f>IF(申込資格確認!J40="","",申込資格確認!J40)</f>
        <v/>
      </c>
      <c r="AS31" s="12" t="str">
        <f>IF(申込資格確認!K40="","",申込資格確認!K40)</f>
        <v/>
      </c>
      <c r="AT31" s="12"/>
      <c r="AU31" s="12"/>
      <c r="AV31" s="12"/>
      <c r="AX31" s="1"/>
      <c r="AZ31" s="1"/>
      <c r="BA31" s="1"/>
      <c r="BC31" s="12"/>
      <c r="BD31" s="12"/>
      <c r="BE31" s="12"/>
      <c r="BF31" s="12"/>
      <c r="BG31" s="12"/>
      <c r="BH31" s="12"/>
      <c r="BI31" s="12"/>
      <c r="BJ31" s="12"/>
      <c r="BK31" s="12"/>
      <c r="BM31" s="12"/>
      <c r="BN31" t="str">
        <f>IF(U31="","",(VLOOKUP(U31,データ!$P$2:$Q$21,2,FALSE)))</f>
        <v/>
      </c>
      <c r="BO31" t="str">
        <f>IF(Y31="","",VLOOKUP(Y31,データ!$P$2:$Q$14,2,FALSE))</f>
        <v/>
      </c>
      <c r="CX31" s="560" t="str">
        <f t="shared" si="1"/>
        <v/>
      </c>
      <c r="CY31" s="560" t="str">
        <f>IF(CX31="","",COUNTIF($CX$2:CX31,CX31))</f>
        <v/>
      </c>
      <c r="CZ31" s="560" t="str">
        <f t="shared" si="2"/>
        <v/>
      </c>
      <c r="DA31" s="560" t="str">
        <f>IF(CZ31="","",COUNTIF($CZ$2:CZ31,CZ31))</f>
        <v/>
      </c>
      <c r="DC31" s="559" t="str">
        <f t="shared" si="3"/>
        <v/>
      </c>
      <c r="DD31" s="559" t="str">
        <f>IF(DC31="","",CONCATENATE(競技者データ入力シート!D37,競技者データ入力シート!E37))</f>
        <v/>
      </c>
      <c r="DE31" s="559" t="str">
        <f t="shared" si="4"/>
        <v/>
      </c>
      <c r="DF31" s="559" t="str">
        <f>IF(DE31="","",CONCATENATE(競技者データ入力シート!D37,競技者データ入力シート!E37))</f>
        <v/>
      </c>
    </row>
    <row r="32" spans="2:110">
      <c r="B32" t="str">
        <f>IF(競技者データ入力シート!$S$2="","",競技者データ入力シート!$S$2)</f>
        <v/>
      </c>
      <c r="C32" t="str">
        <f>IF(競技者データ入力シート!$D38="","",競技者データ入力シート!$S$3)</f>
        <v/>
      </c>
      <c r="D32" t="str">
        <f>IF(競技者データ入力シート!D38="","",競技者データ入力シート!B38)</f>
        <v/>
      </c>
      <c r="E32" t="str">
        <f>IF(競技者データ入力シート!D38="","",C32&amp;D32)</f>
        <v/>
      </c>
      <c r="F32" t="str">
        <f>IF(競技者データ入力シート!D38="","",競技者データ入力シート!$S$2)</f>
        <v/>
      </c>
      <c r="I32" t="str">
        <f>ASC(IF(競技者データ入力シート!D38="","",競技者データ入力シート!C38))</f>
        <v/>
      </c>
      <c r="J32" t="str">
        <f>IF(競技者データ入力シート!D38="","",TRIM(競技者データ入力シート!D38)&amp;" "&amp;(TRIM(競技者データ入力シート!E38)))</f>
        <v/>
      </c>
      <c r="K32" t="str">
        <f>ASC(IF(競技者データ入力シート!F38="","",TRIM(競技者データ入力シート!F38)&amp;" "&amp;(TRIM(競技者データ入力シート!G38))))</f>
        <v/>
      </c>
      <c r="L32" t="str">
        <f t="shared" si="0"/>
        <v/>
      </c>
      <c r="M32" t="str">
        <f>ASC(IF(競技者データ入力シート!H38="","",競技者データ入力シート!H38))</f>
        <v/>
      </c>
      <c r="N32" t="str">
        <f>ASC(IF(競技者データ入力シート!P38="","",競技者データ入力シート!P38))</f>
        <v/>
      </c>
      <c r="O32" t="str">
        <f>IF(競技者データ入力シート!J38="","",競技者データ入力シート!J38)</f>
        <v/>
      </c>
      <c r="P32" t="str">
        <f>ASC(IF(競技者データ入力シート!K38="","",競技者データ入力シート!K38))</f>
        <v/>
      </c>
      <c r="Q32" t="str">
        <f>ASC(IF(競技者データ入力シート!L38="","",競技者データ入力シート!L38))</f>
        <v/>
      </c>
      <c r="R32" t="str">
        <f>ASC(IF(競技者データ入力シート!M38="","",競技者データ入力シート!M38))</f>
        <v/>
      </c>
      <c r="S32" t="str">
        <f>IF(競技者データ入力シート!O38="","",競技者データ入力シート!O38)</f>
        <v/>
      </c>
      <c r="T32" t="str">
        <f>ASC(IF(競技者データ入力シート!N38="","",競技者データ入力シート!N38))</f>
        <v/>
      </c>
      <c r="U32" s="1" t="str">
        <f>IF($O32="","",IF($O32="男",IFERROR(VLOOKUP(競技者データ入力シート!Q38,データ!$B$2:$C$101,2,FALSE),""),IF($O32="女",IFERROR(VLOOKUP(競技者データ入力シート!Q38,データ!$F$2:$G$101,2,FALSE),""))))</f>
        <v/>
      </c>
      <c r="V32" t="str">
        <f>ASC(IF(競技者データ入力シート!Q38="","",競技者データ入力シート!R38))</f>
        <v/>
      </c>
      <c r="Y32" s="1" t="str">
        <f>IF($O32="","",IF($O32="男",IFERROR(VLOOKUP(競技者データ入力シート!V38,データ!$B$2:$C$101,2,FALSE),""),IF($O32="女",IFERROR(VLOOKUP(競技者データ入力シート!V38,データ!$F$2:$G$101,2,FALSE),""))))</f>
        <v/>
      </c>
      <c r="Z32" t="str">
        <f>ASC(IF(競技者データ入力シート!W38="","",競技者データ入力シート!W38))</f>
        <v/>
      </c>
      <c r="AC32" s="1"/>
      <c r="AG32" s="1"/>
      <c r="AP32" s="1" t="str">
        <f>IF(申込資格確認!F41="","",申込資格確認!F41)</f>
        <v/>
      </c>
      <c r="AQ32" s="1" t="str">
        <f>IF(申込資格確認!I41="","",申込資格確認!I41)</f>
        <v/>
      </c>
      <c r="AR32" s="1" t="str">
        <f>IF(申込資格確認!J41="","",申込資格確認!J41)</f>
        <v/>
      </c>
      <c r="AS32" s="12" t="str">
        <f>IF(申込資格確認!K41="","",申込資格確認!K41)</f>
        <v/>
      </c>
      <c r="AT32" s="12"/>
      <c r="AU32" s="12"/>
      <c r="AV32" s="12"/>
      <c r="AX32" s="1"/>
      <c r="AZ32" s="1"/>
      <c r="BA32" s="1"/>
      <c r="BC32" s="12"/>
      <c r="BD32" s="12"/>
      <c r="BE32" s="12"/>
      <c r="BF32" s="12"/>
      <c r="BG32" s="12"/>
      <c r="BH32" s="12"/>
      <c r="BI32" s="12"/>
      <c r="BJ32" s="12"/>
      <c r="BK32" s="12"/>
      <c r="BM32" s="12"/>
      <c r="BN32" t="str">
        <f>IF(U32="","",(VLOOKUP(U32,データ!$P$2:$Q$21,2,FALSE)))</f>
        <v/>
      </c>
      <c r="BO32" t="str">
        <f>IF(Y32="","",VLOOKUP(Y32,データ!$P$2:$Q$14,2,FALSE))</f>
        <v/>
      </c>
      <c r="CX32" s="560" t="str">
        <f t="shared" si="1"/>
        <v/>
      </c>
      <c r="CY32" s="560" t="str">
        <f>IF(CX32="","",COUNTIF($CX$2:CX32,CX32))</f>
        <v/>
      </c>
      <c r="CZ32" s="560" t="str">
        <f t="shared" si="2"/>
        <v/>
      </c>
      <c r="DA32" s="560" t="str">
        <f>IF(CZ32="","",COUNTIF($CZ$2:CZ32,CZ32))</f>
        <v/>
      </c>
      <c r="DC32" s="559" t="str">
        <f t="shared" si="3"/>
        <v/>
      </c>
      <c r="DD32" s="559" t="str">
        <f>IF(DC32="","",CONCATENATE(競技者データ入力シート!D38,競技者データ入力シート!E38))</f>
        <v/>
      </c>
      <c r="DE32" s="559" t="str">
        <f t="shared" si="4"/>
        <v/>
      </c>
      <c r="DF32" s="559" t="str">
        <f>IF(DE32="","",CONCATENATE(競技者データ入力シート!D38,競技者データ入力シート!E38))</f>
        <v/>
      </c>
    </row>
    <row r="33" spans="2:110">
      <c r="B33" t="str">
        <f>IF(競技者データ入力シート!$S$2="","",競技者データ入力シート!$S$2)</f>
        <v/>
      </c>
      <c r="C33" t="str">
        <f>IF(競技者データ入力シート!$D39="","",競技者データ入力シート!$S$3)</f>
        <v/>
      </c>
      <c r="D33" t="str">
        <f>IF(競技者データ入力シート!D39="","",競技者データ入力シート!B39)</f>
        <v/>
      </c>
      <c r="E33" t="str">
        <f>IF(競技者データ入力シート!D39="","",C33&amp;D33)</f>
        <v/>
      </c>
      <c r="F33" t="str">
        <f>IF(競技者データ入力シート!D39="","",競技者データ入力シート!$S$2)</f>
        <v/>
      </c>
      <c r="I33" t="str">
        <f>ASC(IF(競技者データ入力シート!D39="","",競技者データ入力シート!C39))</f>
        <v/>
      </c>
      <c r="J33" t="str">
        <f>IF(競技者データ入力シート!D39="","",TRIM(競技者データ入力シート!D39)&amp;" "&amp;(TRIM(競技者データ入力シート!E39)))</f>
        <v/>
      </c>
      <c r="K33" t="str">
        <f>ASC(IF(競技者データ入力シート!F39="","",TRIM(競技者データ入力シート!F39)&amp;" "&amp;(TRIM(競技者データ入力シート!G39))))</f>
        <v/>
      </c>
      <c r="L33" t="str">
        <f t="shared" si="0"/>
        <v/>
      </c>
      <c r="M33" t="str">
        <f>ASC(IF(競技者データ入力シート!H39="","",競技者データ入力シート!H39))</f>
        <v/>
      </c>
      <c r="N33" t="str">
        <f>ASC(IF(競技者データ入力シート!P39="","",競技者データ入力シート!P39))</f>
        <v/>
      </c>
      <c r="O33" t="str">
        <f>IF(競技者データ入力シート!J39="","",競技者データ入力シート!J39)</f>
        <v/>
      </c>
      <c r="P33" t="str">
        <f>ASC(IF(競技者データ入力シート!K39="","",競技者データ入力シート!K39))</f>
        <v/>
      </c>
      <c r="Q33" t="str">
        <f>ASC(IF(競技者データ入力シート!L39="","",競技者データ入力シート!L39))</f>
        <v/>
      </c>
      <c r="R33" t="str">
        <f>ASC(IF(競技者データ入力シート!M39="","",競技者データ入力シート!M39))</f>
        <v/>
      </c>
      <c r="S33" t="str">
        <f>IF(競技者データ入力シート!O39="","",競技者データ入力シート!O39)</f>
        <v/>
      </c>
      <c r="T33" t="str">
        <f>ASC(IF(競技者データ入力シート!N39="","",競技者データ入力シート!N39))</f>
        <v/>
      </c>
      <c r="U33" s="1" t="str">
        <f>IF($O33="","",IF($O33="男",IFERROR(VLOOKUP(競技者データ入力シート!Q39,データ!$B$2:$C$101,2,FALSE),""),IF($O33="女",IFERROR(VLOOKUP(競技者データ入力シート!Q39,データ!$F$2:$G$101,2,FALSE),""))))</f>
        <v/>
      </c>
      <c r="V33" t="str">
        <f>ASC(IF(競技者データ入力シート!Q39="","",競技者データ入力シート!R39))</f>
        <v/>
      </c>
      <c r="Y33" s="1" t="str">
        <f>IF($O33="","",IF($O33="男",IFERROR(VLOOKUP(競技者データ入力シート!V39,データ!$B$2:$C$101,2,FALSE),""),IF($O33="女",IFERROR(VLOOKUP(競技者データ入力シート!V39,データ!$F$2:$G$101,2,FALSE),""))))</f>
        <v/>
      </c>
      <c r="Z33" t="str">
        <f>ASC(IF(競技者データ入力シート!W39="","",競技者データ入力シート!W39))</f>
        <v/>
      </c>
      <c r="AC33" s="1"/>
      <c r="AG33" s="1"/>
      <c r="AP33" s="1" t="str">
        <f>IF(申込資格確認!F42="","",申込資格確認!F42)</f>
        <v/>
      </c>
      <c r="AQ33" s="1" t="str">
        <f>IF(申込資格確認!I42="","",申込資格確認!I42)</f>
        <v/>
      </c>
      <c r="AR33" s="1" t="str">
        <f>IF(申込資格確認!J42="","",申込資格確認!J42)</f>
        <v/>
      </c>
      <c r="AS33" s="12" t="str">
        <f>IF(申込資格確認!K42="","",申込資格確認!K42)</f>
        <v/>
      </c>
      <c r="AT33" s="12"/>
      <c r="AU33" s="12"/>
      <c r="AV33" s="12"/>
      <c r="AX33" s="1"/>
      <c r="AZ33" s="1"/>
      <c r="BA33" s="1"/>
      <c r="BC33" s="12"/>
      <c r="BD33" s="12"/>
      <c r="BE33" s="12"/>
      <c r="BF33" s="12"/>
      <c r="BG33" s="12"/>
      <c r="BH33" s="12"/>
      <c r="BI33" s="12"/>
      <c r="BJ33" s="12"/>
      <c r="BK33" s="12"/>
      <c r="BM33" s="12"/>
      <c r="BN33" t="str">
        <f>IF(U33="","",(VLOOKUP(U33,データ!$P$2:$Q$21,2,FALSE)))</f>
        <v/>
      </c>
      <c r="BO33" t="str">
        <f>IF(Y33="","",VLOOKUP(Y33,データ!$P$2:$Q$14,2,FALSE))</f>
        <v/>
      </c>
      <c r="CX33" s="560" t="str">
        <f t="shared" si="1"/>
        <v/>
      </c>
      <c r="CY33" s="560" t="str">
        <f>IF(CX33="","",COUNTIF($CX$2:CX33,CX33))</f>
        <v/>
      </c>
      <c r="CZ33" s="560" t="str">
        <f t="shared" si="2"/>
        <v/>
      </c>
      <c r="DA33" s="560" t="str">
        <f>IF(CZ33="","",COUNTIF($CZ$2:CZ33,CZ33))</f>
        <v/>
      </c>
      <c r="DC33" s="559" t="str">
        <f t="shared" si="3"/>
        <v/>
      </c>
      <c r="DD33" s="559" t="str">
        <f>IF(DC33="","",CONCATENATE(競技者データ入力シート!D39,競技者データ入力シート!E39))</f>
        <v/>
      </c>
      <c r="DE33" s="559" t="str">
        <f t="shared" si="4"/>
        <v/>
      </c>
      <c r="DF33" s="559" t="str">
        <f>IF(DE33="","",CONCATENATE(競技者データ入力シート!D39,競技者データ入力シート!E39))</f>
        <v/>
      </c>
    </row>
    <row r="34" spans="2:110">
      <c r="B34" t="str">
        <f>IF(競技者データ入力シート!$S$2="","",競技者データ入力シート!$S$2)</f>
        <v/>
      </c>
      <c r="C34" t="str">
        <f>IF(競技者データ入力シート!$D40="","",競技者データ入力シート!$S$3)</f>
        <v/>
      </c>
      <c r="D34" t="str">
        <f>IF(競技者データ入力シート!D40="","",競技者データ入力シート!B40)</f>
        <v/>
      </c>
      <c r="E34" t="str">
        <f>IF(競技者データ入力シート!D40="","",C34&amp;D34)</f>
        <v/>
      </c>
      <c r="F34" t="str">
        <f>IF(競技者データ入力シート!D40="","",競技者データ入力シート!$S$2)</f>
        <v/>
      </c>
      <c r="I34" t="str">
        <f>ASC(IF(競技者データ入力シート!D40="","",競技者データ入力シート!C40))</f>
        <v/>
      </c>
      <c r="J34" t="str">
        <f>IF(競技者データ入力シート!D40="","",TRIM(競技者データ入力シート!D40)&amp;" "&amp;(TRIM(競技者データ入力シート!E40)))</f>
        <v/>
      </c>
      <c r="K34" t="str">
        <f>ASC(IF(競技者データ入力シート!F40="","",TRIM(競技者データ入力シート!F40)&amp;" "&amp;(TRIM(競技者データ入力シート!G40))))</f>
        <v/>
      </c>
      <c r="L34" t="str">
        <f t="shared" si="0"/>
        <v/>
      </c>
      <c r="M34" t="str">
        <f>ASC(IF(競技者データ入力シート!H40="","",競技者データ入力シート!H40))</f>
        <v/>
      </c>
      <c r="N34" t="str">
        <f>ASC(IF(競技者データ入力シート!P40="","",競技者データ入力シート!P40))</f>
        <v/>
      </c>
      <c r="O34" t="str">
        <f>IF(競技者データ入力シート!J40="","",競技者データ入力シート!J40)</f>
        <v/>
      </c>
      <c r="P34" t="str">
        <f>ASC(IF(競技者データ入力シート!K40="","",競技者データ入力シート!K40))</f>
        <v/>
      </c>
      <c r="Q34" t="str">
        <f>ASC(IF(競技者データ入力シート!L40="","",競技者データ入力シート!L40))</f>
        <v/>
      </c>
      <c r="R34" t="str">
        <f>ASC(IF(競技者データ入力シート!M40="","",競技者データ入力シート!M40))</f>
        <v/>
      </c>
      <c r="S34" t="str">
        <f>IF(競技者データ入力シート!O40="","",競技者データ入力シート!O40)</f>
        <v/>
      </c>
      <c r="T34" t="str">
        <f>ASC(IF(競技者データ入力シート!N40="","",競技者データ入力シート!N40))</f>
        <v/>
      </c>
      <c r="U34" s="1" t="str">
        <f>IF($O34="","",IF($O34="男",IFERROR(VLOOKUP(競技者データ入力シート!Q40,データ!$B$2:$C$101,2,FALSE),""),IF($O34="女",IFERROR(VLOOKUP(競技者データ入力シート!Q40,データ!$F$2:$G$101,2,FALSE),""))))</f>
        <v/>
      </c>
      <c r="V34" t="str">
        <f>ASC(IF(競技者データ入力シート!Q40="","",競技者データ入力シート!R40))</f>
        <v/>
      </c>
      <c r="Y34" s="1" t="str">
        <f>IF($O34="","",IF($O34="男",IFERROR(VLOOKUP(競技者データ入力シート!V40,データ!$B$2:$C$101,2,FALSE),""),IF($O34="女",IFERROR(VLOOKUP(競技者データ入力シート!V40,データ!$F$2:$G$101,2,FALSE),""))))</f>
        <v/>
      </c>
      <c r="Z34" t="str">
        <f>ASC(IF(競技者データ入力シート!W40="","",競技者データ入力シート!W40))</f>
        <v/>
      </c>
      <c r="AC34" s="1"/>
      <c r="AG34" s="1"/>
      <c r="AP34" s="1" t="str">
        <f>IF(申込資格確認!F43="","",申込資格確認!F43)</f>
        <v/>
      </c>
      <c r="AQ34" s="1" t="str">
        <f>IF(申込資格確認!I43="","",申込資格確認!I43)</f>
        <v/>
      </c>
      <c r="AR34" s="1" t="str">
        <f>IF(申込資格確認!J43="","",申込資格確認!J43)</f>
        <v/>
      </c>
      <c r="AS34" s="12" t="str">
        <f>IF(申込資格確認!K43="","",申込資格確認!K43)</f>
        <v/>
      </c>
      <c r="AT34" s="12"/>
      <c r="AU34" s="12"/>
      <c r="AV34" s="12"/>
      <c r="AX34" s="1"/>
      <c r="AZ34" s="1"/>
      <c r="BA34" s="1"/>
      <c r="BC34" s="12"/>
      <c r="BD34" s="12"/>
      <c r="BE34" s="12"/>
      <c r="BF34" s="12"/>
      <c r="BG34" s="12"/>
      <c r="BH34" s="12"/>
      <c r="BI34" s="12"/>
      <c r="BJ34" s="12"/>
      <c r="BK34" s="12"/>
      <c r="BM34" s="12"/>
      <c r="BN34" t="str">
        <f>IF(U34="","",(VLOOKUP(U34,データ!$P$2:$Q$21,2,FALSE)))</f>
        <v/>
      </c>
      <c r="BO34" t="str">
        <f>IF(Y34="","",VLOOKUP(Y34,データ!$P$2:$Q$14,2,FALSE))</f>
        <v/>
      </c>
      <c r="CX34" s="560" t="str">
        <f t="shared" si="1"/>
        <v/>
      </c>
      <c r="CY34" s="560" t="str">
        <f>IF(CX34="","",COUNTIF($CX$2:CX34,CX34))</f>
        <v/>
      </c>
      <c r="CZ34" s="560" t="str">
        <f t="shared" si="2"/>
        <v/>
      </c>
      <c r="DA34" s="560" t="str">
        <f>IF(CZ34="","",COUNTIF($CZ$2:CZ34,CZ34))</f>
        <v/>
      </c>
      <c r="DC34" s="559" t="str">
        <f t="shared" si="3"/>
        <v/>
      </c>
      <c r="DD34" s="559" t="str">
        <f>IF(DC34="","",CONCATENATE(競技者データ入力シート!D40,競技者データ入力シート!E40))</f>
        <v/>
      </c>
      <c r="DE34" s="559" t="str">
        <f t="shared" si="4"/>
        <v/>
      </c>
      <c r="DF34" s="559" t="str">
        <f>IF(DE34="","",CONCATENATE(競技者データ入力シート!D40,競技者データ入力シート!E40))</f>
        <v/>
      </c>
    </row>
    <row r="35" spans="2:110">
      <c r="B35" t="str">
        <f>IF(競技者データ入力シート!$S$2="","",競技者データ入力シート!$S$2)</f>
        <v/>
      </c>
      <c r="C35" t="str">
        <f>IF(競技者データ入力シート!$D41="","",競技者データ入力シート!$S$3)</f>
        <v/>
      </c>
      <c r="D35" t="str">
        <f>IF(競技者データ入力シート!D41="","",競技者データ入力シート!B41)</f>
        <v/>
      </c>
      <c r="E35" t="str">
        <f>IF(競技者データ入力シート!D41="","",C35&amp;D35)</f>
        <v/>
      </c>
      <c r="F35" t="str">
        <f>IF(競技者データ入力シート!D41="","",競技者データ入力シート!$S$2)</f>
        <v/>
      </c>
      <c r="I35" t="str">
        <f>ASC(IF(競技者データ入力シート!D41="","",競技者データ入力シート!C41))</f>
        <v/>
      </c>
      <c r="J35" t="str">
        <f>IF(競技者データ入力シート!D41="","",TRIM(競技者データ入力シート!D41)&amp;" "&amp;(TRIM(競技者データ入力シート!E41)))</f>
        <v/>
      </c>
      <c r="K35" t="str">
        <f>ASC(IF(競技者データ入力シート!F41="","",TRIM(競技者データ入力シート!F41)&amp;" "&amp;(TRIM(競技者データ入力シート!G41))))</f>
        <v/>
      </c>
      <c r="L35" t="str">
        <f t="shared" si="0"/>
        <v/>
      </c>
      <c r="M35" t="str">
        <f>ASC(IF(競技者データ入力シート!H41="","",競技者データ入力シート!H41))</f>
        <v/>
      </c>
      <c r="N35" t="str">
        <f>ASC(IF(競技者データ入力シート!P41="","",競技者データ入力シート!P41))</f>
        <v/>
      </c>
      <c r="O35" t="str">
        <f>IF(競技者データ入力シート!J41="","",競技者データ入力シート!J41)</f>
        <v/>
      </c>
      <c r="P35" t="str">
        <f>ASC(IF(競技者データ入力シート!K41="","",競技者データ入力シート!K41))</f>
        <v/>
      </c>
      <c r="Q35" t="str">
        <f>ASC(IF(競技者データ入力シート!L41="","",競技者データ入力シート!L41))</f>
        <v/>
      </c>
      <c r="R35" t="str">
        <f>ASC(IF(競技者データ入力シート!M41="","",競技者データ入力シート!M41))</f>
        <v/>
      </c>
      <c r="S35" t="str">
        <f>IF(競技者データ入力シート!O41="","",競技者データ入力シート!O41)</f>
        <v/>
      </c>
      <c r="T35" t="str">
        <f>ASC(IF(競技者データ入力シート!N41="","",競技者データ入力シート!N41))</f>
        <v/>
      </c>
      <c r="U35" s="1" t="str">
        <f>IF($O35="","",IF($O35="男",IFERROR(VLOOKUP(競技者データ入力シート!Q41,データ!$B$2:$C$101,2,FALSE),""),IF($O35="女",IFERROR(VLOOKUP(競技者データ入力シート!Q41,データ!$F$2:$G$101,2,FALSE),""))))</f>
        <v/>
      </c>
      <c r="V35" t="str">
        <f>ASC(IF(競技者データ入力シート!Q41="","",競技者データ入力シート!R41))</f>
        <v/>
      </c>
      <c r="Y35" s="1" t="str">
        <f>IF($O35="","",IF($O35="男",IFERROR(VLOOKUP(競技者データ入力シート!V41,データ!$B$2:$C$101,2,FALSE),""),IF($O35="女",IFERROR(VLOOKUP(競技者データ入力シート!V41,データ!$F$2:$G$101,2,FALSE),""))))</f>
        <v/>
      </c>
      <c r="Z35" t="str">
        <f>ASC(IF(競技者データ入力シート!W41="","",競技者データ入力シート!W41))</f>
        <v/>
      </c>
      <c r="AC35" s="1"/>
      <c r="AG35" s="1"/>
      <c r="AP35" s="1" t="str">
        <f>IF(申込資格確認!F44="","",申込資格確認!F44)</f>
        <v/>
      </c>
      <c r="AQ35" s="1" t="str">
        <f>IF(申込資格確認!I44="","",申込資格確認!I44)</f>
        <v/>
      </c>
      <c r="AR35" s="1" t="str">
        <f>IF(申込資格確認!J44="","",申込資格確認!J44)</f>
        <v/>
      </c>
      <c r="AS35" s="12" t="str">
        <f>IF(申込資格確認!K44="","",申込資格確認!K44)</f>
        <v/>
      </c>
      <c r="AT35" s="12"/>
      <c r="AU35" s="12"/>
      <c r="AV35" s="12"/>
      <c r="AX35" s="1"/>
      <c r="AZ35" s="1"/>
      <c r="BA35" s="1"/>
      <c r="BC35" s="12"/>
      <c r="BD35" s="12"/>
      <c r="BE35" s="12"/>
      <c r="BF35" s="12"/>
      <c r="BG35" s="12"/>
      <c r="BH35" s="12"/>
      <c r="BI35" s="12"/>
      <c r="BJ35" s="12"/>
      <c r="BK35" s="12"/>
      <c r="BM35" s="12"/>
      <c r="BN35" t="str">
        <f>IF(U35="","",(VLOOKUP(U35,データ!$P$2:$Q$21,2,FALSE)))</f>
        <v/>
      </c>
      <c r="BO35" t="str">
        <f>IF(Y35="","",VLOOKUP(Y35,データ!$P$2:$Q$14,2,FALSE))</f>
        <v/>
      </c>
      <c r="CX35" s="560" t="str">
        <f t="shared" si="1"/>
        <v/>
      </c>
      <c r="CY35" s="560" t="str">
        <f>IF(CX35="","",COUNTIF($CX$2:CX35,CX35))</f>
        <v/>
      </c>
      <c r="CZ35" s="560" t="str">
        <f t="shared" si="2"/>
        <v/>
      </c>
      <c r="DA35" s="560" t="str">
        <f>IF(CZ35="","",COUNTIF($CZ$2:CZ35,CZ35))</f>
        <v/>
      </c>
      <c r="DC35" s="559" t="str">
        <f t="shared" si="3"/>
        <v/>
      </c>
      <c r="DD35" s="559" t="str">
        <f>IF(DC35="","",CONCATENATE(競技者データ入力シート!D41,競技者データ入力シート!E41))</f>
        <v/>
      </c>
      <c r="DE35" s="559" t="str">
        <f t="shared" si="4"/>
        <v/>
      </c>
      <c r="DF35" s="559" t="str">
        <f>IF(DE35="","",CONCATENATE(競技者データ入力シート!D41,競技者データ入力シート!E41))</f>
        <v/>
      </c>
    </row>
    <row r="36" spans="2:110">
      <c r="B36" t="str">
        <f>IF(競技者データ入力シート!$S$2="","",競技者データ入力シート!$S$2)</f>
        <v/>
      </c>
      <c r="C36" t="str">
        <f>IF(競技者データ入力シート!$D42="","",競技者データ入力シート!$S$3)</f>
        <v/>
      </c>
      <c r="D36" t="str">
        <f>IF(競技者データ入力シート!D42="","",競技者データ入力シート!B42)</f>
        <v/>
      </c>
      <c r="E36" t="str">
        <f>IF(競技者データ入力シート!D42="","",C36&amp;D36)</f>
        <v/>
      </c>
      <c r="F36" t="str">
        <f>IF(競技者データ入力シート!D42="","",競技者データ入力シート!$S$2)</f>
        <v/>
      </c>
      <c r="I36" t="str">
        <f>ASC(IF(競技者データ入力シート!D42="","",競技者データ入力シート!C42))</f>
        <v/>
      </c>
      <c r="J36" t="str">
        <f>IF(競技者データ入力シート!D42="","",TRIM(競技者データ入力シート!D42)&amp;" "&amp;(TRIM(競技者データ入力シート!E42)))</f>
        <v/>
      </c>
      <c r="K36" t="str">
        <f>ASC(IF(競技者データ入力シート!F42="","",TRIM(競技者データ入力シート!F42)&amp;" "&amp;(TRIM(競技者データ入力シート!G42))))</f>
        <v/>
      </c>
      <c r="L36" t="str">
        <f t="shared" si="0"/>
        <v/>
      </c>
      <c r="M36" t="str">
        <f>ASC(IF(競技者データ入力シート!H42="","",競技者データ入力シート!H42))</f>
        <v/>
      </c>
      <c r="N36" t="str">
        <f>ASC(IF(競技者データ入力シート!P42="","",競技者データ入力シート!P42))</f>
        <v/>
      </c>
      <c r="O36" t="str">
        <f>IF(競技者データ入力シート!J42="","",競技者データ入力シート!J42)</f>
        <v/>
      </c>
      <c r="P36" t="str">
        <f>ASC(IF(競技者データ入力シート!K42="","",競技者データ入力シート!K42))</f>
        <v/>
      </c>
      <c r="Q36" t="str">
        <f>ASC(IF(競技者データ入力シート!L42="","",競技者データ入力シート!L42))</f>
        <v/>
      </c>
      <c r="R36" t="str">
        <f>ASC(IF(競技者データ入力シート!M42="","",競技者データ入力シート!M42))</f>
        <v/>
      </c>
      <c r="S36" t="str">
        <f>IF(競技者データ入力シート!O42="","",競技者データ入力シート!O42)</f>
        <v/>
      </c>
      <c r="T36" t="str">
        <f>ASC(IF(競技者データ入力シート!N42="","",競技者データ入力シート!N42))</f>
        <v/>
      </c>
      <c r="U36" s="1" t="str">
        <f>IF($O36="","",IF($O36="男",IFERROR(VLOOKUP(競技者データ入力シート!Q42,データ!$B$2:$C$101,2,FALSE),""),IF($O36="女",IFERROR(VLOOKUP(競技者データ入力シート!Q42,データ!$F$2:$G$101,2,FALSE),""))))</f>
        <v/>
      </c>
      <c r="V36" t="str">
        <f>ASC(IF(競技者データ入力シート!Q42="","",競技者データ入力シート!R42))</f>
        <v/>
      </c>
      <c r="Y36" s="1" t="str">
        <f>IF($O36="","",IF($O36="男",IFERROR(VLOOKUP(競技者データ入力シート!V42,データ!$B$2:$C$101,2,FALSE),""),IF($O36="女",IFERROR(VLOOKUP(競技者データ入力シート!V42,データ!$F$2:$G$101,2,FALSE),""))))</f>
        <v/>
      </c>
      <c r="Z36" t="str">
        <f>ASC(IF(競技者データ入力シート!W42="","",競技者データ入力シート!W42))</f>
        <v/>
      </c>
      <c r="AC36" s="1"/>
      <c r="AG36" s="1"/>
      <c r="AP36" s="1" t="str">
        <f>IF(申込資格確認!F45="","",申込資格確認!F45)</f>
        <v/>
      </c>
      <c r="AQ36" s="1" t="str">
        <f>IF(申込資格確認!I45="","",申込資格確認!I45)</f>
        <v/>
      </c>
      <c r="AR36" s="1" t="str">
        <f>IF(申込資格確認!J45="","",申込資格確認!J45)</f>
        <v/>
      </c>
      <c r="AS36" s="12" t="str">
        <f>IF(申込資格確認!K45="","",申込資格確認!K45)</f>
        <v/>
      </c>
      <c r="AT36" s="12"/>
      <c r="AU36" s="12"/>
      <c r="AV36" s="12"/>
      <c r="AX36" s="1"/>
      <c r="AZ36" s="1"/>
      <c r="BA36" s="1"/>
      <c r="BC36" s="12"/>
      <c r="BD36" s="12"/>
      <c r="BE36" s="12"/>
      <c r="BF36" s="12"/>
      <c r="BG36" s="12"/>
      <c r="BH36" s="12"/>
      <c r="BI36" s="12"/>
      <c r="BJ36" s="12"/>
      <c r="BK36" s="12"/>
      <c r="BM36" s="12"/>
      <c r="BN36" t="str">
        <f>IF(U36="","",(VLOOKUP(U36,データ!$P$2:$Q$21,2,FALSE)))</f>
        <v/>
      </c>
      <c r="BO36" t="str">
        <f>IF(Y36="","",VLOOKUP(Y36,データ!$P$2:$Q$14,2,FALSE))</f>
        <v/>
      </c>
      <c r="CX36" s="560" t="str">
        <f t="shared" si="1"/>
        <v/>
      </c>
      <c r="CY36" s="560" t="str">
        <f>IF(CX36="","",COUNTIF($CX$2:CX36,CX36))</f>
        <v/>
      </c>
      <c r="CZ36" s="560" t="str">
        <f t="shared" si="2"/>
        <v/>
      </c>
      <c r="DA36" s="560" t="str">
        <f>IF(CZ36="","",COUNTIF($CZ$2:CZ36,CZ36))</f>
        <v/>
      </c>
      <c r="DC36" s="559" t="str">
        <f t="shared" si="3"/>
        <v/>
      </c>
      <c r="DD36" s="559" t="str">
        <f>IF(DC36="","",CONCATENATE(競技者データ入力シート!D42,競技者データ入力シート!E42))</f>
        <v/>
      </c>
      <c r="DE36" s="559" t="str">
        <f t="shared" si="4"/>
        <v/>
      </c>
      <c r="DF36" s="559" t="str">
        <f>IF(DE36="","",CONCATENATE(競技者データ入力シート!D42,競技者データ入力シート!E42))</f>
        <v/>
      </c>
    </row>
    <row r="37" spans="2:110">
      <c r="B37" t="str">
        <f>IF(競技者データ入力シート!$S$2="","",競技者データ入力シート!$S$2)</f>
        <v/>
      </c>
      <c r="C37" t="str">
        <f>IF(競技者データ入力シート!$D43="","",競技者データ入力シート!$S$3)</f>
        <v/>
      </c>
      <c r="D37" t="str">
        <f>IF(競技者データ入力シート!D43="","",競技者データ入力シート!B43)</f>
        <v/>
      </c>
      <c r="E37" t="str">
        <f>IF(競技者データ入力シート!D43="","",C37&amp;D37)</f>
        <v/>
      </c>
      <c r="F37" t="str">
        <f>IF(競技者データ入力シート!D43="","",競技者データ入力シート!$S$2)</f>
        <v/>
      </c>
      <c r="I37" t="str">
        <f>ASC(IF(競技者データ入力シート!D43="","",競技者データ入力シート!C43))</f>
        <v/>
      </c>
      <c r="J37" t="str">
        <f>IF(競技者データ入力シート!D43="","",TRIM(競技者データ入力シート!D43)&amp;" "&amp;(TRIM(競技者データ入力シート!E43)))</f>
        <v/>
      </c>
      <c r="K37" t="str">
        <f>ASC(IF(競技者データ入力シート!F43="","",TRIM(競技者データ入力シート!F43)&amp;" "&amp;(TRIM(競技者データ入力シート!G43))))</f>
        <v/>
      </c>
      <c r="L37" t="str">
        <f t="shared" si="0"/>
        <v/>
      </c>
      <c r="M37" t="str">
        <f>ASC(IF(競技者データ入力シート!H43="","",競技者データ入力シート!H43))</f>
        <v/>
      </c>
      <c r="N37" t="str">
        <f>ASC(IF(競技者データ入力シート!P43="","",競技者データ入力シート!P43))</f>
        <v/>
      </c>
      <c r="O37" t="str">
        <f>IF(競技者データ入力シート!J43="","",競技者データ入力シート!J43)</f>
        <v/>
      </c>
      <c r="P37" t="str">
        <f>ASC(IF(競技者データ入力シート!K43="","",競技者データ入力シート!K43))</f>
        <v/>
      </c>
      <c r="Q37" t="str">
        <f>ASC(IF(競技者データ入力シート!L43="","",競技者データ入力シート!L43))</f>
        <v/>
      </c>
      <c r="R37" t="str">
        <f>ASC(IF(競技者データ入力シート!M43="","",競技者データ入力シート!M43))</f>
        <v/>
      </c>
      <c r="S37" t="str">
        <f>IF(競技者データ入力シート!O43="","",競技者データ入力シート!O43)</f>
        <v/>
      </c>
      <c r="T37" t="str">
        <f>ASC(IF(競技者データ入力シート!N43="","",競技者データ入力シート!N43))</f>
        <v/>
      </c>
      <c r="U37" s="1" t="str">
        <f>IF($O37="","",IF($O37="男",IFERROR(VLOOKUP(競技者データ入力シート!Q43,データ!$B$2:$C$101,2,FALSE),""),IF($O37="女",IFERROR(VLOOKUP(競技者データ入力シート!Q43,データ!$F$2:$G$101,2,FALSE),""))))</f>
        <v/>
      </c>
      <c r="V37" t="str">
        <f>ASC(IF(競技者データ入力シート!Q43="","",競技者データ入力シート!R43))</f>
        <v/>
      </c>
      <c r="Y37" s="1" t="str">
        <f>IF($O37="","",IF($O37="男",IFERROR(VLOOKUP(競技者データ入力シート!V43,データ!$B$2:$C$101,2,FALSE),""),IF($O37="女",IFERROR(VLOOKUP(競技者データ入力シート!V43,データ!$F$2:$G$101,2,FALSE),""))))</f>
        <v/>
      </c>
      <c r="Z37" t="str">
        <f>ASC(IF(競技者データ入力シート!W43="","",競技者データ入力シート!W43))</f>
        <v/>
      </c>
      <c r="AC37" s="1"/>
      <c r="AG37" s="1"/>
      <c r="AP37" s="1" t="str">
        <f>IF(申込資格確認!F46="","",申込資格確認!F46)</f>
        <v/>
      </c>
      <c r="AQ37" s="1" t="str">
        <f>IF(申込資格確認!I46="","",申込資格確認!I46)</f>
        <v/>
      </c>
      <c r="AR37" s="1" t="str">
        <f>IF(申込資格確認!J46="","",申込資格確認!J46)</f>
        <v/>
      </c>
      <c r="AS37" s="12" t="str">
        <f>IF(申込資格確認!K46="","",申込資格確認!K46)</f>
        <v/>
      </c>
      <c r="AT37" s="12"/>
      <c r="AU37" s="12"/>
      <c r="AV37" s="12"/>
      <c r="AX37" s="1"/>
      <c r="AZ37" s="1"/>
      <c r="BA37" s="1"/>
      <c r="BC37" s="12"/>
      <c r="BD37" s="12"/>
      <c r="BE37" s="12"/>
      <c r="BF37" s="12"/>
      <c r="BG37" s="12"/>
      <c r="BH37" s="12"/>
      <c r="BI37" s="12"/>
      <c r="BJ37" s="12"/>
      <c r="BK37" s="12"/>
      <c r="BM37" s="12"/>
      <c r="BN37" t="str">
        <f>IF(U37="","",(VLOOKUP(U37,データ!$P$2:$Q$21,2,FALSE)))</f>
        <v/>
      </c>
      <c r="BO37" t="str">
        <f>IF(Y37="","",VLOOKUP(Y37,データ!$P$2:$Q$14,2,FALSE))</f>
        <v/>
      </c>
      <c r="CX37" s="560" t="str">
        <f t="shared" si="1"/>
        <v/>
      </c>
      <c r="CY37" s="560" t="str">
        <f>IF(CX37="","",COUNTIF($CX$2:CX37,CX37))</f>
        <v/>
      </c>
      <c r="CZ37" s="560" t="str">
        <f t="shared" si="2"/>
        <v/>
      </c>
      <c r="DA37" s="560" t="str">
        <f>IF(CZ37="","",COUNTIF($CZ$2:CZ37,CZ37))</f>
        <v/>
      </c>
      <c r="DC37" s="559" t="str">
        <f t="shared" si="3"/>
        <v/>
      </c>
      <c r="DD37" s="559" t="str">
        <f>IF(DC37="","",CONCATENATE(競技者データ入力シート!D43,競技者データ入力シート!E43))</f>
        <v/>
      </c>
      <c r="DE37" s="559" t="str">
        <f t="shared" si="4"/>
        <v/>
      </c>
      <c r="DF37" s="559" t="str">
        <f>IF(DE37="","",CONCATENATE(競技者データ入力シート!D43,競技者データ入力シート!E43))</f>
        <v/>
      </c>
    </row>
    <row r="38" spans="2:110">
      <c r="B38" t="str">
        <f>IF(競技者データ入力シート!$S$2="","",競技者データ入力シート!$S$2)</f>
        <v/>
      </c>
      <c r="C38" t="str">
        <f>IF(競技者データ入力シート!$D44="","",競技者データ入力シート!$S$3)</f>
        <v/>
      </c>
      <c r="D38" t="str">
        <f>IF(競技者データ入力シート!D44="","",競技者データ入力シート!B44)</f>
        <v/>
      </c>
      <c r="E38" t="str">
        <f>IF(競技者データ入力シート!D44="","",C38&amp;D38)</f>
        <v/>
      </c>
      <c r="F38" t="str">
        <f>IF(競技者データ入力シート!D44="","",競技者データ入力シート!$S$2)</f>
        <v/>
      </c>
      <c r="I38" t="str">
        <f>ASC(IF(競技者データ入力シート!D44="","",競技者データ入力シート!C44))</f>
        <v/>
      </c>
      <c r="J38" t="str">
        <f>IF(競技者データ入力シート!D44="","",TRIM(競技者データ入力シート!D44)&amp;" "&amp;(TRIM(競技者データ入力シート!E44)))</f>
        <v/>
      </c>
      <c r="K38" t="str">
        <f>ASC(IF(競技者データ入力シート!F44="","",TRIM(競技者データ入力シート!F44)&amp;" "&amp;(TRIM(競技者データ入力シート!G44))))</f>
        <v/>
      </c>
      <c r="L38" t="str">
        <f t="shared" si="0"/>
        <v/>
      </c>
      <c r="M38" t="str">
        <f>ASC(IF(競技者データ入力シート!H44="","",競技者データ入力シート!H44))</f>
        <v/>
      </c>
      <c r="N38" t="str">
        <f>ASC(IF(競技者データ入力シート!P44="","",競技者データ入力シート!P44))</f>
        <v/>
      </c>
      <c r="O38" t="str">
        <f>IF(競技者データ入力シート!J44="","",競技者データ入力シート!J44)</f>
        <v/>
      </c>
      <c r="P38" t="str">
        <f>ASC(IF(競技者データ入力シート!K44="","",競技者データ入力シート!K44))</f>
        <v/>
      </c>
      <c r="Q38" t="str">
        <f>ASC(IF(競技者データ入力シート!L44="","",競技者データ入力シート!L44))</f>
        <v/>
      </c>
      <c r="R38" t="str">
        <f>ASC(IF(競技者データ入力シート!M44="","",競技者データ入力シート!M44))</f>
        <v/>
      </c>
      <c r="S38" t="str">
        <f>IF(競技者データ入力シート!O44="","",競技者データ入力シート!O44)</f>
        <v/>
      </c>
      <c r="T38" t="str">
        <f>ASC(IF(競技者データ入力シート!N44="","",競技者データ入力シート!N44))</f>
        <v/>
      </c>
      <c r="U38" s="1" t="str">
        <f>IF($O38="","",IF($O38="男",IFERROR(VLOOKUP(競技者データ入力シート!Q44,データ!$B$2:$C$101,2,FALSE),""),IF($O38="女",IFERROR(VLOOKUP(競技者データ入力シート!Q44,データ!$F$2:$G$101,2,FALSE),""))))</f>
        <v/>
      </c>
      <c r="V38" t="str">
        <f>ASC(IF(競技者データ入力シート!Q44="","",競技者データ入力シート!R44))</f>
        <v/>
      </c>
      <c r="Y38" s="1" t="str">
        <f>IF($O38="","",IF($O38="男",IFERROR(VLOOKUP(競技者データ入力シート!V44,データ!$B$2:$C$101,2,FALSE),""),IF($O38="女",IFERROR(VLOOKUP(競技者データ入力シート!V44,データ!$F$2:$G$101,2,FALSE),""))))</f>
        <v/>
      </c>
      <c r="Z38" t="str">
        <f>ASC(IF(競技者データ入力シート!W44="","",競技者データ入力シート!W44))</f>
        <v/>
      </c>
      <c r="AC38" s="1"/>
      <c r="AG38" s="1"/>
      <c r="AP38" s="1" t="str">
        <f>IF(申込資格確認!F47="","",申込資格確認!F47)</f>
        <v/>
      </c>
      <c r="AQ38" s="1" t="str">
        <f>IF(申込資格確認!I47="","",申込資格確認!I47)</f>
        <v/>
      </c>
      <c r="AR38" s="1" t="str">
        <f>IF(申込資格確認!J47="","",申込資格確認!J47)</f>
        <v/>
      </c>
      <c r="AS38" s="12" t="str">
        <f>IF(申込資格確認!K47="","",申込資格確認!K47)</f>
        <v/>
      </c>
      <c r="AT38" s="12"/>
      <c r="AU38" s="12"/>
      <c r="AV38" s="12"/>
      <c r="AX38" s="1"/>
      <c r="AZ38" s="1"/>
      <c r="BA38" s="1"/>
      <c r="BC38" s="12"/>
      <c r="BD38" s="12"/>
      <c r="BE38" s="12"/>
      <c r="BF38" s="12"/>
      <c r="BG38" s="12"/>
      <c r="BH38" s="12"/>
      <c r="BI38" s="12"/>
      <c r="BJ38" s="12"/>
      <c r="BK38" s="12"/>
      <c r="BM38" s="12"/>
      <c r="BN38" t="str">
        <f>IF(U38="","",(VLOOKUP(U38,データ!$P$2:$Q$21,2,FALSE)))</f>
        <v/>
      </c>
      <c r="BO38" t="str">
        <f>IF(Y38="","",VLOOKUP(Y38,データ!$P$2:$Q$14,2,FALSE))</f>
        <v/>
      </c>
      <c r="CX38" s="560" t="str">
        <f t="shared" si="1"/>
        <v/>
      </c>
      <c r="CY38" s="560" t="str">
        <f>IF(CX38="","",COUNTIF($CX$2:CX38,CX38))</f>
        <v/>
      </c>
      <c r="CZ38" s="560" t="str">
        <f t="shared" si="2"/>
        <v/>
      </c>
      <c r="DA38" s="560" t="str">
        <f>IF(CZ38="","",COUNTIF($CZ$2:CZ38,CZ38))</f>
        <v/>
      </c>
      <c r="DC38" s="559" t="str">
        <f t="shared" si="3"/>
        <v/>
      </c>
      <c r="DD38" s="559" t="str">
        <f>IF(DC38="","",CONCATENATE(競技者データ入力シート!D44,競技者データ入力シート!E44))</f>
        <v/>
      </c>
      <c r="DE38" s="559" t="str">
        <f t="shared" si="4"/>
        <v/>
      </c>
      <c r="DF38" s="559" t="str">
        <f>IF(DE38="","",CONCATENATE(競技者データ入力シート!D44,競技者データ入力シート!E44))</f>
        <v/>
      </c>
    </row>
    <row r="39" spans="2:110">
      <c r="B39" t="str">
        <f>IF(競技者データ入力シート!$S$2="","",競技者データ入力シート!$S$2)</f>
        <v/>
      </c>
      <c r="C39" t="str">
        <f>IF(競技者データ入力シート!$D45="","",競技者データ入力シート!$S$3)</f>
        <v/>
      </c>
      <c r="D39" t="str">
        <f>IF(競技者データ入力シート!D45="","",競技者データ入力シート!B45)</f>
        <v/>
      </c>
      <c r="E39" t="str">
        <f>IF(競技者データ入力シート!D45="","",C39&amp;D39)</f>
        <v/>
      </c>
      <c r="F39" t="str">
        <f>IF(競技者データ入力シート!D45="","",競技者データ入力シート!$S$2)</f>
        <v/>
      </c>
      <c r="I39" t="str">
        <f>ASC(IF(競技者データ入力シート!D45="","",競技者データ入力シート!C45))</f>
        <v/>
      </c>
      <c r="J39" t="str">
        <f>IF(競技者データ入力シート!D45="","",TRIM(競技者データ入力シート!D45)&amp;" "&amp;(TRIM(競技者データ入力シート!E45)))</f>
        <v/>
      </c>
      <c r="K39" t="str">
        <f>ASC(IF(競技者データ入力シート!F45="","",TRIM(競技者データ入力シート!F45)&amp;" "&amp;(TRIM(競技者データ入力シート!G45))))</f>
        <v/>
      </c>
      <c r="L39" t="str">
        <f t="shared" si="0"/>
        <v/>
      </c>
      <c r="M39" t="str">
        <f>ASC(IF(競技者データ入力シート!H45="","",競技者データ入力シート!H45))</f>
        <v/>
      </c>
      <c r="N39" t="str">
        <f>ASC(IF(競技者データ入力シート!P45="","",競技者データ入力シート!P45))</f>
        <v/>
      </c>
      <c r="O39" t="str">
        <f>IF(競技者データ入力シート!J45="","",競技者データ入力シート!J45)</f>
        <v/>
      </c>
      <c r="P39" t="str">
        <f>ASC(IF(競技者データ入力シート!K45="","",競技者データ入力シート!K45))</f>
        <v/>
      </c>
      <c r="Q39" t="str">
        <f>ASC(IF(競技者データ入力シート!L45="","",競技者データ入力シート!L45))</f>
        <v/>
      </c>
      <c r="R39" t="str">
        <f>ASC(IF(競技者データ入力シート!M45="","",競技者データ入力シート!M45))</f>
        <v/>
      </c>
      <c r="S39" t="str">
        <f>IF(競技者データ入力シート!O45="","",競技者データ入力シート!O45)</f>
        <v/>
      </c>
      <c r="T39" t="str">
        <f>ASC(IF(競技者データ入力シート!N45="","",競技者データ入力シート!N45))</f>
        <v/>
      </c>
      <c r="U39" s="1" t="str">
        <f>IF($O39="","",IF($O39="男",IFERROR(VLOOKUP(競技者データ入力シート!Q45,データ!$B$2:$C$101,2,FALSE),""),IF($O39="女",IFERROR(VLOOKUP(競技者データ入力シート!Q45,データ!$F$2:$G$101,2,FALSE),""))))</f>
        <v/>
      </c>
      <c r="V39" t="str">
        <f>ASC(IF(競技者データ入力シート!Q45="","",競技者データ入力シート!R45))</f>
        <v/>
      </c>
      <c r="Y39" s="1" t="str">
        <f>IF($O39="","",IF($O39="男",IFERROR(VLOOKUP(競技者データ入力シート!V45,データ!$B$2:$C$101,2,FALSE),""),IF($O39="女",IFERROR(VLOOKUP(競技者データ入力シート!V45,データ!$F$2:$G$101,2,FALSE),""))))</f>
        <v/>
      </c>
      <c r="Z39" t="str">
        <f>ASC(IF(競技者データ入力シート!W45="","",競技者データ入力シート!W45))</f>
        <v/>
      </c>
      <c r="AC39" s="1"/>
      <c r="AG39" s="1"/>
      <c r="AP39" s="1" t="str">
        <f>IF(申込資格確認!F48="","",申込資格確認!F48)</f>
        <v/>
      </c>
      <c r="AQ39" s="1" t="str">
        <f>IF(申込資格確認!I48="","",申込資格確認!I48)</f>
        <v/>
      </c>
      <c r="AR39" s="1" t="str">
        <f>IF(申込資格確認!J48="","",申込資格確認!J48)</f>
        <v/>
      </c>
      <c r="AS39" s="12" t="str">
        <f>IF(申込資格確認!K48="","",申込資格確認!K48)</f>
        <v/>
      </c>
      <c r="AT39" s="12"/>
      <c r="AU39" s="12"/>
      <c r="AV39" s="12"/>
      <c r="AX39" s="1"/>
      <c r="AZ39" s="1"/>
      <c r="BA39" s="1"/>
      <c r="BC39" s="12"/>
      <c r="BD39" s="12"/>
      <c r="BE39" s="12"/>
      <c r="BF39" s="12"/>
      <c r="BG39" s="12"/>
      <c r="BH39" s="12"/>
      <c r="BI39" s="12"/>
      <c r="BJ39" s="12"/>
      <c r="BK39" s="12"/>
      <c r="BM39" s="12"/>
      <c r="BN39" t="str">
        <f>IF(U39="","",(VLOOKUP(U39,データ!$P$2:$Q$21,2,FALSE)))</f>
        <v/>
      </c>
      <c r="BO39" t="str">
        <f>IF(Y39="","",VLOOKUP(Y39,データ!$P$2:$Q$14,2,FALSE))</f>
        <v/>
      </c>
      <c r="CX39" s="560" t="str">
        <f t="shared" si="1"/>
        <v/>
      </c>
      <c r="CY39" s="560" t="str">
        <f>IF(CX39="","",COUNTIF($CX$2:CX39,CX39))</f>
        <v/>
      </c>
      <c r="CZ39" s="560" t="str">
        <f t="shared" si="2"/>
        <v/>
      </c>
      <c r="DA39" s="560" t="str">
        <f>IF(CZ39="","",COUNTIF($CZ$2:CZ39,CZ39))</f>
        <v/>
      </c>
      <c r="DC39" s="559" t="str">
        <f t="shared" si="3"/>
        <v/>
      </c>
      <c r="DD39" s="559" t="str">
        <f>IF(DC39="","",CONCATENATE(競技者データ入力シート!D45,競技者データ入力シート!E45))</f>
        <v/>
      </c>
      <c r="DE39" s="559" t="str">
        <f t="shared" si="4"/>
        <v/>
      </c>
      <c r="DF39" s="559" t="str">
        <f>IF(DE39="","",CONCATENATE(競技者データ入力シート!D45,競技者データ入力シート!E45))</f>
        <v/>
      </c>
    </row>
    <row r="40" spans="2:110">
      <c r="B40" t="str">
        <f>IF(競技者データ入力シート!$S$2="","",競技者データ入力シート!$S$2)</f>
        <v/>
      </c>
      <c r="C40" t="str">
        <f>IF(競技者データ入力シート!$D46="","",競技者データ入力シート!$S$3)</f>
        <v/>
      </c>
      <c r="D40" t="str">
        <f>IF(競技者データ入力シート!D46="","",競技者データ入力シート!B46)</f>
        <v/>
      </c>
      <c r="E40" t="str">
        <f>IF(競技者データ入力シート!D46="","",C40&amp;D40)</f>
        <v/>
      </c>
      <c r="F40" t="str">
        <f>IF(競技者データ入力シート!D46="","",競技者データ入力シート!$S$2)</f>
        <v/>
      </c>
      <c r="I40" t="str">
        <f>ASC(IF(競技者データ入力シート!D46="","",競技者データ入力シート!C46))</f>
        <v/>
      </c>
      <c r="J40" t="str">
        <f>IF(競技者データ入力シート!D46="","",TRIM(競技者データ入力シート!D46)&amp;" "&amp;(TRIM(競技者データ入力シート!E46)))</f>
        <v/>
      </c>
      <c r="K40" t="str">
        <f>ASC(IF(競技者データ入力シート!F46="","",TRIM(競技者データ入力シート!F46)&amp;" "&amp;(TRIM(競技者データ入力シート!G46))))</f>
        <v/>
      </c>
      <c r="L40" t="str">
        <f t="shared" si="0"/>
        <v/>
      </c>
      <c r="M40" t="str">
        <f>ASC(IF(競技者データ入力シート!H46="","",競技者データ入力シート!H46))</f>
        <v/>
      </c>
      <c r="N40" t="str">
        <f>ASC(IF(競技者データ入力シート!P46="","",競技者データ入力シート!P46))</f>
        <v/>
      </c>
      <c r="O40" t="str">
        <f>IF(競技者データ入力シート!J46="","",競技者データ入力シート!J46)</f>
        <v/>
      </c>
      <c r="P40" t="str">
        <f>ASC(IF(競技者データ入力シート!K46="","",競技者データ入力シート!K46))</f>
        <v/>
      </c>
      <c r="Q40" t="str">
        <f>ASC(IF(競技者データ入力シート!L46="","",競技者データ入力シート!L46))</f>
        <v/>
      </c>
      <c r="R40" t="str">
        <f>ASC(IF(競技者データ入力シート!M46="","",競技者データ入力シート!M46))</f>
        <v/>
      </c>
      <c r="S40" t="str">
        <f>IF(競技者データ入力シート!O46="","",競技者データ入力シート!O46)</f>
        <v/>
      </c>
      <c r="T40" t="str">
        <f>ASC(IF(競技者データ入力シート!N46="","",競技者データ入力シート!N46))</f>
        <v/>
      </c>
      <c r="U40" s="1" t="str">
        <f>IF($O40="","",IF($O40="男",IFERROR(VLOOKUP(競技者データ入力シート!Q46,データ!$B$2:$C$101,2,FALSE),""),IF($O40="女",IFERROR(VLOOKUP(競技者データ入力シート!Q46,データ!$F$2:$G$101,2,FALSE),""))))</f>
        <v/>
      </c>
      <c r="V40" t="str">
        <f>ASC(IF(競技者データ入力シート!Q46="","",競技者データ入力シート!R46))</f>
        <v/>
      </c>
      <c r="Y40" s="1" t="str">
        <f>IF($O40="","",IF($O40="男",IFERROR(VLOOKUP(競技者データ入力シート!V46,データ!$B$2:$C$101,2,FALSE),""),IF($O40="女",IFERROR(VLOOKUP(競技者データ入力シート!V46,データ!$F$2:$G$101,2,FALSE),""))))</f>
        <v/>
      </c>
      <c r="Z40" t="str">
        <f>ASC(IF(競技者データ入力シート!W46="","",競技者データ入力シート!W46))</f>
        <v/>
      </c>
      <c r="AC40" s="1"/>
      <c r="AG40" s="1"/>
      <c r="AP40" s="1" t="str">
        <f>IF(申込資格確認!F49="","",申込資格確認!F49)</f>
        <v/>
      </c>
      <c r="AQ40" s="1" t="str">
        <f>IF(申込資格確認!I49="","",申込資格確認!I49)</f>
        <v/>
      </c>
      <c r="AR40" s="1" t="str">
        <f>IF(申込資格確認!J49="","",申込資格確認!J49)</f>
        <v/>
      </c>
      <c r="AS40" s="12" t="str">
        <f>IF(申込資格確認!K49="","",申込資格確認!K49)</f>
        <v/>
      </c>
      <c r="AT40" s="12"/>
      <c r="AU40" s="12"/>
      <c r="AV40" s="12"/>
      <c r="AX40" s="1"/>
      <c r="AZ40" s="1"/>
      <c r="BA40" s="1"/>
      <c r="BC40" s="12"/>
      <c r="BD40" s="12"/>
      <c r="BE40" s="12"/>
      <c r="BF40" s="12"/>
      <c r="BG40" s="12"/>
      <c r="BH40" s="12"/>
      <c r="BI40" s="12"/>
      <c r="BJ40" s="12"/>
      <c r="BK40" s="12"/>
      <c r="BM40" s="12"/>
      <c r="BN40" t="str">
        <f>IF(U40="","",(VLOOKUP(U40,データ!$P$2:$Q$21,2,FALSE)))</f>
        <v/>
      </c>
      <c r="BO40" t="str">
        <f>IF(Y40="","",VLOOKUP(Y40,データ!$P$2:$Q$14,2,FALSE))</f>
        <v/>
      </c>
      <c r="CX40" s="560" t="str">
        <f t="shared" si="1"/>
        <v/>
      </c>
      <c r="CY40" s="560" t="str">
        <f>IF(CX40="","",COUNTIF($CX$2:CX40,CX40))</f>
        <v/>
      </c>
      <c r="CZ40" s="560" t="str">
        <f t="shared" si="2"/>
        <v/>
      </c>
      <c r="DA40" s="560" t="str">
        <f>IF(CZ40="","",COUNTIF($CZ$2:CZ40,CZ40))</f>
        <v/>
      </c>
      <c r="DC40" s="559" t="str">
        <f t="shared" si="3"/>
        <v/>
      </c>
      <c r="DD40" s="559" t="str">
        <f>IF(DC40="","",CONCATENATE(競技者データ入力シート!D46,競技者データ入力シート!E46))</f>
        <v/>
      </c>
      <c r="DE40" s="559" t="str">
        <f t="shared" si="4"/>
        <v/>
      </c>
      <c r="DF40" s="559" t="str">
        <f>IF(DE40="","",CONCATENATE(競技者データ入力シート!D46,競技者データ入力シート!E46))</f>
        <v/>
      </c>
    </row>
    <row r="41" spans="2:110">
      <c r="B41" t="str">
        <f>IF(競技者データ入力シート!$S$2="","",競技者データ入力シート!$S$2)</f>
        <v/>
      </c>
      <c r="C41" t="str">
        <f>IF(競技者データ入力シート!$D47="","",競技者データ入力シート!$S$3)</f>
        <v/>
      </c>
      <c r="D41" t="str">
        <f>IF(競技者データ入力シート!D47="","",競技者データ入力シート!B47)</f>
        <v/>
      </c>
      <c r="E41" t="str">
        <f>IF(競技者データ入力シート!D47="","",C41&amp;D41)</f>
        <v/>
      </c>
      <c r="F41" t="str">
        <f>IF(競技者データ入力シート!D47="","",競技者データ入力シート!$S$2)</f>
        <v/>
      </c>
      <c r="I41" t="str">
        <f>ASC(IF(競技者データ入力シート!D47="","",競技者データ入力シート!C47))</f>
        <v/>
      </c>
      <c r="J41" t="str">
        <f>IF(競技者データ入力シート!D47="","",TRIM(競技者データ入力シート!D47)&amp;" "&amp;(TRIM(競技者データ入力シート!E47)))</f>
        <v/>
      </c>
      <c r="K41" t="str">
        <f>ASC(IF(競技者データ入力シート!F47="","",TRIM(競技者データ入力シート!F47)&amp;" "&amp;(TRIM(競技者データ入力シート!G47))))</f>
        <v/>
      </c>
      <c r="L41" t="str">
        <f t="shared" si="0"/>
        <v/>
      </c>
      <c r="M41" t="str">
        <f>ASC(IF(競技者データ入力シート!H47="","",競技者データ入力シート!H47))</f>
        <v/>
      </c>
      <c r="N41" t="str">
        <f>ASC(IF(競技者データ入力シート!P47="","",競技者データ入力シート!P47))</f>
        <v/>
      </c>
      <c r="O41" t="str">
        <f>IF(競技者データ入力シート!J47="","",競技者データ入力シート!J47)</f>
        <v/>
      </c>
      <c r="P41" t="str">
        <f>ASC(IF(競技者データ入力シート!K47="","",競技者データ入力シート!K47))</f>
        <v/>
      </c>
      <c r="Q41" t="str">
        <f>ASC(IF(競技者データ入力シート!L47="","",競技者データ入力シート!L47))</f>
        <v/>
      </c>
      <c r="R41" t="str">
        <f>ASC(IF(競技者データ入力シート!M47="","",競技者データ入力シート!M47))</f>
        <v/>
      </c>
      <c r="S41" t="str">
        <f>IF(競技者データ入力シート!O47="","",競技者データ入力シート!O47)</f>
        <v/>
      </c>
      <c r="T41" t="str">
        <f>ASC(IF(競技者データ入力シート!N47="","",競技者データ入力シート!N47))</f>
        <v/>
      </c>
      <c r="U41" s="1" t="str">
        <f>IF($O41="","",IF($O41="男",IFERROR(VLOOKUP(競技者データ入力シート!Q47,データ!$B$2:$C$101,2,FALSE),""),IF($O41="女",IFERROR(VLOOKUP(競技者データ入力シート!Q47,データ!$F$2:$G$101,2,FALSE),""))))</f>
        <v/>
      </c>
      <c r="V41" t="str">
        <f>ASC(IF(競技者データ入力シート!Q47="","",競技者データ入力シート!R47))</f>
        <v/>
      </c>
      <c r="Y41" s="1" t="str">
        <f>IF($O41="","",IF($O41="男",IFERROR(VLOOKUP(競技者データ入力シート!V47,データ!$B$2:$C$101,2,FALSE),""),IF($O41="女",IFERROR(VLOOKUP(競技者データ入力シート!V47,データ!$F$2:$G$101,2,FALSE),""))))</f>
        <v/>
      </c>
      <c r="Z41" t="str">
        <f>ASC(IF(競技者データ入力シート!W47="","",競技者データ入力シート!W47))</f>
        <v/>
      </c>
      <c r="AC41" s="1"/>
      <c r="AG41" s="1"/>
      <c r="AP41" s="1" t="str">
        <f>IF(申込資格確認!F50="","",申込資格確認!F50)</f>
        <v/>
      </c>
      <c r="AQ41" s="1" t="str">
        <f>IF(申込資格確認!I50="","",申込資格確認!I50)</f>
        <v/>
      </c>
      <c r="AR41" s="1" t="str">
        <f>IF(申込資格確認!J50="","",申込資格確認!J50)</f>
        <v/>
      </c>
      <c r="AS41" s="12" t="str">
        <f>IF(申込資格確認!K50="","",申込資格確認!K50)</f>
        <v/>
      </c>
      <c r="AT41" s="12"/>
      <c r="AU41" s="12"/>
      <c r="AV41" s="12"/>
      <c r="AX41" s="1"/>
      <c r="AZ41" s="1"/>
      <c r="BA41" s="1"/>
      <c r="BC41" s="12"/>
      <c r="BD41" s="12"/>
      <c r="BE41" s="12"/>
      <c r="BF41" s="12"/>
      <c r="BG41" s="12"/>
      <c r="BH41" s="12"/>
      <c r="BI41" s="12"/>
      <c r="BJ41" s="12"/>
      <c r="BK41" s="12"/>
      <c r="BM41" s="12"/>
      <c r="BN41" t="str">
        <f>IF(U41="","",(VLOOKUP(U41,データ!$P$2:$Q$21,2,FALSE)))</f>
        <v/>
      </c>
      <c r="BO41" t="str">
        <f>IF(Y41="","",VLOOKUP(Y41,データ!$P$2:$Q$14,2,FALSE))</f>
        <v/>
      </c>
      <c r="CX41" s="560" t="str">
        <f t="shared" si="1"/>
        <v/>
      </c>
      <c r="CY41" s="560" t="str">
        <f>IF(CX41="","",COUNTIF($CX$2:CX41,CX41))</f>
        <v/>
      </c>
      <c r="CZ41" s="560" t="str">
        <f t="shared" si="2"/>
        <v/>
      </c>
      <c r="DA41" s="560" t="str">
        <f>IF(CZ41="","",COUNTIF($CZ$2:CZ41,CZ41))</f>
        <v/>
      </c>
      <c r="DC41" s="559" t="str">
        <f t="shared" si="3"/>
        <v/>
      </c>
      <c r="DD41" s="559" t="str">
        <f>IF(DC41="","",CONCATENATE(競技者データ入力シート!D47,競技者データ入力シート!E47))</f>
        <v/>
      </c>
      <c r="DE41" s="559" t="str">
        <f t="shared" si="4"/>
        <v/>
      </c>
      <c r="DF41" s="559" t="str">
        <f>IF(DE41="","",CONCATENATE(競技者データ入力シート!D47,競技者データ入力シート!E47))</f>
        <v/>
      </c>
    </row>
    <row r="42" spans="2:110">
      <c r="B42" t="str">
        <f>IF(競技者データ入力シート!$S$2="","",競技者データ入力シート!$S$2)</f>
        <v/>
      </c>
      <c r="C42" t="str">
        <f>IF(競技者データ入力シート!$D48="","",競技者データ入力シート!$S$3)</f>
        <v/>
      </c>
      <c r="D42" t="str">
        <f>IF(競技者データ入力シート!D48="","",競技者データ入力シート!B48)</f>
        <v/>
      </c>
      <c r="E42" t="str">
        <f>IF(競技者データ入力シート!D48="","",C42&amp;D42)</f>
        <v/>
      </c>
      <c r="F42" t="str">
        <f>IF(競技者データ入力シート!D48="","",競技者データ入力シート!$S$2)</f>
        <v/>
      </c>
      <c r="I42" t="str">
        <f>ASC(IF(競技者データ入力シート!D48="","",競技者データ入力シート!C48))</f>
        <v/>
      </c>
      <c r="J42" t="str">
        <f>IF(競技者データ入力シート!D48="","",TRIM(競技者データ入力シート!D48)&amp;" "&amp;(TRIM(競技者データ入力シート!E48)))</f>
        <v/>
      </c>
      <c r="K42" t="str">
        <f>ASC(IF(競技者データ入力シート!F48="","",TRIM(競技者データ入力シート!F48)&amp;" "&amp;(TRIM(競技者データ入力シート!G48))))</f>
        <v/>
      </c>
      <c r="L42" t="str">
        <f t="shared" si="0"/>
        <v/>
      </c>
      <c r="M42" t="str">
        <f>ASC(IF(競技者データ入力シート!H48="","",競技者データ入力シート!H48))</f>
        <v/>
      </c>
      <c r="N42" t="str">
        <f>ASC(IF(競技者データ入力シート!P48="","",競技者データ入力シート!P48))</f>
        <v/>
      </c>
      <c r="O42" t="str">
        <f>IF(競技者データ入力シート!J48="","",競技者データ入力シート!J48)</f>
        <v/>
      </c>
      <c r="P42" t="str">
        <f>ASC(IF(競技者データ入力シート!K48="","",競技者データ入力シート!K48))</f>
        <v/>
      </c>
      <c r="Q42" t="str">
        <f>ASC(IF(競技者データ入力シート!L48="","",競技者データ入力シート!L48))</f>
        <v/>
      </c>
      <c r="R42" t="str">
        <f>ASC(IF(競技者データ入力シート!M48="","",競技者データ入力シート!M48))</f>
        <v/>
      </c>
      <c r="S42" t="str">
        <f>IF(競技者データ入力シート!O48="","",競技者データ入力シート!O48)</f>
        <v/>
      </c>
      <c r="T42" t="str">
        <f>ASC(IF(競技者データ入力シート!N48="","",競技者データ入力シート!N48))</f>
        <v/>
      </c>
      <c r="U42" s="1" t="str">
        <f>IF($O42="","",IF($O42="男",IFERROR(VLOOKUP(競技者データ入力シート!Q48,データ!$B$2:$C$101,2,FALSE),""),IF($O42="女",IFERROR(VLOOKUP(競技者データ入力シート!Q48,データ!$F$2:$G$101,2,FALSE),""))))</f>
        <v/>
      </c>
      <c r="V42" t="str">
        <f>ASC(IF(競技者データ入力シート!Q48="","",競技者データ入力シート!R48))</f>
        <v/>
      </c>
      <c r="Y42" s="1" t="str">
        <f>IF($O42="","",IF($O42="男",IFERROR(VLOOKUP(競技者データ入力シート!V48,データ!$B$2:$C$101,2,FALSE),""),IF($O42="女",IFERROR(VLOOKUP(競技者データ入力シート!V48,データ!$F$2:$G$101,2,FALSE),""))))</f>
        <v/>
      </c>
      <c r="Z42" t="str">
        <f>ASC(IF(競技者データ入力シート!W48="","",競技者データ入力シート!W48))</f>
        <v/>
      </c>
      <c r="AC42" s="1"/>
      <c r="AG42" s="1"/>
      <c r="AP42" s="1" t="str">
        <f>IF(申込資格確認!F51="","",申込資格確認!F51)</f>
        <v/>
      </c>
      <c r="AQ42" s="1" t="str">
        <f>IF(申込資格確認!I51="","",申込資格確認!I51)</f>
        <v/>
      </c>
      <c r="AR42" s="1" t="str">
        <f>IF(申込資格確認!J51="","",申込資格確認!J51)</f>
        <v/>
      </c>
      <c r="AS42" s="12" t="str">
        <f>IF(申込資格確認!K51="","",申込資格確認!K51)</f>
        <v/>
      </c>
      <c r="AT42" s="12"/>
      <c r="AU42" s="12"/>
      <c r="AV42" s="12"/>
      <c r="AX42" s="1"/>
      <c r="AZ42" s="1"/>
      <c r="BA42" s="1"/>
      <c r="BC42" s="12"/>
      <c r="BD42" s="12"/>
      <c r="BE42" s="12"/>
      <c r="BF42" s="12"/>
      <c r="BG42" s="12"/>
      <c r="BH42" s="12"/>
      <c r="BI42" s="12"/>
      <c r="BJ42" s="12"/>
      <c r="BK42" s="12"/>
      <c r="BM42" s="12"/>
      <c r="BN42" t="str">
        <f>IF(U42="","",(VLOOKUP(U42,データ!$P$2:$Q$21,2,FALSE)))</f>
        <v/>
      </c>
      <c r="BO42" t="str">
        <f>IF(Y42="","",VLOOKUP(Y42,データ!$P$2:$Q$14,2,FALSE))</f>
        <v/>
      </c>
      <c r="CX42" s="560" t="str">
        <f t="shared" si="1"/>
        <v/>
      </c>
      <c r="CY42" s="560" t="str">
        <f>IF(CX42="","",COUNTIF($CX$2:CX42,CX42))</f>
        <v/>
      </c>
      <c r="CZ42" s="560" t="str">
        <f t="shared" si="2"/>
        <v/>
      </c>
      <c r="DA42" s="560" t="str">
        <f>IF(CZ42="","",COUNTIF($CZ$2:CZ42,CZ42))</f>
        <v/>
      </c>
      <c r="DC42" s="559" t="str">
        <f t="shared" si="3"/>
        <v/>
      </c>
      <c r="DD42" s="559" t="str">
        <f>IF(DC42="","",CONCATENATE(競技者データ入力シート!D48,競技者データ入力シート!E48))</f>
        <v/>
      </c>
      <c r="DE42" s="559" t="str">
        <f t="shared" si="4"/>
        <v/>
      </c>
      <c r="DF42" s="559" t="str">
        <f>IF(DE42="","",CONCATENATE(競技者データ入力シート!D48,競技者データ入力シート!E48))</f>
        <v/>
      </c>
    </row>
    <row r="43" spans="2:110">
      <c r="B43" t="str">
        <f>IF(競技者データ入力シート!$S$2="","",競技者データ入力シート!$S$2)</f>
        <v/>
      </c>
      <c r="C43" t="str">
        <f>IF(競技者データ入力シート!$D49="","",競技者データ入力シート!$S$3)</f>
        <v/>
      </c>
      <c r="D43" t="str">
        <f>IF(競技者データ入力シート!D49="","",競技者データ入力シート!B49)</f>
        <v/>
      </c>
      <c r="E43" t="str">
        <f>IF(競技者データ入力シート!D49="","",C43&amp;D43)</f>
        <v/>
      </c>
      <c r="F43" t="str">
        <f>IF(競技者データ入力シート!D49="","",競技者データ入力シート!$S$2)</f>
        <v/>
      </c>
      <c r="I43" t="str">
        <f>ASC(IF(競技者データ入力シート!D49="","",競技者データ入力シート!C49))</f>
        <v/>
      </c>
      <c r="J43" t="str">
        <f>IF(競技者データ入力シート!D49="","",TRIM(競技者データ入力シート!D49)&amp;" "&amp;(TRIM(競技者データ入力シート!E49)))</f>
        <v/>
      </c>
      <c r="K43" t="str">
        <f>ASC(IF(競技者データ入力シート!F49="","",TRIM(競技者データ入力シート!F49)&amp;" "&amp;(TRIM(競技者データ入力シート!G49))))</f>
        <v/>
      </c>
      <c r="L43" t="str">
        <f t="shared" si="0"/>
        <v/>
      </c>
      <c r="M43" t="str">
        <f>ASC(IF(競技者データ入力シート!H49="","",競技者データ入力シート!H49))</f>
        <v/>
      </c>
      <c r="N43" t="str">
        <f>ASC(IF(競技者データ入力シート!P49="","",競技者データ入力シート!P49))</f>
        <v/>
      </c>
      <c r="O43" t="str">
        <f>IF(競技者データ入力シート!J49="","",競技者データ入力シート!J49)</f>
        <v/>
      </c>
      <c r="P43" t="str">
        <f>ASC(IF(競技者データ入力シート!K49="","",競技者データ入力シート!K49))</f>
        <v/>
      </c>
      <c r="Q43" t="str">
        <f>ASC(IF(競技者データ入力シート!L49="","",競技者データ入力シート!L49))</f>
        <v/>
      </c>
      <c r="R43" t="str">
        <f>ASC(IF(競技者データ入力シート!M49="","",競技者データ入力シート!M49))</f>
        <v/>
      </c>
      <c r="S43" t="str">
        <f>IF(競技者データ入力シート!O49="","",競技者データ入力シート!O49)</f>
        <v/>
      </c>
      <c r="T43" t="str">
        <f>ASC(IF(競技者データ入力シート!N49="","",競技者データ入力シート!N49))</f>
        <v/>
      </c>
      <c r="U43" s="1" t="str">
        <f>IF($O43="","",IF($O43="男",IFERROR(VLOOKUP(競技者データ入力シート!Q49,データ!$B$2:$C$101,2,FALSE),""),IF($O43="女",IFERROR(VLOOKUP(競技者データ入力シート!Q49,データ!$F$2:$G$101,2,FALSE),""))))</f>
        <v/>
      </c>
      <c r="V43" t="str">
        <f>ASC(IF(競技者データ入力シート!Q49="","",競技者データ入力シート!R49))</f>
        <v/>
      </c>
      <c r="Y43" s="1" t="str">
        <f>IF($O43="","",IF($O43="男",IFERROR(VLOOKUP(競技者データ入力シート!V49,データ!$B$2:$C$101,2,FALSE),""),IF($O43="女",IFERROR(VLOOKUP(競技者データ入力シート!V49,データ!$F$2:$G$101,2,FALSE),""))))</f>
        <v/>
      </c>
      <c r="Z43" t="str">
        <f>ASC(IF(競技者データ入力シート!W49="","",競技者データ入力シート!W49))</f>
        <v/>
      </c>
      <c r="AC43" s="1"/>
      <c r="AG43" s="1"/>
      <c r="AP43" s="1" t="str">
        <f>IF(申込資格確認!F52="","",申込資格確認!F52)</f>
        <v/>
      </c>
      <c r="AQ43" s="1" t="str">
        <f>IF(申込資格確認!I52="","",申込資格確認!I52)</f>
        <v/>
      </c>
      <c r="AR43" s="1" t="str">
        <f>IF(申込資格確認!J52="","",申込資格確認!J52)</f>
        <v/>
      </c>
      <c r="AS43" s="12" t="str">
        <f>IF(申込資格確認!K52="","",申込資格確認!K52)</f>
        <v/>
      </c>
      <c r="AT43" s="12"/>
      <c r="AU43" s="12"/>
      <c r="AV43" s="12"/>
      <c r="AX43" s="1"/>
      <c r="AZ43" s="1"/>
      <c r="BA43" s="1"/>
      <c r="BC43" s="12"/>
      <c r="BD43" s="12"/>
      <c r="BE43" s="12"/>
      <c r="BF43" s="12"/>
      <c r="BG43" s="12"/>
      <c r="BH43" s="12"/>
      <c r="BI43" s="12"/>
      <c r="BJ43" s="12"/>
      <c r="BK43" s="12"/>
      <c r="BM43" s="12"/>
      <c r="BN43" t="str">
        <f>IF(U43="","",(VLOOKUP(U43,データ!$P$2:$Q$21,2,FALSE)))</f>
        <v/>
      </c>
      <c r="BO43" t="str">
        <f>IF(Y43="","",VLOOKUP(Y43,データ!$P$2:$Q$14,2,FALSE))</f>
        <v/>
      </c>
      <c r="CX43" s="560" t="str">
        <f t="shared" si="1"/>
        <v/>
      </c>
      <c r="CY43" s="560" t="str">
        <f>IF(CX43="","",COUNTIF($CX$2:CX43,CX43))</f>
        <v/>
      </c>
      <c r="CZ43" s="560" t="str">
        <f t="shared" si="2"/>
        <v/>
      </c>
      <c r="DA43" s="560" t="str">
        <f>IF(CZ43="","",COUNTIF($CZ$2:CZ43,CZ43))</f>
        <v/>
      </c>
      <c r="DC43" s="559" t="str">
        <f t="shared" si="3"/>
        <v/>
      </c>
      <c r="DD43" s="559" t="str">
        <f>IF(DC43="","",CONCATENATE(競技者データ入力シート!D49,競技者データ入力シート!E49))</f>
        <v/>
      </c>
      <c r="DE43" s="559" t="str">
        <f t="shared" si="4"/>
        <v/>
      </c>
      <c r="DF43" s="559" t="str">
        <f>IF(DE43="","",CONCATENATE(競技者データ入力シート!D49,競技者データ入力シート!E49))</f>
        <v/>
      </c>
    </row>
    <row r="44" spans="2:110">
      <c r="B44" t="str">
        <f>IF(競技者データ入力シート!$S$2="","",競技者データ入力シート!$S$2)</f>
        <v/>
      </c>
      <c r="C44" t="str">
        <f>IF(競技者データ入力シート!$D50="","",競技者データ入力シート!$S$3)</f>
        <v/>
      </c>
      <c r="D44" t="str">
        <f>IF(競技者データ入力シート!D50="","",競技者データ入力シート!B50)</f>
        <v/>
      </c>
      <c r="E44" t="str">
        <f>IF(競技者データ入力シート!D50="","",C44&amp;D44)</f>
        <v/>
      </c>
      <c r="F44" t="str">
        <f>IF(競技者データ入力シート!D50="","",競技者データ入力シート!$S$2)</f>
        <v/>
      </c>
      <c r="I44" t="str">
        <f>ASC(IF(競技者データ入力シート!D50="","",競技者データ入力シート!C50))</f>
        <v/>
      </c>
      <c r="J44" t="str">
        <f>IF(競技者データ入力シート!D50="","",TRIM(競技者データ入力シート!D50)&amp;" "&amp;(TRIM(競技者データ入力シート!E50)))</f>
        <v/>
      </c>
      <c r="K44" t="str">
        <f>ASC(IF(競技者データ入力シート!F50="","",TRIM(競技者データ入力シート!F50)&amp;" "&amp;(TRIM(競技者データ入力シート!G50))))</f>
        <v/>
      </c>
      <c r="L44" t="str">
        <f t="shared" si="0"/>
        <v/>
      </c>
      <c r="M44" t="str">
        <f>ASC(IF(競技者データ入力シート!H50="","",競技者データ入力シート!H50))</f>
        <v/>
      </c>
      <c r="N44" t="str">
        <f>ASC(IF(競技者データ入力シート!P50="","",競技者データ入力シート!P50))</f>
        <v/>
      </c>
      <c r="O44" t="str">
        <f>IF(競技者データ入力シート!J50="","",競技者データ入力シート!J50)</f>
        <v/>
      </c>
      <c r="P44" t="str">
        <f>ASC(IF(競技者データ入力シート!K50="","",競技者データ入力シート!K50))</f>
        <v/>
      </c>
      <c r="Q44" t="str">
        <f>ASC(IF(競技者データ入力シート!L50="","",競技者データ入力シート!L50))</f>
        <v/>
      </c>
      <c r="R44" t="str">
        <f>ASC(IF(競技者データ入力シート!M50="","",競技者データ入力シート!M50))</f>
        <v/>
      </c>
      <c r="S44" t="str">
        <f>IF(競技者データ入力シート!O50="","",競技者データ入力シート!O50)</f>
        <v/>
      </c>
      <c r="T44" t="str">
        <f>ASC(IF(競技者データ入力シート!N50="","",競技者データ入力シート!N50))</f>
        <v/>
      </c>
      <c r="U44" s="1" t="str">
        <f>IF($O44="","",IF($O44="男",IFERROR(VLOOKUP(競技者データ入力シート!Q50,データ!$B$2:$C$101,2,FALSE),""),IF($O44="女",IFERROR(VLOOKUP(競技者データ入力シート!Q50,データ!$F$2:$G$101,2,FALSE),""))))</f>
        <v/>
      </c>
      <c r="V44" t="str">
        <f>ASC(IF(競技者データ入力シート!Q50="","",競技者データ入力シート!R50))</f>
        <v/>
      </c>
      <c r="Y44" s="1" t="str">
        <f>IF($O44="","",IF($O44="男",IFERROR(VLOOKUP(競技者データ入力シート!V50,データ!$B$2:$C$101,2,FALSE),""),IF($O44="女",IFERROR(VLOOKUP(競技者データ入力シート!V50,データ!$F$2:$G$101,2,FALSE),""))))</f>
        <v/>
      </c>
      <c r="Z44" t="str">
        <f>ASC(IF(競技者データ入力シート!W50="","",競技者データ入力シート!W50))</f>
        <v/>
      </c>
      <c r="AC44" s="1"/>
      <c r="AG44" s="1"/>
      <c r="AP44" s="1" t="str">
        <f>IF(申込資格確認!F53="","",申込資格確認!F53)</f>
        <v/>
      </c>
      <c r="AQ44" s="1" t="str">
        <f>IF(申込資格確認!I53="","",申込資格確認!I53)</f>
        <v/>
      </c>
      <c r="AR44" s="1" t="str">
        <f>IF(申込資格確認!J53="","",申込資格確認!J53)</f>
        <v/>
      </c>
      <c r="AS44" s="12" t="str">
        <f>IF(申込資格確認!K53="","",申込資格確認!K53)</f>
        <v/>
      </c>
      <c r="AT44" s="12"/>
      <c r="AU44" s="12"/>
      <c r="AV44" s="12"/>
      <c r="AX44" s="1"/>
      <c r="AZ44" s="1"/>
      <c r="BA44" s="1"/>
      <c r="BC44" s="12"/>
      <c r="BD44" s="12"/>
      <c r="BE44" s="12"/>
      <c r="BF44" s="12"/>
      <c r="BG44" s="12"/>
      <c r="BH44" s="12"/>
      <c r="BI44" s="12"/>
      <c r="BJ44" s="12"/>
      <c r="BK44" s="12"/>
      <c r="BM44" s="12"/>
      <c r="BN44" t="str">
        <f>IF(U44="","",(VLOOKUP(U44,データ!$P$2:$Q$21,2,FALSE)))</f>
        <v/>
      </c>
      <c r="BO44" t="str">
        <f>IF(Y44="","",VLOOKUP(Y44,データ!$P$2:$Q$14,2,FALSE))</f>
        <v/>
      </c>
      <c r="CX44" s="560" t="str">
        <f t="shared" si="1"/>
        <v/>
      </c>
      <c r="CY44" s="560" t="str">
        <f>IF(CX44="","",COUNTIF($CX$2:CX44,CX44))</f>
        <v/>
      </c>
      <c r="CZ44" s="560" t="str">
        <f t="shared" si="2"/>
        <v/>
      </c>
      <c r="DA44" s="560" t="str">
        <f>IF(CZ44="","",COUNTIF($CZ$2:CZ44,CZ44))</f>
        <v/>
      </c>
      <c r="DC44" s="559" t="str">
        <f t="shared" si="3"/>
        <v/>
      </c>
      <c r="DD44" s="559" t="str">
        <f>IF(DC44="","",CONCATENATE(競技者データ入力シート!D50,競技者データ入力シート!E50))</f>
        <v/>
      </c>
      <c r="DE44" s="559" t="str">
        <f t="shared" si="4"/>
        <v/>
      </c>
      <c r="DF44" s="559" t="str">
        <f>IF(DE44="","",CONCATENATE(競技者データ入力シート!D50,競技者データ入力シート!E50))</f>
        <v/>
      </c>
    </row>
    <row r="45" spans="2:110">
      <c r="B45" t="str">
        <f>IF(競技者データ入力シート!$S$2="","",競技者データ入力シート!$S$2)</f>
        <v/>
      </c>
      <c r="C45" t="str">
        <f>IF(競技者データ入力シート!$D51="","",競技者データ入力シート!$S$3)</f>
        <v/>
      </c>
      <c r="D45" t="str">
        <f>IF(競技者データ入力シート!D51="","",競技者データ入力シート!B51)</f>
        <v/>
      </c>
      <c r="E45" t="str">
        <f>IF(競技者データ入力シート!D51="","",C45&amp;D45)</f>
        <v/>
      </c>
      <c r="F45" t="str">
        <f>IF(競技者データ入力シート!D51="","",競技者データ入力シート!$S$2)</f>
        <v/>
      </c>
      <c r="I45" t="str">
        <f>ASC(IF(競技者データ入力シート!D51="","",競技者データ入力シート!C51))</f>
        <v/>
      </c>
      <c r="J45" t="str">
        <f>IF(競技者データ入力シート!D51="","",TRIM(競技者データ入力シート!D51)&amp;" "&amp;(TRIM(競技者データ入力シート!E51)))</f>
        <v/>
      </c>
      <c r="K45" t="str">
        <f>ASC(IF(競技者データ入力シート!F51="","",TRIM(競技者データ入力シート!F51)&amp;" "&amp;(TRIM(競技者データ入力シート!G51))))</f>
        <v/>
      </c>
      <c r="L45" t="str">
        <f t="shared" si="0"/>
        <v/>
      </c>
      <c r="M45" t="str">
        <f>ASC(IF(競技者データ入力シート!H51="","",競技者データ入力シート!H51))</f>
        <v/>
      </c>
      <c r="N45" t="str">
        <f>ASC(IF(競技者データ入力シート!P51="","",競技者データ入力シート!P51))</f>
        <v/>
      </c>
      <c r="O45" t="str">
        <f>IF(競技者データ入力シート!J51="","",競技者データ入力シート!J51)</f>
        <v/>
      </c>
      <c r="P45" t="str">
        <f>ASC(IF(競技者データ入力シート!K51="","",競技者データ入力シート!K51))</f>
        <v/>
      </c>
      <c r="Q45" t="str">
        <f>ASC(IF(競技者データ入力シート!L51="","",競技者データ入力シート!L51))</f>
        <v/>
      </c>
      <c r="R45" t="str">
        <f>ASC(IF(競技者データ入力シート!M51="","",競技者データ入力シート!M51))</f>
        <v/>
      </c>
      <c r="S45" t="str">
        <f>IF(競技者データ入力シート!O51="","",競技者データ入力シート!O51)</f>
        <v/>
      </c>
      <c r="T45" t="str">
        <f>ASC(IF(競技者データ入力シート!N51="","",競技者データ入力シート!N51))</f>
        <v/>
      </c>
      <c r="U45" s="1" t="str">
        <f>IF($O45="","",IF($O45="男",IFERROR(VLOOKUP(競技者データ入力シート!Q51,データ!$B$2:$C$101,2,FALSE),""),IF($O45="女",IFERROR(VLOOKUP(競技者データ入力シート!Q51,データ!$F$2:$G$101,2,FALSE),""))))</f>
        <v/>
      </c>
      <c r="V45" t="str">
        <f>ASC(IF(競技者データ入力シート!Q51="","",競技者データ入力シート!R51))</f>
        <v/>
      </c>
      <c r="Y45" s="1" t="str">
        <f>IF($O45="","",IF($O45="男",IFERROR(VLOOKUP(競技者データ入力シート!V51,データ!$B$2:$C$101,2,FALSE),""),IF($O45="女",IFERROR(VLOOKUP(競技者データ入力シート!V51,データ!$F$2:$G$101,2,FALSE),""))))</f>
        <v/>
      </c>
      <c r="Z45" t="str">
        <f>ASC(IF(競技者データ入力シート!W51="","",競技者データ入力シート!W51))</f>
        <v/>
      </c>
      <c r="AC45" s="1"/>
      <c r="AG45" s="1"/>
      <c r="AP45" s="1" t="str">
        <f>IF(申込資格確認!F54="","",申込資格確認!F54)</f>
        <v/>
      </c>
      <c r="AQ45" s="1" t="str">
        <f>IF(申込資格確認!I54="","",申込資格確認!I54)</f>
        <v/>
      </c>
      <c r="AR45" s="1" t="str">
        <f>IF(申込資格確認!J54="","",申込資格確認!J54)</f>
        <v/>
      </c>
      <c r="AS45" s="12" t="str">
        <f>IF(申込資格確認!K54="","",申込資格確認!K54)</f>
        <v/>
      </c>
      <c r="AT45" s="12"/>
      <c r="AU45" s="12"/>
      <c r="AV45" s="12"/>
      <c r="AX45" s="1"/>
      <c r="AZ45" s="1"/>
      <c r="BA45" s="1"/>
      <c r="BC45" s="12"/>
      <c r="BD45" s="12"/>
      <c r="BE45" s="12"/>
      <c r="BF45" s="12"/>
      <c r="BG45" s="12"/>
      <c r="BH45" s="12"/>
      <c r="BI45" s="12"/>
      <c r="BJ45" s="12"/>
      <c r="BK45" s="12"/>
      <c r="BM45" s="12"/>
      <c r="BN45" t="str">
        <f>IF(U45="","",(VLOOKUP(U45,データ!$P$2:$Q$21,2,FALSE)))</f>
        <v/>
      </c>
      <c r="BO45" t="str">
        <f>IF(Y45="","",VLOOKUP(Y45,データ!$P$2:$Q$14,2,FALSE))</f>
        <v/>
      </c>
      <c r="CX45" s="560" t="str">
        <f t="shared" si="1"/>
        <v/>
      </c>
      <c r="CY45" s="560" t="str">
        <f>IF(CX45="","",COUNTIF($CX$2:CX45,CX45))</f>
        <v/>
      </c>
      <c r="CZ45" s="560" t="str">
        <f t="shared" si="2"/>
        <v/>
      </c>
      <c r="DA45" s="560" t="str">
        <f>IF(CZ45="","",COUNTIF($CZ$2:CZ45,CZ45))</f>
        <v/>
      </c>
      <c r="DC45" s="559" t="str">
        <f t="shared" si="3"/>
        <v/>
      </c>
      <c r="DD45" s="559" t="str">
        <f>IF(DC45="","",CONCATENATE(競技者データ入力シート!D51,競技者データ入力シート!E51))</f>
        <v/>
      </c>
      <c r="DE45" s="559" t="str">
        <f t="shared" si="4"/>
        <v/>
      </c>
      <c r="DF45" s="559" t="str">
        <f>IF(DE45="","",CONCATENATE(競技者データ入力シート!D51,競技者データ入力シート!E51))</f>
        <v/>
      </c>
    </row>
    <row r="46" spans="2:110">
      <c r="B46" t="str">
        <f>IF(競技者データ入力シート!$S$2="","",競技者データ入力シート!$S$2)</f>
        <v/>
      </c>
      <c r="C46" t="str">
        <f>IF(競技者データ入力シート!$D52="","",競技者データ入力シート!$S$3)</f>
        <v/>
      </c>
      <c r="D46" t="str">
        <f>IF(競技者データ入力シート!D52="","",競技者データ入力シート!B52)</f>
        <v/>
      </c>
      <c r="E46" t="str">
        <f>IF(競技者データ入力シート!D52="","",C46&amp;D46)</f>
        <v/>
      </c>
      <c r="F46" t="str">
        <f>IF(競技者データ入力シート!D52="","",競技者データ入力シート!$S$2)</f>
        <v/>
      </c>
      <c r="I46" t="str">
        <f>ASC(IF(競技者データ入力シート!D52="","",競技者データ入力シート!C52))</f>
        <v/>
      </c>
      <c r="J46" t="str">
        <f>IF(競技者データ入力シート!D52="","",TRIM(競技者データ入力シート!D52)&amp;" "&amp;(TRIM(競技者データ入力シート!E52)))</f>
        <v/>
      </c>
      <c r="K46" t="str">
        <f>ASC(IF(競技者データ入力シート!F52="","",TRIM(競技者データ入力シート!F52)&amp;" "&amp;(TRIM(競技者データ入力シート!G52))))</f>
        <v/>
      </c>
      <c r="L46" t="str">
        <f t="shared" si="0"/>
        <v/>
      </c>
      <c r="M46" t="str">
        <f>ASC(IF(競技者データ入力シート!H52="","",競技者データ入力シート!H52))</f>
        <v/>
      </c>
      <c r="N46" t="str">
        <f>ASC(IF(競技者データ入力シート!P52="","",競技者データ入力シート!P52))</f>
        <v/>
      </c>
      <c r="O46" t="str">
        <f>IF(競技者データ入力シート!J52="","",競技者データ入力シート!J52)</f>
        <v/>
      </c>
      <c r="P46" t="str">
        <f>ASC(IF(競技者データ入力シート!K52="","",競技者データ入力シート!K52))</f>
        <v/>
      </c>
      <c r="Q46" t="str">
        <f>ASC(IF(競技者データ入力シート!L52="","",競技者データ入力シート!L52))</f>
        <v/>
      </c>
      <c r="R46" t="str">
        <f>ASC(IF(競技者データ入力シート!M52="","",競技者データ入力シート!M52))</f>
        <v/>
      </c>
      <c r="S46" t="str">
        <f>IF(競技者データ入力シート!O52="","",競技者データ入力シート!O52)</f>
        <v/>
      </c>
      <c r="T46" t="str">
        <f>ASC(IF(競技者データ入力シート!N52="","",競技者データ入力シート!N52))</f>
        <v/>
      </c>
      <c r="U46" s="1" t="str">
        <f>IF($O46="","",IF($O46="男",IFERROR(VLOOKUP(競技者データ入力シート!Q52,データ!$B$2:$C$101,2,FALSE),""),IF($O46="女",IFERROR(VLOOKUP(競技者データ入力シート!Q52,データ!$F$2:$G$101,2,FALSE),""))))</f>
        <v/>
      </c>
      <c r="V46" t="str">
        <f>ASC(IF(競技者データ入力シート!Q52="","",競技者データ入力シート!R52))</f>
        <v/>
      </c>
      <c r="Y46" s="1" t="str">
        <f>IF($O46="","",IF($O46="男",IFERROR(VLOOKUP(競技者データ入力シート!V52,データ!$B$2:$C$101,2,FALSE),""),IF($O46="女",IFERROR(VLOOKUP(競技者データ入力シート!V52,データ!$F$2:$G$101,2,FALSE),""))))</f>
        <v/>
      </c>
      <c r="Z46" t="str">
        <f>ASC(IF(競技者データ入力シート!W52="","",競技者データ入力シート!W52))</f>
        <v/>
      </c>
      <c r="AC46" s="1"/>
      <c r="AG46" s="1"/>
      <c r="AP46" s="1" t="str">
        <f>IF(申込資格確認!F55="","",申込資格確認!F55)</f>
        <v/>
      </c>
      <c r="AQ46" s="1" t="str">
        <f>IF(申込資格確認!I55="","",申込資格確認!I55)</f>
        <v/>
      </c>
      <c r="AR46" s="1" t="str">
        <f>IF(申込資格確認!J55="","",申込資格確認!J55)</f>
        <v/>
      </c>
      <c r="AS46" s="12" t="str">
        <f>IF(申込資格確認!K55="","",申込資格確認!K55)</f>
        <v/>
      </c>
      <c r="AT46" s="12"/>
      <c r="AU46" s="12"/>
      <c r="AV46" s="12"/>
      <c r="AX46" s="1"/>
      <c r="AZ46" s="1"/>
      <c r="BA46" s="1"/>
      <c r="BC46" s="12"/>
      <c r="BD46" s="12"/>
      <c r="BE46" s="12"/>
      <c r="BF46" s="12"/>
      <c r="BG46" s="12"/>
      <c r="BH46" s="12"/>
      <c r="BI46" s="12"/>
      <c r="BJ46" s="12"/>
      <c r="BK46" s="12"/>
      <c r="BM46" s="12"/>
      <c r="BN46" t="str">
        <f>IF(U46="","",(VLOOKUP(U46,データ!$P$2:$Q$21,2,FALSE)))</f>
        <v/>
      </c>
      <c r="BO46" t="str">
        <f>IF(Y46="","",VLOOKUP(Y46,データ!$P$2:$Q$14,2,FALSE))</f>
        <v/>
      </c>
      <c r="CX46" s="560" t="str">
        <f t="shared" si="1"/>
        <v/>
      </c>
      <c r="CY46" s="560" t="str">
        <f>IF(CX46="","",COUNTIF($CX$2:CX46,CX46))</f>
        <v/>
      </c>
      <c r="CZ46" s="560" t="str">
        <f t="shared" si="2"/>
        <v/>
      </c>
      <c r="DA46" s="560" t="str">
        <f>IF(CZ46="","",COUNTIF($CZ$2:CZ46,CZ46))</f>
        <v/>
      </c>
      <c r="DC46" s="559" t="str">
        <f t="shared" si="3"/>
        <v/>
      </c>
      <c r="DD46" s="559" t="str">
        <f>IF(DC46="","",CONCATENATE(競技者データ入力シート!D52,競技者データ入力シート!E52))</f>
        <v/>
      </c>
      <c r="DE46" s="559" t="str">
        <f t="shared" si="4"/>
        <v/>
      </c>
      <c r="DF46" s="559" t="str">
        <f>IF(DE46="","",CONCATENATE(競技者データ入力シート!D52,競技者データ入力シート!E52))</f>
        <v/>
      </c>
    </row>
    <row r="47" spans="2:110">
      <c r="B47" t="str">
        <f>IF(競技者データ入力シート!$S$2="","",競技者データ入力シート!$S$2)</f>
        <v/>
      </c>
      <c r="C47" t="str">
        <f>IF(競技者データ入力シート!$D53="","",競技者データ入力シート!$S$3)</f>
        <v/>
      </c>
      <c r="D47" t="str">
        <f>IF(競技者データ入力シート!D53="","",競技者データ入力シート!B53)</f>
        <v/>
      </c>
      <c r="E47" t="str">
        <f>IF(競技者データ入力シート!D53="","",C47&amp;D47)</f>
        <v/>
      </c>
      <c r="F47" t="str">
        <f>IF(競技者データ入力シート!D53="","",競技者データ入力シート!$S$2)</f>
        <v/>
      </c>
      <c r="I47" t="str">
        <f>ASC(IF(競技者データ入力シート!D53="","",競技者データ入力シート!C53))</f>
        <v/>
      </c>
      <c r="J47" t="str">
        <f>IF(競技者データ入力シート!D53="","",TRIM(競技者データ入力シート!D53)&amp;" "&amp;(TRIM(競技者データ入力シート!E53)))</f>
        <v/>
      </c>
      <c r="K47" t="str">
        <f>ASC(IF(競技者データ入力シート!F53="","",TRIM(競技者データ入力シート!F53)&amp;" "&amp;(TRIM(競技者データ入力シート!G53))))</f>
        <v/>
      </c>
      <c r="L47" t="str">
        <f t="shared" si="0"/>
        <v/>
      </c>
      <c r="M47" t="str">
        <f>ASC(IF(競技者データ入力シート!H53="","",競技者データ入力シート!H53))</f>
        <v/>
      </c>
      <c r="N47" t="str">
        <f>ASC(IF(競技者データ入力シート!P53="","",競技者データ入力シート!P53))</f>
        <v/>
      </c>
      <c r="O47" t="str">
        <f>IF(競技者データ入力シート!J53="","",競技者データ入力シート!J53)</f>
        <v/>
      </c>
      <c r="P47" t="str">
        <f>ASC(IF(競技者データ入力シート!K53="","",競技者データ入力シート!K53))</f>
        <v/>
      </c>
      <c r="Q47" t="str">
        <f>ASC(IF(競技者データ入力シート!L53="","",競技者データ入力シート!L53))</f>
        <v/>
      </c>
      <c r="R47" t="str">
        <f>ASC(IF(競技者データ入力シート!M53="","",競技者データ入力シート!M53))</f>
        <v/>
      </c>
      <c r="S47" t="str">
        <f>IF(競技者データ入力シート!O53="","",競技者データ入力シート!O53)</f>
        <v/>
      </c>
      <c r="T47" t="str">
        <f>ASC(IF(競技者データ入力シート!N53="","",競技者データ入力シート!N53))</f>
        <v/>
      </c>
      <c r="U47" s="1" t="str">
        <f>IF($O47="","",IF($O47="男",IFERROR(VLOOKUP(競技者データ入力シート!Q53,データ!$B$2:$C$101,2,FALSE),""),IF($O47="女",IFERROR(VLOOKUP(競技者データ入力シート!Q53,データ!$F$2:$G$101,2,FALSE),""))))</f>
        <v/>
      </c>
      <c r="V47" t="str">
        <f>ASC(IF(競技者データ入力シート!Q53="","",競技者データ入力シート!R53))</f>
        <v/>
      </c>
      <c r="Y47" s="1" t="str">
        <f>IF($O47="","",IF($O47="男",IFERROR(VLOOKUP(競技者データ入力シート!V53,データ!$B$2:$C$101,2,FALSE),""),IF($O47="女",IFERROR(VLOOKUP(競技者データ入力シート!V53,データ!$F$2:$G$101,2,FALSE),""))))</f>
        <v/>
      </c>
      <c r="Z47" t="str">
        <f>ASC(IF(競技者データ入力シート!W53="","",競技者データ入力シート!W53))</f>
        <v/>
      </c>
      <c r="AC47" s="1"/>
      <c r="AG47" s="1"/>
      <c r="AP47" s="1" t="str">
        <f>IF(申込資格確認!F56="","",申込資格確認!F56)</f>
        <v/>
      </c>
      <c r="AQ47" s="1" t="str">
        <f>IF(申込資格確認!I56="","",申込資格確認!I56)</f>
        <v/>
      </c>
      <c r="AR47" s="1" t="str">
        <f>IF(申込資格確認!J56="","",申込資格確認!J56)</f>
        <v/>
      </c>
      <c r="AS47" s="12" t="str">
        <f>IF(申込資格確認!K56="","",申込資格確認!K56)</f>
        <v/>
      </c>
      <c r="AT47" s="12"/>
      <c r="AU47" s="12"/>
      <c r="AV47" s="12"/>
      <c r="AX47" s="1"/>
      <c r="AZ47" s="1"/>
      <c r="BA47" s="1"/>
      <c r="BC47" s="12"/>
      <c r="BD47" s="12"/>
      <c r="BE47" s="12"/>
      <c r="BF47" s="12"/>
      <c r="BG47" s="12"/>
      <c r="BH47" s="12"/>
      <c r="BI47" s="12"/>
      <c r="BJ47" s="12"/>
      <c r="BK47" s="12"/>
      <c r="BM47" s="12"/>
      <c r="BN47" t="str">
        <f>IF(U47="","",(VLOOKUP(U47,データ!$P$2:$Q$21,2,FALSE)))</f>
        <v/>
      </c>
      <c r="BO47" t="str">
        <f>IF(Y47="","",VLOOKUP(Y47,データ!$P$2:$Q$14,2,FALSE))</f>
        <v/>
      </c>
      <c r="CX47" s="560" t="str">
        <f t="shared" si="1"/>
        <v/>
      </c>
      <c r="CY47" s="560" t="str">
        <f>IF(CX47="","",COUNTIF($CX$2:CX47,CX47))</f>
        <v/>
      </c>
      <c r="CZ47" s="560" t="str">
        <f t="shared" si="2"/>
        <v/>
      </c>
      <c r="DA47" s="560" t="str">
        <f>IF(CZ47="","",COUNTIF($CZ$2:CZ47,CZ47))</f>
        <v/>
      </c>
      <c r="DC47" s="559" t="str">
        <f t="shared" si="3"/>
        <v/>
      </c>
      <c r="DD47" s="559" t="str">
        <f>IF(DC47="","",CONCATENATE(競技者データ入力シート!D53,競技者データ入力シート!E53))</f>
        <v/>
      </c>
      <c r="DE47" s="559" t="str">
        <f t="shared" si="4"/>
        <v/>
      </c>
      <c r="DF47" s="559" t="str">
        <f>IF(DE47="","",CONCATENATE(競技者データ入力シート!D53,競技者データ入力シート!E53))</f>
        <v/>
      </c>
    </row>
    <row r="48" spans="2:110">
      <c r="B48" t="str">
        <f>IF(競技者データ入力シート!$S$2="","",競技者データ入力シート!$S$2)</f>
        <v/>
      </c>
      <c r="C48" t="str">
        <f>IF(競技者データ入力シート!$D54="","",競技者データ入力シート!$S$3)</f>
        <v/>
      </c>
      <c r="D48" t="str">
        <f>IF(競技者データ入力シート!D54="","",競技者データ入力シート!B54)</f>
        <v/>
      </c>
      <c r="E48" t="str">
        <f>IF(競技者データ入力シート!D54="","",C48&amp;D48)</f>
        <v/>
      </c>
      <c r="F48" t="str">
        <f>IF(競技者データ入力シート!D54="","",競技者データ入力シート!$S$2)</f>
        <v/>
      </c>
      <c r="I48" t="str">
        <f>ASC(IF(競技者データ入力シート!D54="","",競技者データ入力シート!C54))</f>
        <v/>
      </c>
      <c r="J48" t="str">
        <f>IF(競技者データ入力シート!D54="","",TRIM(競技者データ入力シート!D54)&amp;" "&amp;(TRIM(競技者データ入力シート!E54)))</f>
        <v/>
      </c>
      <c r="K48" t="str">
        <f>ASC(IF(競技者データ入力シート!F54="","",TRIM(競技者データ入力シート!F54)&amp;" "&amp;(TRIM(競技者データ入力シート!G54))))</f>
        <v/>
      </c>
      <c r="L48" t="str">
        <f t="shared" si="0"/>
        <v/>
      </c>
      <c r="M48" t="str">
        <f>ASC(IF(競技者データ入力シート!H54="","",競技者データ入力シート!H54))</f>
        <v/>
      </c>
      <c r="N48" t="str">
        <f>ASC(IF(競技者データ入力シート!P54="","",競技者データ入力シート!P54))</f>
        <v/>
      </c>
      <c r="O48" t="str">
        <f>IF(競技者データ入力シート!J54="","",競技者データ入力シート!J54)</f>
        <v/>
      </c>
      <c r="P48" t="str">
        <f>ASC(IF(競技者データ入力シート!K54="","",競技者データ入力シート!K54))</f>
        <v/>
      </c>
      <c r="Q48" t="str">
        <f>ASC(IF(競技者データ入力シート!L54="","",競技者データ入力シート!L54))</f>
        <v/>
      </c>
      <c r="R48" t="str">
        <f>ASC(IF(競技者データ入力シート!M54="","",競技者データ入力シート!M54))</f>
        <v/>
      </c>
      <c r="S48" t="str">
        <f>IF(競技者データ入力シート!O54="","",競技者データ入力シート!O54)</f>
        <v/>
      </c>
      <c r="T48" t="str">
        <f>ASC(IF(競技者データ入力シート!N54="","",競技者データ入力シート!N54))</f>
        <v/>
      </c>
      <c r="U48" s="1" t="str">
        <f>IF($O48="","",IF($O48="男",IFERROR(VLOOKUP(競技者データ入力シート!Q54,データ!$B$2:$C$101,2,FALSE),""),IF($O48="女",IFERROR(VLOOKUP(競技者データ入力シート!Q54,データ!$F$2:$G$101,2,FALSE),""))))</f>
        <v/>
      </c>
      <c r="V48" t="str">
        <f>ASC(IF(競技者データ入力シート!Q54="","",競技者データ入力シート!R54))</f>
        <v/>
      </c>
      <c r="Y48" s="1" t="str">
        <f>IF($O48="","",IF($O48="男",IFERROR(VLOOKUP(競技者データ入力シート!V54,データ!$B$2:$C$101,2,FALSE),""),IF($O48="女",IFERROR(VLOOKUP(競技者データ入力シート!V54,データ!$F$2:$G$101,2,FALSE),""))))</f>
        <v/>
      </c>
      <c r="Z48" t="str">
        <f>ASC(IF(競技者データ入力シート!W54="","",競技者データ入力シート!W54))</f>
        <v/>
      </c>
      <c r="AC48" s="1"/>
      <c r="AG48" s="1"/>
      <c r="AP48" s="1" t="str">
        <f>IF(申込資格確認!F57="","",申込資格確認!F57)</f>
        <v/>
      </c>
      <c r="AQ48" s="1" t="str">
        <f>IF(申込資格確認!I57="","",申込資格確認!I57)</f>
        <v/>
      </c>
      <c r="AR48" s="1" t="str">
        <f>IF(申込資格確認!J57="","",申込資格確認!J57)</f>
        <v/>
      </c>
      <c r="AS48" s="12" t="str">
        <f>IF(申込資格確認!K57="","",申込資格確認!K57)</f>
        <v/>
      </c>
      <c r="AT48" s="12"/>
      <c r="AU48" s="12"/>
      <c r="AV48" s="12"/>
      <c r="AX48" s="1"/>
      <c r="AZ48" s="1"/>
      <c r="BA48" s="1"/>
      <c r="BC48" s="12"/>
      <c r="BD48" s="12"/>
      <c r="BE48" s="12"/>
      <c r="BF48" s="12"/>
      <c r="BG48" s="12"/>
      <c r="BH48" s="12"/>
      <c r="BI48" s="12"/>
      <c r="BJ48" s="12"/>
      <c r="BK48" s="12"/>
      <c r="BM48" s="12"/>
      <c r="BN48" t="str">
        <f>IF(U48="","",(VLOOKUP(U48,データ!$P$2:$Q$21,2,FALSE)))</f>
        <v/>
      </c>
      <c r="BO48" t="str">
        <f>IF(Y48="","",VLOOKUP(Y48,データ!$P$2:$Q$14,2,FALSE))</f>
        <v/>
      </c>
      <c r="CX48" s="560" t="str">
        <f t="shared" si="1"/>
        <v/>
      </c>
      <c r="CY48" s="560" t="str">
        <f>IF(CX48="","",COUNTIF($CX$2:CX48,CX48))</f>
        <v/>
      </c>
      <c r="CZ48" s="560" t="str">
        <f t="shared" si="2"/>
        <v/>
      </c>
      <c r="DA48" s="560" t="str">
        <f>IF(CZ48="","",COUNTIF($CZ$2:CZ48,CZ48))</f>
        <v/>
      </c>
      <c r="DC48" s="559" t="str">
        <f t="shared" si="3"/>
        <v/>
      </c>
      <c r="DD48" s="559" t="str">
        <f>IF(DC48="","",CONCATENATE(競技者データ入力シート!D54,競技者データ入力シート!E54))</f>
        <v/>
      </c>
      <c r="DE48" s="559" t="str">
        <f t="shared" si="4"/>
        <v/>
      </c>
      <c r="DF48" s="559" t="str">
        <f>IF(DE48="","",CONCATENATE(競技者データ入力シート!D54,競技者データ入力シート!E54))</f>
        <v/>
      </c>
    </row>
    <row r="49" spans="2:110">
      <c r="B49" t="str">
        <f>IF(競技者データ入力シート!$S$2="","",競技者データ入力シート!$S$2)</f>
        <v/>
      </c>
      <c r="C49" t="str">
        <f>IF(競技者データ入力シート!$D55="","",競技者データ入力シート!$S$3)</f>
        <v/>
      </c>
      <c r="D49" t="str">
        <f>IF(競技者データ入力シート!D55="","",競技者データ入力シート!B55)</f>
        <v/>
      </c>
      <c r="E49" t="str">
        <f>IF(競技者データ入力シート!D55="","",C49&amp;D49)</f>
        <v/>
      </c>
      <c r="F49" t="str">
        <f>IF(競技者データ入力シート!D55="","",競技者データ入力シート!$S$2)</f>
        <v/>
      </c>
      <c r="I49" t="str">
        <f>ASC(IF(競技者データ入力シート!D55="","",競技者データ入力シート!C55))</f>
        <v/>
      </c>
      <c r="J49" t="str">
        <f>IF(競技者データ入力シート!D55="","",TRIM(競技者データ入力シート!D55)&amp;" "&amp;(TRIM(競技者データ入力シート!E55)))</f>
        <v/>
      </c>
      <c r="K49" t="str">
        <f>ASC(IF(競技者データ入力シート!F55="","",TRIM(競技者データ入力シート!F55)&amp;" "&amp;(TRIM(競技者データ入力シート!G55))))</f>
        <v/>
      </c>
      <c r="L49" t="str">
        <f t="shared" si="0"/>
        <v/>
      </c>
      <c r="M49" t="str">
        <f>ASC(IF(競技者データ入力シート!H55="","",競技者データ入力シート!H55))</f>
        <v/>
      </c>
      <c r="N49" t="str">
        <f>ASC(IF(競技者データ入力シート!P55="","",競技者データ入力シート!P55))</f>
        <v/>
      </c>
      <c r="O49" t="str">
        <f>IF(競技者データ入力シート!J55="","",競技者データ入力シート!J55)</f>
        <v/>
      </c>
      <c r="P49" t="str">
        <f>ASC(IF(競技者データ入力シート!K55="","",競技者データ入力シート!K55))</f>
        <v/>
      </c>
      <c r="Q49" t="str">
        <f>ASC(IF(競技者データ入力シート!L55="","",競技者データ入力シート!L55))</f>
        <v/>
      </c>
      <c r="R49" t="str">
        <f>ASC(IF(競技者データ入力シート!M55="","",競技者データ入力シート!M55))</f>
        <v/>
      </c>
      <c r="S49" t="str">
        <f>IF(競技者データ入力シート!O55="","",競技者データ入力シート!O55)</f>
        <v/>
      </c>
      <c r="T49" t="str">
        <f>ASC(IF(競技者データ入力シート!N55="","",競技者データ入力シート!N55))</f>
        <v/>
      </c>
      <c r="U49" s="1" t="str">
        <f>IF($O49="","",IF($O49="男",IFERROR(VLOOKUP(競技者データ入力シート!Q55,データ!$B$2:$C$101,2,FALSE),""),IF($O49="女",IFERROR(VLOOKUP(競技者データ入力シート!Q55,データ!$F$2:$G$101,2,FALSE),""))))</f>
        <v/>
      </c>
      <c r="V49" t="str">
        <f>ASC(IF(競技者データ入力シート!Q55="","",競技者データ入力シート!R55))</f>
        <v/>
      </c>
      <c r="Y49" s="1" t="str">
        <f>IF($O49="","",IF($O49="男",IFERROR(VLOOKUP(競技者データ入力シート!V55,データ!$B$2:$C$101,2,FALSE),""),IF($O49="女",IFERROR(VLOOKUP(競技者データ入力シート!V55,データ!$F$2:$G$101,2,FALSE),""))))</f>
        <v/>
      </c>
      <c r="Z49" t="str">
        <f>ASC(IF(競技者データ入力シート!W55="","",競技者データ入力シート!W55))</f>
        <v/>
      </c>
      <c r="AC49" s="1"/>
      <c r="AG49" s="1"/>
      <c r="AP49" s="1" t="str">
        <f>IF(申込資格確認!F58="","",申込資格確認!F58)</f>
        <v/>
      </c>
      <c r="AQ49" s="1" t="str">
        <f>IF(申込資格確認!I58="","",申込資格確認!I58)</f>
        <v/>
      </c>
      <c r="AR49" s="1" t="str">
        <f>IF(申込資格確認!J58="","",申込資格確認!J58)</f>
        <v/>
      </c>
      <c r="AS49" s="12" t="str">
        <f>IF(申込資格確認!K58="","",申込資格確認!K58)</f>
        <v/>
      </c>
      <c r="AT49" s="12"/>
      <c r="AU49" s="12"/>
      <c r="AV49" s="12"/>
      <c r="AX49" s="1"/>
      <c r="AZ49" s="1"/>
      <c r="BA49" s="1"/>
      <c r="BC49" s="12"/>
      <c r="BD49" s="12"/>
      <c r="BE49" s="12"/>
      <c r="BF49" s="12"/>
      <c r="BG49" s="12"/>
      <c r="BH49" s="12"/>
      <c r="BI49" s="12"/>
      <c r="BJ49" s="12"/>
      <c r="BK49" s="12"/>
      <c r="BM49" s="12"/>
      <c r="BN49" t="str">
        <f>IF(U49="","",(VLOOKUP(U49,データ!$P$2:$Q$21,2,FALSE)))</f>
        <v/>
      </c>
      <c r="BO49" t="str">
        <f>IF(Y49="","",VLOOKUP(Y49,データ!$P$2:$Q$14,2,FALSE))</f>
        <v/>
      </c>
      <c r="CX49" s="560" t="str">
        <f t="shared" si="1"/>
        <v/>
      </c>
      <c r="CY49" s="560" t="str">
        <f>IF(CX49="","",COUNTIF($CX$2:CX49,CX49))</f>
        <v/>
      </c>
      <c r="CZ49" s="560" t="str">
        <f t="shared" si="2"/>
        <v/>
      </c>
      <c r="DA49" s="560" t="str">
        <f>IF(CZ49="","",COUNTIF($CZ$2:CZ49,CZ49))</f>
        <v/>
      </c>
      <c r="DC49" s="559" t="str">
        <f t="shared" si="3"/>
        <v/>
      </c>
      <c r="DD49" s="559" t="str">
        <f>IF(DC49="","",CONCATENATE(競技者データ入力シート!D55,競技者データ入力シート!E55))</f>
        <v/>
      </c>
      <c r="DE49" s="559" t="str">
        <f t="shared" si="4"/>
        <v/>
      </c>
      <c r="DF49" s="559" t="str">
        <f>IF(DE49="","",CONCATENATE(競技者データ入力シート!D55,競技者データ入力シート!E55))</f>
        <v/>
      </c>
    </row>
    <row r="50" spans="2:110">
      <c r="B50" t="str">
        <f>IF(競技者データ入力シート!$S$2="","",競技者データ入力シート!$S$2)</f>
        <v/>
      </c>
      <c r="C50" t="str">
        <f>IF(競技者データ入力シート!$D56="","",競技者データ入力シート!$S$3)</f>
        <v/>
      </c>
      <c r="D50" t="str">
        <f>IF(競技者データ入力シート!D56="","",競技者データ入力シート!B56)</f>
        <v/>
      </c>
      <c r="E50" t="str">
        <f>IF(競技者データ入力シート!D56="","",C50&amp;D50)</f>
        <v/>
      </c>
      <c r="F50" t="str">
        <f>IF(競技者データ入力シート!D56="","",競技者データ入力シート!$S$2)</f>
        <v/>
      </c>
      <c r="I50" t="str">
        <f>ASC(IF(競技者データ入力シート!D56="","",競技者データ入力シート!C56))</f>
        <v/>
      </c>
      <c r="J50" t="str">
        <f>IF(競技者データ入力シート!D56="","",TRIM(競技者データ入力シート!D56)&amp;" "&amp;(TRIM(競技者データ入力シート!E56)))</f>
        <v/>
      </c>
      <c r="K50" t="str">
        <f>ASC(IF(競技者データ入力シート!F56="","",TRIM(競技者データ入力シート!F56)&amp;" "&amp;(TRIM(競技者データ入力シート!G56))))</f>
        <v/>
      </c>
      <c r="L50" t="str">
        <f t="shared" si="0"/>
        <v/>
      </c>
      <c r="M50" t="str">
        <f>ASC(IF(競技者データ入力シート!H56="","",競技者データ入力シート!H56))</f>
        <v/>
      </c>
      <c r="N50" t="str">
        <f>ASC(IF(競技者データ入力シート!P56="","",競技者データ入力シート!P56))</f>
        <v/>
      </c>
      <c r="O50" t="str">
        <f>IF(競技者データ入力シート!J56="","",競技者データ入力シート!J56)</f>
        <v/>
      </c>
      <c r="P50" t="str">
        <f>ASC(IF(競技者データ入力シート!K56="","",競技者データ入力シート!K56))</f>
        <v/>
      </c>
      <c r="Q50" t="str">
        <f>ASC(IF(競技者データ入力シート!L56="","",競技者データ入力シート!L56))</f>
        <v/>
      </c>
      <c r="R50" t="str">
        <f>ASC(IF(競技者データ入力シート!M56="","",競技者データ入力シート!M56))</f>
        <v/>
      </c>
      <c r="S50" t="str">
        <f>IF(競技者データ入力シート!O56="","",競技者データ入力シート!O56)</f>
        <v/>
      </c>
      <c r="T50" t="str">
        <f>ASC(IF(競技者データ入力シート!N56="","",競技者データ入力シート!N56))</f>
        <v/>
      </c>
      <c r="U50" s="1" t="str">
        <f>IF($O50="","",IF($O50="男",IFERROR(VLOOKUP(競技者データ入力シート!Q56,データ!$B$2:$C$101,2,FALSE),""),IF($O50="女",IFERROR(VLOOKUP(競技者データ入力シート!Q56,データ!$F$2:$G$101,2,FALSE),""))))</f>
        <v/>
      </c>
      <c r="V50" t="str">
        <f>ASC(IF(競技者データ入力シート!Q56="","",競技者データ入力シート!R56))</f>
        <v/>
      </c>
      <c r="Y50" s="1" t="str">
        <f>IF($O50="","",IF($O50="男",IFERROR(VLOOKUP(競技者データ入力シート!V56,データ!$B$2:$C$101,2,FALSE),""),IF($O50="女",IFERROR(VLOOKUP(競技者データ入力シート!V56,データ!$F$2:$G$101,2,FALSE),""))))</f>
        <v/>
      </c>
      <c r="Z50" t="str">
        <f>ASC(IF(競技者データ入力シート!W56="","",競技者データ入力シート!W56))</f>
        <v/>
      </c>
      <c r="AC50" s="1"/>
      <c r="AG50" s="1"/>
      <c r="AP50" s="1" t="str">
        <f>IF(申込資格確認!F59="","",申込資格確認!F59)</f>
        <v/>
      </c>
      <c r="AQ50" s="1" t="str">
        <f>IF(申込資格確認!I59="","",申込資格確認!I59)</f>
        <v/>
      </c>
      <c r="AR50" s="1" t="str">
        <f>IF(申込資格確認!J59="","",申込資格確認!J59)</f>
        <v/>
      </c>
      <c r="AS50" s="12" t="str">
        <f>IF(申込資格確認!K59="","",申込資格確認!K59)</f>
        <v/>
      </c>
      <c r="AT50" s="12"/>
      <c r="AU50" s="12"/>
      <c r="AV50" s="12"/>
      <c r="AX50" s="1"/>
      <c r="AZ50" s="1"/>
      <c r="BA50" s="1"/>
      <c r="BC50" s="12"/>
      <c r="BD50" s="12"/>
      <c r="BE50" s="12"/>
      <c r="BF50" s="12"/>
      <c r="BG50" s="12"/>
      <c r="BH50" s="12"/>
      <c r="BI50" s="12"/>
      <c r="BJ50" s="12"/>
      <c r="BK50" s="12"/>
      <c r="BM50" s="12"/>
      <c r="BN50" t="str">
        <f>IF(U50="","",(VLOOKUP(U50,データ!$P$2:$Q$21,2,FALSE)))</f>
        <v/>
      </c>
      <c r="BO50" t="str">
        <f>IF(Y50="","",VLOOKUP(Y50,データ!$P$2:$Q$14,2,FALSE))</f>
        <v/>
      </c>
      <c r="CX50" s="560" t="str">
        <f t="shared" si="1"/>
        <v/>
      </c>
      <c r="CY50" s="560" t="str">
        <f>IF(CX50="","",COUNTIF($CX$2:CX50,CX50))</f>
        <v/>
      </c>
      <c r="CZ50" s="560" t="str">
        <f t="shared" si="2"/>
        <v/>
      </c>
      <c r="DA50" s="560" t="str">
        <f>IF(CZ50="","",COUNTIF($CZ$2:CZ50,CZ50))</f>
        <v/>
      </c>
      <c r="DC50" s="559" t="str">
        <f t="shared" si="3"/>
        <v/>
      </c>
      <c r="DD50" s="559" t="str">
        <f>IF(DC50="","",CONCATENATE(競技者データ入力シート!D56,競技者データ入力シート!E56))</f>
        <v/>
      </c>
      <c r="DE50" s="559" t="str">
        <f t="shared" si="4"/>
        <v/>
      </c>
      <c r="DF50" s="559" t="str">
        <f>IF(DE50="","",CONCATENATE(競技者データ入力シート!D56,競技者データ入力シート!E56))</f>
        <v/>
      </c>
    </row>
    <row r="51" spans="2:110">
      <c r="B51" t="str">
        <f>IF(競技者データ入力シート!$S$2="","",競技者データ入力シート!$S$2)</f>
        <v/>
      </c>
      <c r="C51" t="str">
        <f>IF(競技者データ入力シート!$D57="","",競技者データ入力シート!$S$3)</f>
        <v/>
      </c>
      <c r="D51" t="str">
        <f>IF(競技者データ入力シート!D57="","",競技者データ入力シート!B57)</f>
        <v/>
      </c>
      <c r="E51" t="str">
        <f>IF(競技者データ入力シート!D57="","",C51&amp;D51)</f>
        <v/>
      </c>
      <c r="F51" t="str">
        <f>IF(競技者データ入力シート!D57="","",競技者データ入力シート!$S$2)</f>
        <v/>
      </c>
      <c r="I51" t="str">
        <f>ASC(IF(競技者データ入力シート!D57="","",競技者データ入力シート!C57))</f>
        <v/>
      </c>
      <c r="J51" t="str">
        <f>IF(競技者データ入力シート!D57="","",TRIM(競技者データ入力シート!D57)&amp;" "&amp;(TRIM(競技者データ入力シート!E57)))</f>
        <v/>
      </c>
      <c r="K51" t="str">
        <f>ASC(IF(競技者データ入力シート!F57="","",TRIM(競技者データ入力シート!F57)&amp;" "&amp;(TRIM(競技者データ入力シート!G57))))</f>
        <v/>
      </c>
      <c r="L51" t="str">
        <f t="shared" si="0"/>
        <v/>
      </c>
      <c r="M51" t="str">
        <f>ASC(IF(競技者データ入力シート!H57="","",競技者データ入力シート!H57))</f>
        <v/>
      </c>
      <c r="N51" t="str">
        <f>ASC(IF(競技者データ入力シート!P57="","",競技者データ入力シート!P57))</f>
        <v/>
      </c>
      <c r="O51" t="str">
        <f>IF(競技者データ入力シート!J57="","",競技者データ入力シート!J57)</f>
        <v/>
      </c>
      <c r="P51" t="str">
        <f>ASC(IF(競技者データ入力シート!K57="","",競技者データ入力シート!K57))</f>
        <v/>
      </c>
      <c r="Q51" t="str">
        <f>ASC(IF(競技者データ入力シート!L57="","",競技者データ入力シート!L57))</f>
        <v/>
      </c>
      <c r="R51" t="str">
        <f>ASC(IF(競技者データ入力シート!M57="","",競技者データ入力シート!M57))</f>
        <v/>
      </c>
      <c r="S51" t="str">
        <f>IF(競技者データ入力シート!O57="","",競技者データ入力シート!O57)</f>
        <v/>
      </c>
      <c r="T51" t="str">
        <f>ASC(IF(競技者データ入力シート!N57="","",競技者データ入力シート!N57))</f>
        <v/>
      </c>
      <c r="U51" s="1" t="str">
        <f>IF($O51="","",IF($O51="男",IFERROR(VLOOKUP(競技者データ入力シート!Q57,データ!$B$2:$C$101,2,FALSE),""),IF($O51="女",IFERROR(VLOOKUP(競技者データ入力シート!Q57,データ!$F$2:$G$101,2,FALSE),""))))</f>
        <v/>
      </c>
      <c r="V51" t="str">
        <f>ASC(IF(競技者データ入力シート!Q57="","",競技者データ入力シート!R57))</f>
        <v/>
      </c>
      <c r="Y51" s="1" t="str">
        <f>IF($O51="","",IF($O51="男",IFERROR(VLOOKUP(競技者データ入力シート!V57,データ!$B$2:$C$101,2,FALSE),""),IF($O51="女",IFERROR(VLOOKUP(競技者データ入力シート!V57,データ!$F$2:$G$101,2,FALSE),""))))</f>
        <v/>
      </c>
      <c r="Z51" t="str">
        <f>ASC(IF(競技者データ入力シート!W57="","",競技者データ入力シート!W57))</f>
        <v/>
      </c>
      <c r="AC51" s="1"/>
      <c r="AG51" s="1"/>
      <c r="AP51" s="1" t="str">
        <f>IF(申込資格確認!F60="","",申込資格確認!F60)</f>
        <v/>
      </c>
      <c r="AQ51" s="1" t="str">
        <f>IF(申込資格確認!I60="","",申込資格確認!I60)</f>
        <v/>
      </c>
      <c r="AR51" s="1" t="str">
        <f>IF(申込資格確認!J60="","",申込資格確認!J60)</f>
        <v/>
      </c>
      <c r="AS51" s="12" t="str">
        <f>IF(申込資格確認!K60="","",申込資格確認!K60)</f>
        <v/>
      </c>
      <c r="AT51" s="12"/>
      <c r="AU51" s="12"/>
      <c r="AV51" s="12"/>
      <c r="AX51" s="1"/>
      <c r="AZ51" s="1"/>
      <c r="BA51" s="1"/>
      <c r="BC51" s="12"/>
      <c r="BD51" s="12"/>
      <c r="BE51" s="12"/>
      <c r="BF51" s="12"/>
      <c r="BG51" s="12"/>
      <c r="BH51" s="12"/>
      <c r="BI51" s="12"/>
      <c r="BJ51" s="12"/>
      <c r="BK51" s="12"/>
      <c r="BM51" s="12"/>
      <c r="BN51" t="str">
        <f>IF(U51="","",(VLOOKUP(U51,データ!$P$2:$Q$21,2,FALSE)))</f>
        <v/>
      </c>
      <c r="BO51" t="str">
        <f>IF(Y51="","",VLOOKUP(Y51,データ!$P$2:$Q$14,2,FALSE))</f>
        <v/>
      </c>
      <c r="CX51" s="560" t="str">
        <f t="shared" si="1"/>
        <v/>
      </c>
      <c r="CY51" s="560" t="str">
        <f>IF(CX51="","",COUNTIF($CX$2:CX51,CX51))</f>
        <v/>
      </c>
      <c r="CZ51" s="560" t="str">
        <f t="shared" si="2"/>
        <v/>
      </c>
      <c r="DA51" s="560" t="str">
        <f>IF(CZ51="","",COUNTIF($CZ$2:CZ51,CZ51))</f>
        <v/>
      </c>
      <c r="DC51" s="559" t="str">
        <f t="shared" si="3"/>
        <v/>
      </c>
      <c r="DD51" s="559" t="str">
        <f>IF(DC51="","",CONCATENATE(競技者データ入力シート!D57,競技者データ入力シート!E57))</f>
        <v/>
      </c>
      <c r="DE51" s="559" t="str">
        <f t="shared" si="4"/>
        <v/>
      </c>
      <c r="DF51" s="559" t="str">
        <f>IF(DE51="","",CONCATENATE(競技者データ入力シート!D57,競技者データ入力シート!E57))</f>
        <v/>
      </c>
    </row>
    <row r="52" spans="2:110">
      <c r="B52" t="str">
        <f>IF(競技者データ入力シート!$S$2="","",競技者データ入力シート!$S$2)</f>
        <v/>
      </c>
      <c r="C52" t="str">
        <f>IF(競技者データ入力シート!$D58="","",競技者データ入力シート!$S$3)</f>
        <v/>
      </c>
      <c r="D52" t="str">
        <f>IF(競技者データ入力シート!D58="","",競技者データ入力シート!B58)</f>
        <v/>
      </c>
      <c r="E52" t="str">
        <f>IF(競技者データ入力シート!D58="","",C52&amp;D52)</f>
        <v/>
      </c>
      <c r="F52" t="str">
        <f>IF(競技者データ入力シート!D58="","",競技者データ入力シート!$S$2)</f>
        <v/>
      </c>
      <c r="I52" t="str">
        <f>ASC(IF(競技者データ入力シート!D58="","",競技者データ入力シート!C58))</f>
        <v/>
      </c>
      <c r="J52" t="str">
        <f>IF(競技者データ入力シート!D58="","",TRIM(競技者データ入力シート!D58)&amp;" "&amp;(TRIM(競技者データ入力シート!E58)))</f>
        <v/>
      </c>
      <c r="K52" t="str">
        <f>ASC(IF(競技者データ入力シート!F58="","",TRIM(競技者データ入力シート!F58)&amp;" "&amp;(TRIM(競技者データ入力シート!G58))))</f>
        <v/>
      </c>
      <c r="L52" t="str">
        <f t="shared" si="0"/>
        <v/>
      </c>
      <c r="M52" t="str">
        <f>ASC(IF(競技者データ入力シート!H58="","",競技者データ入力シート!H58))</f>
        <v/>
      </c>
      <c r="N52" t="str">
        <f>ASC(IF(競技者データ入力シート!P58="","",競技者データ入力シート!P58))</f>
        <v/>
      </c>
      <c r="O52" t="str">
        <f>IF(競技者データ入力シート!J58="","",競技者データ入力シート!J58)</f>
        <v/>
      </c>
      <c r="P52" t="str">
        <f>ASC(IF(競技者データ入力シート!K58="","",競技者データ入力シート!K58))</f>
        <v/>
      </c>
      <c r="Q52" t="str">
        <f>ASC(IF(競技者データ入力シート!L58="","",競技者データ入力シート!L58))</f>
        <v/>
      </c>
      <c r="R52" t="str">
        <f>ASC(IF(競技者データ入力シート!M58="","",競技者データ入力シート!M58))</f>
        <v/>
      </c>
      <c r="S52" t="str">
        <f>IF(競技者データ入力シート!O58="","",競技者データ入力シート!O58)</f>
        <v/>
      </c>
      <c r="T52" t="str">
        <f>ASC(IF(競技者データ入力シート!N58="","",競技者データ入力シート!N58))</f>
        <v/>
      </c>
      <c r="U52" s="1" t="str">
        <f>IF($O52="","",IF($O52="男",IFERROR(VLOOKUP(競技者データ入力シート!Q58,データ!$B$2:$C$101,2,FALSE),""),IF($O52="女",IFERROR(VLOOKUP(競技者データ入力シート!Q58,データ!$F$2:$G$101,2,FALSE),""))))</f>
        <v/>
      </c>
      <c r="V52" t="str">
        <f>ASC(IF(競技者データ入力シート!Q58="","",競技者データ入力シート!R58))</f>
        <v/>
      </c>
      <c r="Y52" s="1" t="str">
        <f>IF($O52="","",IF($O52="男",IFERROR(VLOOKUP(競技者データ入力シート!V58,データ!$B$2:$C$101,2,FALSE),""),IF($O52="女",IFERROR(VLOOKUP(競技者データ入力シート!V58,データ!$F$2:$G$101,2,FALSE),""))))</f>
        <v/>
      </c>
      <c r="Z52" t="str">
        <f>ASC(IF(競技者データ入力シート!W58="","",競技者データ入力シート!W58))</f>
        <v/>
      </c>
      <c r="AC52" s="1"/>
      <c r="AG52" s="1"/>
      <c r="AQ52" s="12"/>
      <c r="AR52" s="12"/>
      <c r="AS52" s="12"/>
      <c r="AT52" s="12"/>
      <c r="AU52" s="12"/>
      <c r="AV52" s="12"/>
      <c r="AX52" s="1"/>
      <c r="AZ52" s="1"/>
      <c r="BA52" s="1"/>
      <c r="BC52" s="12"/>
      <c r="BD52" s="12"/>
      <c r="BE52" s="12"/>
      <c r="BF52" s="12"/>
      <c r="BG52" s="12"/>
      <c r="BH52" s="12"/>
      <c r="BI52" s="12"/>
      <c r="BJ52" s="12"/>
      <c r="BK52" s="12"/>
      <c r="BM52" s="12"/>
    </row>
    <row r="53" spans="2:110">
      <c r="U53" s="1"/>
      <c r="Y53" s="1"/>
      <c r="AC53" s="1"/>
      <c r="AG53" s="1"/>
      <c r="AQ53" s="12"/>
      <c r="AR53" s="12"/>
      <c r="AS53" s="12"/>
      <c r="AT53" s="12"/>
      <c r="AU53" s="12"/>
      <c r="AV53" s="12"/>
      <c r="AX53" s="1"/>
      <c r="AZ53" s="1"/>
      <c r="BA53" s="1"/>
      <c r="BC53" s="12"/>
      <c r="BD53" s="12"/>
      <c r="BE53" s="12"/>
      <c r="BF53" s="12"/>
      <c r="BG53" s="12"/>
      <c r="BH53" s="12"/>
      <c r="BI53" s="12"/>
      <c r="BJ53" s="12"/>
      <c r="BK53" s="12"/>
      <c r="BM53" s="12"/>
    </row>
    <row r="54" spans="2:110">
      <c r="D54">
        <v>1</v>
      </c>
      <c r="E54">
        <v>2</v>
      </c>
      <c r="F54">
        <v>3</v>
      </c>
      <c r="G54">
        <v>4</v>
      </c>
      <c r="H54">
        <v>5</v>
      </c>
      <c r="I54">
        <v>6</v>
      </c>
      <c r="J54">
        <v>7</v>
      </c>
      <c r="K54">
        <v>8</v>
      </c>
      <c r="L54">
        <v>9</v>
      </c>
      <c r="M54">
        <v>10</v>
      </c>
      <c r="N54">
        <v>11</v>
      </c>
      <c r="O54">
        <v>12</v>
      </c>
      <c r="P54">
        <v>13</v>
      </c>
      <c r="Q54">
        <v>14</v>
      </c>
      <c r="R54">
        <v>15</v>
      </c>
      <c r="S54">
        <v>16</v>
      </c>
      <c r="T54">
        <v>17</v>
      </c>
      <c r="U54">
        <v>18</v>
      </c>
      <c r="V54">
        <v>19</v>
      </c>
      <c r="W54">
        <v>20</v>
      </c>
      <c r="X54">
        <v>21</v>
      </c>
      <c r="Y54">
        <v>22</v>
      </c>
      <c r="Z54">
        <v>23</v>
      </c>
      <c r="AA54">
        <v>24</v>
      </c>
      <c r="AB54">
        <v>25</v>
      </c>
      <c r="AC54">
        <v>26</v>
      </c>
      <c r="AD54">
        <v>27</v>
      </c>
      <c r="AE54">
        <v>28</v>
      </c>
      <c r="AF54">
        <v>29</v>
      </c>
      <c r="AG54">
        <v>30</v>
      </c>
      <c r="AH54">
        <v>31</v>
      </c>
      <c r="AI54">
        <v>32</v>
      </c>
      <c r="AJ54">
        <v>33</v>
      </c>
      <c r="AK54">
        <v>34</v>
      </c>
      <c r="AL54">
        <v>35</v>
      </c>
      <c r="AM54">
        <v>36</v>
      </c>
      <c r="AN54">
        <v>37</v>
      </c>
      <c r="AO54">
        <v>38</v>
      </c>
      <c r="AP54">
        <v>39</v>
      </c>
      <c r="AQ54">
        <v>40</v>
      </c>
      <c r="AR54">
        <v>41</v>
      </c>
      <c r="AS54">
        <v>42</v>
      </c>
      <c r="AT54">
        <v>43</v>
      </c>
      <c r="AU54">
        <v>44</v>
      </c>
      <c r="AV54">
        <v>45</v>
      </c>
      <c r="AW54">
        <v>46</v>
      </c>
      <c r="AX54">
        <v>47</v>
      </c>
      <c r="AY54">
        <v>48</v>
      </c>
      <c r="AZ54">
        <v>49</v>
      </c>
      <c r="BA54">
        <v>50</v>
      </c>
      <c r="BB54">
        <v>51</v>
      </c>
      <c r="BC54">
        <v>52</v>
      </c>
      <c r="BD54">
        <v>53</v>
      </c>
      <c r="BE54">
        <v>54</v>
      </c>
      <c r="BF54">
        <v>55</v>
      </c>
      <c r="BG54">
        <v>56</v>
      </c>
      <c r="BH54">
        <v>57</v>
      </c>
      <c r="BI54">
        <v>58</v>
      </c>
      <c r="BJ54">
        <v>59</v>
      </c>
      <c r="BK54">
        <v>60</v>
      </c>
      <c r="BL54">
        <v>61</v>
      </c>
      <c r="BM54">
        <v>62</v>
      </c>
      <c r="BN54">
        <v>63</v>
      </c>
      <c r="BO54">
        <v>64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Z371"/>
  <sheetViews>
    <sheetView workbookViewId="0">
      <selection activeCell="X91" sqref="X91"/>
    </sheetView>
  </sheetViews>
  <sheetFormatPr defaultRowHeight="13.3"/>
  <cols>
    <col min="1" max="1" width="18.61328125" style="7" bestFit="1" customWidth="1"/>
    <col min="2" max="2" width="13.84375" style="7" bestFit="1" customWidth="1"/>
    <col min="3" max="3" width="6" style="8" bestFit="1" customWidth="1"/>
    <col min="4" max="4" width="4.4609375" style="8" bestFit="1" customWidth="1"/>
    <col min="5" max="5" width="18.61328125" style="7" bestFit="1" customWidth="1"/>
    <col min="6" max="6" width="13.84375" style="7" bestFit="1" customWidth="1"/>
    <col min="7" max="7" width="6" style="8" bestFit="1" customWidth="1"/>
    <col min="8" max="8" width="4.4609375" style="8" bestFit="1" customWidth="1"/>
    <col min="9" max="9" width="1.23046875" customWidth="1"/>
    <col min="10" max="10" width="6" style="1" bestFit="1" customWidth="1"/>
    <col min="11" max="11" width="5.23046875" style="1" bestFit="1" customWidth="1"/>
    <col min="12" max="12" width="1.23046875" customWidth="1"/>
    <col min="13" max="13" width="4.4609375" style="1" bestFit="1" customWidth="1"/>
    <col min="14" max="14" width="5.23046875" style="1" bestFit="1" customWidth="1"/>
    <col min="15" max="15" width="1.23046875" customWidth="1"/>
    <col min="16" max="16" width="5.23046875" style="1" bestFit="1" customWidth="1"/>
    <col min="17" max="17" width="15" bestFit="1" customWidth="1"/>
    <col min="18" max="18" width="8.3828125" bestFit="1" customWidth="1"/>
    <col min="19" max="19" width="13.84375" bestFit="1" customWidth="1"/>
    <col min="20" max="20" width="8.3828125" bestFit="1" customWidth="1"/>
    <col min="21" max="21" width="13.84375" bestFit="1" customWidth="1"/>
    <col min="22" max="22" width="1.23046875" customWidth="1"/>
    <col min="23" max="23" width="5.23046875" style="1" bestFit="1" customWidth="1"/>
    <col min="24" max="24" width="12.23046875" style="18" bestFit="1" customWidth="1"/>
    <col min="25" max="25" width="5.15234375" style="1" bestFit="1" customWidth="1"/>
  </cols>
  <sheetData>
    <row r="1" spans="1:26" s="273" customFormat="1" ht="24.25" customHeight="1">
      <c r="A1" s="267" t="s">
        <v>0</v>
      </c>
      <c r="B1" s="267" t="s">
        <v>1</v>
      </c>
      <c r="C1" s="268" t="s">
        <v>2</v>
      </c>
      <c r="D1" s="268" t="s">
        <v>3</v>
      </c>
      <c r="E1" s="269" t="s">
        <v>4</v>
      </c>
      <c r="F1" s="269" t="s">
        <v>1</v>
      </c>
      <c r="G1" s="270" t="s">
        <v>2</v>
      </c>
      <c r="H1" s="270" t="s">
        <v>3</v>
      </c>
      <c r="J1" s="274" t="s">
        <v>5</v>
      </c>
      <c r="K1" s="274" t="s">
        <v>6</v>
      </c>
      <c r="L1" s="275"/>
      <c r="M1" s="276" t="s">
        <v>7</v>
      </c>
      <c r="N1" s="276" t="s">
        <v>8</v>
      </c>
      <c r="P1" s="10" t="s">
        <v>391</v>
      </c>
      <c r="Q1" s="2" t="s">
        <v>392</v>
      </c>
      <c r="R1" s="3" t="s">
        <v>9</v>
      </c>
      <c r="S1" s="3" t="s">
        <v>390</v>
      </c>
      <c r="T1" s="4" t="s">
        <v>10</v>
      </c>
      <c r="U1" s="4" t="s">
        <v>389</v>
      </c>
      <c r="W1" s="271" t="s">
        <v>149</v>
      </c>
      <c r="X1" s="272" t="s">
        <v>150</v>
      </c>
      <c r="Y1" s="266" t="s">
        <v>393</v>
      </c>
    </row>
    <row r="2" spans="1:26">
      <c r="A2" s="5" t="s">
        <v>430</v>
      </c>
      <c r="B2" s="5" t="s">
        <v>430</v>
      </c>
      <c r="C2" s="11">
        <v>1</v>
      </c>
      <c r="D2" s="11">
        <v>8</v>
      </c>
      <c r="E2" s="5" t="s">
        <v>433</v>
      </c>
      <c r="F2" s="5" t="s">
        <v>433</v>
      </c>
      <c r="G2" s="11">
        <v>4</v>
      </c>
      <c r="H2" s="11">
        <v>7</v>
      </c>
      <c r="I2" s="5"/>
      <c r="J2" s="5" t="s">
        <v>11</v>
      </c>
      <c r="K2" s="11">
        <v>1</v>
      </c>
      <c r="L2" s="6"/>
      <c r="M2" s="6" t="s">
        <v>466</v>
      </c>
      <c r="N2" s="8" t="s">
        <v>377</v>
      </c>
      <c r="O2" s="6"/>
      <c r="P2" s="11">
        <v>1</v>
      </c>
      <c r="Q2" s="5" t="s">
        <v>430</v>
      </c>
      <c r="R2" s="8">
        <v>1</v>
      </c>
      <c r="S2" s="6"/>
      <c r="T2" s="8"/>
      <c r="U2" s="6"/>
      <c r="W2" s="13">
        <v>101</v>
      </c>
      <c r="X2" s="20" t="s">
        <v>151</v>
      </c>
      <c r="Y2" s="1" t="s">
        <v>148</v>
      </c>
      <c r="Z2" t="s">
        <v>485</v>
      </c>
    </row>
    <row r="3" spans="1:26">
      <c r="A3" s="6" t="s">
        <v>431</v>
      </c>
      <c r="B3" s="6" t="s">
        <v>431</v>
      </c>
      <c r="C3" s="8">
        <v>2</v>
      </c>
      <c r="D3" s="8">
        <v>9</v>
      </c>
      <c r="E3" s="6" t="s">
        <v>434</v>
      </c>
      <c r="F3" s="6" t="s">
        <v>434</v>
      </c>
      <c r="G3" s="8">
        <v>5</v>
      </c>
      <c r="H3" s="8">
        <v>8</v>
      </c>
      <c r="I3" s="5"/>
      <c r="J3" s="5" t="s">
        <v>12</v>
      </c>
      <c r="K3" s="11">
        <v>2</v>
      </c>
      <c r="L3" s="6"/>
      <c r="M3" s="6" t="s">
        <v>14</v>
      </c>
      <c r="N3" s="8" t="s">
        <v>380</v>
      </c>
      <c r="O3" s="6"/>
      <c r="P3" s="8">
        <v>2</v>
      </c>
      <c r="Q3" s="6" t="s">
        <v>431</v>
      </c>
      <c r="R3" s="11">
        <v>2</v>
      </c>
      <c r="S3" s="6"/>
      <c r="T3" s="11"/>
      <c r="U3" s="6"/>
      <c r="W3" s="13">
        <v>201</v>
      </c>
      <c r="X3" s="20" t="s">
        <v>152</v>
      </c>
      <c r="Y3" s="1" t="s">
        <v>381</v>
      </c>
      <c r="Z3" t="s">
        <v>486</v>
      </c>
    </row>
    <row r="4" spans="1:26">
      <c r="A4" s="6" t="s">
        <v>432</v>
      </c>
      <c r="B4" s="6" t="s">
        <v>432</v>
      </c>
      <c r="C4" s="11">
        <v>3</v>
      </c>
      <c r="D4" s="11">
        <v>10</v>
      </c>
      <c r="E4" s="6" t="s">
        <v>435</v>
      </c>
      <c r="F4" s="6" t="s">
        <v>435</v>
      </c>
      <c r="G4" s="11">
        <v>6</v>
      </c>
      <c r="H4" s="11">
        <v>9</v>
      </c>
      <c r="I4" s="5"/>
      <c r="J4" s="5" t="s">
        <v>13</v>
      </c>
      <c r="K4" s="11">
        <v>3</v>
      </c>
      <c r="L4" s="6"/>
      <c r="M4" s="6" t="s">
        <v>16</v>
      </c>
      <c r="N4" s="8" t="s">
        <v>382</v>
      </c>
      <c r="O4" s="6"/>
      <c r="P4" s="8">
        <v>3</v>
      </c>
      <c r="Q4" s="6" t="s">
        <v>432</v>
      </c>
      <c r="R4" s="11">
        <v>3</v>
      </c>
      <c r="S4" s="5"/>
      <c r="T4" s="8"/>
      <c r="U4" s="6"/>
      <c r="W4" s="13">
        <v>202</v>
      </c>
      <c r="X4" s="20" t="s">
        <v>153</v>
      </c>
      <c r="Y4" s="1" t="s">
        <v>383</v>
      </c>
      <c r="Z4" t="s">
        <v>487</v>
      </c>
    </row>
    <row r="5" spans="1:26">
      <c r="A5" s="5"/>
      <c r="B5" s="5"/>
      <c r="C5" s="11"/>
      <c r="D5" s="11"/>
      <c r="E5" s="5"/>
      <c r="F5" s="5"/>
      <c r="G5" s="11"/>
      <c r="H5" s="11"/>
      <c r="I5" s="5"/>
      <c r="J5" s="5" t="s">
        <v>15</v>
      </c>
      <c r="K5" s="11">
        <v>4</v>
      </c>
      <c r="L5" s="6"/>
      <c r="M5" s="6"/>
      <c r="N5" s="8"/>
      <c r="O5" s="6"/>
      <c r="P5" s="8">
        <v>4</v>
      </c>
      <c r="Q5" s="6" t="s">
        <v>433</v>
      </c>
      <c r="R5" s="8">
        <v>4</v>
      </c>
      <c r="S5" s="6"/>
      <c r="T5" s="8"/>
      <c r="U5" s="6"/>
      <c r="W5" s="13">
        <v>203</v>
      </c>
      <c r="X5" s="20" t="s">
        <v>154</v>
      </c>
      <c r="Y5" s="1" t="s">
        <v>384</v>
      </c>
    </row>
    <row r="6" spans="1:26">
      <c r="A6" s="5"/>
      <c r="B6" s="5"/>
      <c r="E6" s="5"/>
      <c r="F6" s="5"/>
      <c r="I6" s="6"/>
      <c r="J6" s="5" t="s">
        <v>17</v>
      </c>
      <c r="K6" s="11">
        <v>5</v>
      </c>
      <c r="L6" s="6"/>
      <c r="M6" s="6"/>
      <c r="N6" s="8"/>
      <c r="O6" s="6"/>
      <c r="P6" s="8">
        <v>5</v>
      </c>
      <c r="Q6" s="6" t="s">
        <v>434</v>
      </c>
      <c r="R6" s="8">
        <v>5</v>
      </c>
      <c r="S6" s="6"/>
      <c r="T6" s="6"/>
      <c r="U6" s="6"/>
      <c r="W6" s="13">
        <v>204</v>
      </c>
      <c r="X6" s="20" t="s">
        <v>155</v>
      </c>
      <c r="Y6" s="1" t="s">
        <v>385</v>
      </c>
    </row>
    <row r="7" spans="1:26">
      <c r="A7" s="5"/>
      <c r="B7" s="5"/>
      <c r="E7" s="5"/>
      <c r="F7" s="5"/>
      <c r="I7" s="6"/>
      <c r="J7" s="6" t="s">
        <v>18</v>
      </c>
      <c r="K7" s="11">
        <v>6</v>
      </c>
      <c r="L7" s="6"/>
      <c r="M7" s="6"/>
      <c r="N7" s="6"/>
      <c r="O7" s="6"/>
      <c r="P7" s="8">
        <v>6</v>
      </c>
      <c r="Q7" s="6" t="s">
        <v>435</v>
      </c>
      <c r="R7" s="8">
        <v>6</v>
      </c>
      <c r="S7" s="6"/>
      <c r="T7" s="6"/>
      <c r="U7" s="6"/>
      <c r="W7" s="13">
        <v>205</v>
      </c>
      <c r="X7" s="20" t="s">
        <v>156</v>
      </c>
      <c r="Y7" s="1" t="s">
        <v>386</v>
      </c>
    </row>
    <row r="8" spans="1:26">
      <c r="A8" s="6"/>
      <c r="B8" s="6"/>
      <c r="E8" s="6"/>
      <c r="F8" s="6"/>
      <c r="I8" s="6"/>
      <c r="J8" s="6" t="s">
        <v>19</v>
      </c>
      <c r="K8" s="11">
        <v>7</v>
      </c>
      <c r="L8" s="6"/>
      <c r="M8" s="6"/>
      <c r="N8" s="6"/>
      <c r="O8" s="6"/>
      <c r="P8" s="8"/>
      <c r="Q8" s="5"/>
      <c r="R8" s="8"/>
      <c r="S8" s="6"/>
      <c r="T8" s="6"/>
      <c r="U8" s="6"/>
      <c r="W8" s="13">
        <v>206</v>
      </c>
      <c r="X8" s="20" t="s">
        <v>157</v>
      </c>
      <c r="Y8" s="1" t="s">
        <v>387</v>
      </c>
    </row>
    <row r="9" spans="1:26">
      <c r="A9" s="6"/>
      <c r="B9" s="6"/>
      <c r="E9" s="6"/>
      <c r="F9" s="6"/>
      <c r="I9" s="6"/>
      <c r="J9" s="6" t="s">
        <v>20</v>
      </c>
      <c r="K9" s="11">
        <v>8</v>
      </c>
      <c r="L9" s="6"/>
      <c r="M9" s="6"/>
      <c r="N9" s="6"/>
      <c r="O9" s="6"/>
      <c r="P9" s="8"/>
      <c r="Q9" s="6"/>
      <c r="R9" s="8"/>
      <c r="S9" s="6"/>
      <c r="T9" s="6"/>
      <c r="U9" s="6"/>
      <c r="W9" s="13">
        <v>207</v>
      </c>
      <c r="X9" s="20" t="s">
        <v>158</v>
      </c>
      <c r="Y9" s="1" t="s">
        <v>388</v>
      </c>
    </row>
    <row r="10" spans="1:26">
      <c r="A10" s="6"/>
      <c r="B10" s="6"/>
      <c r="E10" s="6"/>
      <c r="F10" s="6"/>
      <c r="I10" s="6"/>
      <c r="J10" s="6" t="s">
        <v>21</v>
      </c>
      <c r="K10" s="11">
        <v>9</v>
      </c>
      <c r="L10" s="6"/>
      <c r="M10" s="6"/>
      <c r="N10" s="6"/>
      <c r="O10" s="6"/>
      <c r="P10" s="8"/>
      <c r="Q10" s="6"/>
      <c r="R10" s="8"/>
      <c r="S10" s="6"/>
      <c r="T10" s="6"/>
      <c r="U10" s="6"/>
      <c r="W10" s="13">
        <v>208</v>
      </c>
      <c r="X10" s="20" t="s">
        <v>159</v>
      </c>
    </row>
    <row r="11" spans="1:26">
      <c r="A11" s="6"/>
      <c r="B11" s="6"/>
      <c r="E11" s="6"/>
      <c r="F11" s="6"/>
      <c r="I11" s="6"/>
      <c r="J11" s="6" t="s">
        <v>22</v>
      </c>
      <c r="K11" s="11">
        <v>10</v>
      </c>
      <c r="L11" s="6"/>
      <c r="M11" s="6"/>
      <c r="N11" s="6"/>
      <c r="O11" s="6"/>
      <c r="P11" s="8"/>
      <c r="Q11" s="6"/>
      <c r="R11" s="8"/>
      <c r="S11" s="6"/>
      <c r="T11" s="6"/>
      <c r="U11" s="6"/>
      <c r="W11" s="13">
        <v>209</v>
      </c>
      <c r="X11" s="20" t="s">
        <v>511</v>
      </c>
    </row>
    <row r="12" spans="1:26">
      <c r="A12" s="6"/>
      <c r="B12" s="6"/>
      <c r="E12" s="6"/>
      <c r="F12" s="6"/>
      <c r="I12" s="6"/>
      <c r="J12" s="6" t="s">
        <v>23</v>
      </c>
      <c r="K12" s="11">
        <v>11</v>
      </c>
      <c r="L12" s="6"/>
      <c r="M12" s="6"/>
      <c r="N12" s="6"/>
      <c r="O12" s="6"/>
      <c r="P12" s="8"/>
      <c r="Q12" s="6"/>
      <c r="R12" s="8"/>
      <c r="S12" s="6"/>
      <c r="T12" s="6"/>
      <c r="U12" s="6"/>
      <c r="W12" s="13">
        <v>210</v>
      </c>
      <c r="X12" s="20" t="s">
        <v>160</v>
      </c>
    </row>
    <row r="13" spans="1:26">
      <c r="A13" s="6"/>
      <c r="B13" s="6"/>
      <c r="E13" s="6"/>
      <c r="F13" s="6"/>
      <c r="I13" s="6"/>
      <c r="J13" s="6" t="s">
        <v>24</v>
      </c>
      <c r="K13" s="11">
        <v>12</v>
      </c>
      <c r="L13" s="6"/>
      <c r="M13" s="6"/>
      <c r="N13" s="6"/>
      <c r="O13" s="6"/>
      <c r="P13" s="8"/>
      <c r="Q13" s="6"/>
      <c r="R13" s="8"/>
      <c r="S13" s="6"/>
      <c r="T13" s="6"/>
      <c r="U13" s="6"/>
      <c r="W13" s="13">
        <v>211</v>
      </c>
      <c r="X13" s="20" t="s">
        <v>161</v>
      </c>
    </row>
    <row r="14" spans="1:26">
      <c r="A14" s="6"/>
      <c r="B14" s="6"/>
      <c r="E14" s="6"/>
      <c r="F14" s="6"/>
      <c r="I14" s="6"/>
      <c r="J14" s="6" t="s">
        <v>25</v>
      </c>
      <c r="K14" s="11">
        <v>13</v>
      </c>
      <c r="L14" s="6"/>
      <c r="M14" s="6"/>
      <c r="N14" s="6"/>
      <c r="O14" s="6"/>
      <c r="P14" s="8"/>
      <c r="Q14" s="5"/>
      <c r="R14" s="6"/>
      <c r="S14" s="6"/>
      <c r="T14" s="6"/>
      <c r="U14" s="6"/>
      <c r="W14" s="13">
        <v>212</v>
      </c>
      <c r="X14" s="20" t="s">
        <v>162</v>
      </c>
    </row>
    <row r="15" spans="1:26">
      <c r="A15" s="6"/>
      <c r="B15" s="6" t="s">
        <v>430</v>
      </c>
      <c r="E15" s="6" t="s">
        <v>433</v>
      </c>
      <c r="F15" s="6"/>
      <c r="I15" s="6"/>
      <c r="J15" s="6" t="s">
        <v>26</v>
      </c>
      <c r="K15" s="11">
        <v>14</v>
      </c>
      <c r="L15" s="6"/>
      <c r="M15" s="6"/>
      <c r="N15" s="6"/>
      <c r="O15" s="6"/>
      <c r="P15" s="8"/>
      <c r="Q15" s="6"/>
      <c r="R15" s="6"/>
      <c r="S15" s="6"/>
      <c r="T15" s="6"/>
      <c r="U15" s="6"/>
      <c r="W15" s="13">
        <v>213</v>
      </c>
      <c r="X15" s="20" t="s">
        <v>163</v>
      </c>
    </row>
    <row r="16" spans="1:26">
      <c r="A16" s="6"/>
      <c r="B16" s="6" t="s">
        <v>431</v>
      </c>
      <c r="E16" s="6" t="s">
        <v>434</v>
      </c>
      <c r="F16" s="6"/>
      <c r="I16" s="6"/>
      <c r="J16" s="6" t="s">
        <v>27</v>
      </c>
      <c r="K16" s="11">
        <v>15</v>
      </c>
      <c r="L16" s="6"/>
      <c r="M16" s="6"/>
      <c r="N16" s="6"/>
      <c r="O16" s="6"/>
      <c r="P16" s="8"/>
      <c r="Q16" s="6"/>
      <c r="R16" s="6"/>
      <c r="S16" s="6"/>
      <c r="T16" s="6"/>
      <c r="U16" s="6"/>
      <c r="W16" s="13">
        <v>214</v>
      </c>
      <c r="X16" s="20" t="s">
        <v>164</v>
      </c>
    </row>
    <row r="17" spans="1:24">
      <c r="A17" s="6"/>
      <c r="B17" s="6" t="s">
        <v>432</v>
      </c>
      <c r="E17" s="6" t="s">
        <v>435</v>
      </c>
      <c r="F17" s="6"/>
      <c r="I17" s="6"/>
      <c r="J17" s="6" t="s">
        <v>28</v>
      </c>
      <c r="K17" s="11">
        <v>16</v>
      </c>
      <c r="L17" s="6"/>
      <c r="M17" s="6"/>
      <c r="N17" s="6"/>
      <c r="O17" s="6"/>
      <c r="P17" s="8"/>
      <c r="Q17" s="6"/>
      <c r="R17" s="6"/>
      <c r="S17" s="6"/>
      <c r="T17" s="6"/>
      <c r="U17" s="6"/>
      <c r="W17" s="13">
        <v>215</v>
      </c>
      <c r="X17" s="20" t="s">
        <v>165</v>
      </c>
    </row>
    <row r="18" spans="1:24">
      <c r="A18" s="6"/>
      <c r="B18" s="6"/>
      <c r="E18" s="6"/>
      <c r="F18" s="6"/>
      <c r="I18" s="6"/>
      <c r="J18" s="6" t="s">
        <v>29</v>
      </c>
      <c r="K18" s="11">
        <v>17</v>
      </c>
      <c r="L18" s="6"/>
      <c r="M18" s="6"/>
      <c r="N18" s="6"/>
      <c r="O18" s="6"/>
      <c r="P18" s="8"/>
      <c r="Q18" s="6"/>
      <c r="R18" s="6"/>
      <c r="S18" s="6"/>
      <c r="T18" s="6"/>
      <c r="U18" s="6"/>
      <c r="W18" s="13">
        <v>216</v>
      </c>
      <c r="X18" s="20" t="s">
        <v>166</v>
      </c>
    </row>
    <row r="19" spans="1:24">
      <c r="A19" s="6"/>
      <c r="F19" s="6"/>
      <c r="I19" s="6"/>
      <c r="J19" s="6" t="s">
        <v>30</v>
      </c>
      <c r="K19" s="11">
        <v>18</v>
      </c>
      <c r="L19" s="6"/>
      <c r="M19" s="6"/>
      <c r="N19" s="6"/>
      <c r="O19" s="6"/>
      <c r="P19" s="8"/>
      <c r="Q19" s="6"/>
      <c r="R19" s="6"/>
      <c r="S19" s="6"/>
      <c r="T19" s="6"/>
      <c r="U19" s="6"/>
      <c r="W19" s="13">
        <v>217</v>
      </c>
      <c r="X19" s="20" t="s">
        <v>167</v>
      </c>
    </row>
    <row r="20" spans="1:24">
      <c r="A20" s="6"/>
      <c r="B20" s="6"/>
      <c r="F20" s="6"/>
      <c r="I20" s="6"/>
      <c r="J20" s="6" t="s">
        <v>31</v>
      </c>
      <c r="K20" s="11">
        <v>19</v>
      </c>
      <c r="L20" s="6"/>
      <c r="M20" s="6"/>
      <c r="N20" s="6"/>
      <c r="O20" s="6"/>
      <c r="P20" s="8"/>
      <c r="Q20" s="5"/>
      <c r="R20" s="6"/>
      <c r="S20" s="6"/>
      <c r="T20" s="6"/>
      <c r="U20" s="6"/>
      <c r="W20" s="13">
        <v>218</v>
      </c>
      <c r="X20" s="20" t="s">
        <v>168</v>
      </c>
    </row>
    <row r="21" spans="1:24">
      <c r="A21" s="6"/>
      <c r="B21" s="6"/>
      <c r="E21" s="6"/>
      <c r="F21" s="6"/>
      <c r="I21" s="6"/>
      <c r="J21" s="6" t="s">
        <v>32</v>
      </c>
      <c r="K21" s="11">
        <v>20</v>
      </c>
      <c r="L21" s="6"/>
      <c r="M21" s="6"/>
      <c r="N21" s="6"/>
      <c r="O21" s="6"/>
      <c r="P21" s="8"/>
      <c r="Q21" s="6"/>
      <c r="R21" s="6"/>
      <c r="S21" s="6"/>
      <c r="T21" s="6"/>
      <c r="U21" s="6"/>
      <c r="W21" s="13">
        <v>219</v>
      </c>
      <c r="X21" s="20" t="s">
        <v>169</v>
      </c>
    </row>
    <row r="22" spans="1:24">
      <c r="A22" s="6"/>
      <c r="F22" s="6"/>
      <c r="I22" s="6"/>
      <c r="J22" s="6" t="s">
        <v>33</v>
      </c>
      <c r="K22" s="11">
        <v>21</v>
      </c>
      <c r="L22" s="6"/>
      <c r="M22" s="6"/>
      <c r="N22" s="6"/>
      <c r="O22" s="6"/>
      <c r="P22" s="8"/>
      <c r="Q22" s="6"/>
      <c r="R22" s="6"/>
      <c r="S22" s="6"/>
      <c r="T22" s="6"/>
      <c r="U22" s="6"/>
      <c r="W22" s="13">
        <v>220</v>
      </c>
      <c r="X22" s="20" t="s">
        <v>170</v>
      </c>
    </row>
    <row r="23" spans="1:24">
      <c r="A23" s="6"/>
      <c r="B23" s="6"/>
      <c r="E23" s="6"/>
      <c r="F23" s="6"/>
      <c r="I23" s="6"/>
      <c r="J23" s="6" t="s">
        <v>34</v>
      </c>
      <c r="K23" s="11">
        <v>22</v>
      </c>
      <c r="L23" s="6"/>
      <c r="M23" s="6"/>
      <c r="N23" s="6"/>
      <c r="O23" s="6"/>
      <c r="P23" s="8"/>
      <c r="Q23" s="5"/>
      <c r="R23" s="6"/>
      <c r="S23" s="6"/>
      <c r="T23" s="6"/>
      <c r="U23" s="6"/>
      <c r="W23" s="13">
        <v>221</v>
      </c>
      <c r="X23" s="20" t="s">
        <v>171</v>
      </c>
    </row>
    <row r="24" spans="1:24">
      <c r="A24" s="6"/>
      <c r="B24" s="6"/>
      <c r="E24" s="6"/>
      <c r="F24" s="6"/>
      <c r="I24" s="6"/>
      <c r="J24" s="6" t="s">
        <v>35</v>
      </c>
      <c r="K24" s="11">
        <v>23</v>
      </c>
      <c r="L24" s="6"/>
      <c r="M24" s="6"/>
      <c r="N24" s="6"/>
      <c r="O24" s="6"/>
      <c r="P24" s="8"/>
      <c r="Q24" s="6"/>
      <c r="R24" s="6"/>
      <c r="S24" s="6"/>
      <c r="T24" s="6"/>
      <c r="U24" s="6"/>
      <c r="W24" s="13">
        <v>222</v>
      </c>
      <c r="X24" s="20" t="s">
        <v>172</v>
      </c>
    </row>
    <row r="25" spans="1:24">
      <c r="A25" s="6"/>
      <c r="F25" s="6"/>
      <c r="I25" s="6"/>
      <c r="J25" s="6" t="s">
        <v>36</v>
      </c>
      <c r="K25" s="11">
        <v>24</v>
      </c>
      <c r="L25" s="6"/>
      <c r="M25" s="6"/>
      <c r="N25" s="6"/>
      <c r="O25" s="6"/>
      <c r="P25" s="11"/>
      <c r="Q25" s="5"/>
      <c r="R25" s="6"/>
      <c r="S25" s="6"/>
      <c r="T25" s="6"/>
      <c r="U25" s="6"/>
      <c r="W25" s="13">
        <v>223</v>
      </c>
      <c r="X25" s="20" t="s">
        <v>173</v>
      </c>
    </row>
    <row r="26" spans="1:24">
      <c r="A26" s="6"/>
      <c r="B26" s="6"/>
      <c r="E26" s="6"/>
      <c r="F26" s="6"/>
      <c r="I26" s="6"/>
      <c r="J26" s="6" t="s">
        <v>37</v>
      </c>
      <c r="K26" s="11">
        <v>25</v>
      </c>
      <c r="L26" s="6"/>
      <c r="M26" s="6"/>
      <c r="N26" s="6"/>
      <c r="O26" s="6"/>
      <c r="P26" s="8"/>
      <c r="Q26" s="6"/>
      <c r="R26" s="6"/>
      <c r="S26" s="6"/>
      <c r="T26" s="6"/>
      <c r="U26" s="6"/>
      <c r="W26" s="13">
        <v>224</v>
      </c>
      <c r="X26" s="20" t="s">
        <v>174</v>
      </c>
    </row>
    <row r="27" spans="1:24">
      <c r="A27" s="6"/>
      <c r="B27" s="6"/>
      <c r="E27" s="6"/>
      <c r="F27" s="6"/>
      <c r="I27" s="6"/>
      <c r="J27" s="6" t="s">
        <v>38</v>
      </c>
      <c r="K27" s="11">
        <v>26</v>
      </c>
      <c r="L27" s="6"/>
      <c r="M27" s="6"/>
      <c r="N27" s="6"/>
      <c r="O27" s="6"/>
      <c r="P27" s="8"/>
      <c r="Q27" s="6"/>
      <c r="R27" s="6"/>
      <c r="S27" s="6"/>
      <c r="T27" s="6"/>
      <c r="U27" s="6"/>
      <c r="W27" s="13">
        <v>225</v>
      </c>
      <c r="X27" s="20" t="s">
        <v>175</v>
      </c>
    </row>
    <row r="28" spans="1:24">
      <c r="A28" s="6"/>
      <c r="B28" s="6"/>
      <c r="E28" s="6"/>
      <c r="F28" s="6"/>
      <c r="I28" s="6"/>
      <c r="J28" s="6" t="s">
        <v>39</v>
      </c>
      <c r="K28" s="11">
        <v>27</v>
      </c>
      <c r="L28" s="6"/>
      <c r="M28" s="6"/>
      <c r="N28" s="6"/>
      <c r="O28" s="6"/>
      <c r="P28" s="8"/>
      <c r="Q28" s="6"/>
      <c r="R28" s="6"/>
      <c r="S28" s="6"/>
      <c r="T28" s="6"/>
      <c r="U28" s="6"/>
      <c r="W28" s="13">
        <v>226</v>
      </c>
      <c r="X28" s="20" t="s">
        <v>176</v>
      </c>
    </row>
    <row r="29" spans="1:24">
      <c r="A29" s="51"/>
      <c r="B29" s="51"/>
      <c r="C29" s="52"/>
      <c r="D29" s="52"/>
      <c r="E29" s="51"/>
      <c r="F29" s="51"/>
      <c r="G29" s="52"/>
      <c r="I29" s="6"/>
      <c r="J29" s="6" t="s">
        <v>40</v>
      </c>
      <c r="K29" s="11">
        <v>28</v>
      </c>
      <c r="L29" s="6"/>
      <c r="M29" s="6"/>
      <c r="N29" s="6"/>
      <c r="O29" s="6"/>
      <c r="P29" s="8"/>
      <c r="Q29" s="6"/>
      <c r="R29" s="6"/>
      <c r="S29" s="6"/>
      <c r="T29" s="6"/>
      <c r="U29" s="6"/>
      <c r="W29" s="13">
        <v>227</v>
      </c>
      <c r="X29" s="20" t="s">
        <v>177</v>
      </c>
    </row>
    <row r="30" spans="1:24">
      <c r="A30" s="53"/>
      <c r="B30" s="53"/>
      <c r="C30" s="52"/>
      <c r="D30" s="52"/>
      <c r="E30" s="53"/>
      <c r="F30" s="53"/>
      <c r="G30" s="52"/>
      <c r="I30" s="6"/>
      <c r="J30" s="6" t="s">
        <v>41</v>
      </c>
      <c r="K30" s="11">
        <v>29</v>
      </c>
      <c r="L30" s="6"/>
      <c r="M30" s="6"/>
      <c r="N30" s="6"/>
      <c r="O30" s="6"/>
      <c r="P30" s="8"/>
      <c r="Q30" s="6"/>
      <c r="R30" s="6"/>
      <c r="S30" s="6"/>
      <c r="T30" s="6"/>
      <c r="U30" s="6"/>
      <c r="W30" s="13">
        <v>228</v>
      </c>
      <c r="X30" s="20" t="s">
        <v>178</v>
      </c>
    </row>
    <row r="31" spans="1:24">
      <c r="A31" s="53"/>
      <c r="B31" s="53"/>
      <c r="C31" s="52"/>
      <c r="D31" s="52"/>
      <c r="E31" s="53"/>
      <c r="F31" s="53"/>
      <c r="G31" s="52"/>
      <c r="I31" s="6"/>
      <c r="J31" s="6" t="s">
        <v>42</v>
      </c>
      <c r="K31" s="11">
        <v>30</v>
      </c>
      <c r="L31" s="6"/>
      <c r="M31" s="6"/>
      <c r="N31" s="6"/>
      <c r="O31" s="6"/>
      <c r="P31" s="8"/>
      <c r="Q31" s="6"/>
      <c r="R31" s="6"/>
      <c r="S31" s="6"/>
      <c r="T31" s="6"/>
      <c r="U31" s="6"/>
      <c r="W31" s="13">
        <v>229</v>
      </c>
      <c r="X31" s="20" t="s">
        <v>179</v>
      </c>
    </row>
    <row r="32" spans="1:24">
      <c r="A32" s="53"/>
      <c r="B32" s="53"/>
      <c r="C32" s="52"/>
      <c r="D32" s="52"/>
      <c r="E32" s="53"/>
      <c r="F32" s="53"/>
      <c r="G32" s="52"/>
      <c r="I32" s="6"/>
      <c r="J32" s="6" t="s">
        <v>43</v>
      </c>
      <c r="K32" s="11">
        <v>31</v>
      </c>
      <c r="L32" s="6"/>
      <c r="M32" s="6"/>
      <c r="N32" s="6"/>
      <c r="O32" s="6"/>
      <c r="P32" s="8"/>
      <c r="Q32" s="6"/>
      <c r="R32" s="6"/>
      <c r="S32" s="6"/>
      <c r="T32" s="6"/>
      <c r="U32" s="6"/>
      <c r="W32" s="13">
        <v>230</v>
      </c>
      <c r="X32" s="20" t="s">
        <v>180</v>
      </c>
    </row>
    <row r="33" spans="1:24">
      <c r="A33" s="53"/>
      <c r="B33" s="53"/>
      <c r="C33" s="52"/>
      <c r="D33" s="52"/>
      <c r="E33" s="53"/>
      <c r="F33" s="53"/>
      <c r="G33" s="52"/>
      <c r="I33" s="6"/>
      <c r="J33" s="6" t="s">
        <v>44</v>
      </c>
      <c r="K33" s="11">
        <v>32</v>
      </c>
      <c r="L33" s="6"/>
      <c r="M33" s="6"/>
      <c r="N33" s="6"/>
      <c r="O33" s="6"/>
      <c r="P33" s="11"/>
      <c r="Q33" s="6"/>
      <c r="R33" s="6"/>
      <c r="S33" s="6"/>
      <c r="T33" s="6"/>
      <c r="U33" s="6"/>
      <c r="W33" s="13">
        <v>231</v>
      </c>
      <c r="X33" s="20" t="s">
        <v>181</v>
      </c>
    </row>
    <row r="34" spans="1:24">
      <c r="A34" s="53"/>
      <c r="B34" s="53"/>
      <c r="C34" s="52"/>
      <c r="D34" s="52"/>
      <c r="E34" s="53"/>
      <c r="F34" s="53"/>
      <c r="G34" s="52"/>
      <c r="I34" s="6"/>
      <c r="J34" s="6" t="s">
        <v>45</v>
      </c>
      <c r="K34" s="11">
        <v>33</v>
      </c>
      <c r="L34" s="6"/>
      <c r="M34" s="6"/>
      <c r="N34" s="6"/>
      <c r="O34" s="6"/>
      <c r="P34" s="8"/>
      <c r="Q34" s="6"/>
      <c r="R34" s="6"/>
      <c r="S34" s="6"/>
      <c r="T34" s="6"/>
      <c r="U34" s="6"/>
      <c r="W34" s="13">
        <v>232</v>
      </c>
      <c r="X34" s="20" t="s">
        <v>182</v>
      </c>
    </row>
    <row r="35" spans="1:24">
      <c r="A35" s="53"/>
      <c r="B35" s="53"/>
      <c r="C35" s="52"/>
      <c r="D35" s="52"/>
      <c r="E35" s="53"/>
      <c r="F35" s="53"/>
      <c r="G35" s="52"/>
      <c r="I35" s="6"/>
      <c r="J35" s="6" t="s">
        <v>46</v>
      </c>
      <c r="K35" s="11">
        <v>34</v>
      </c>
      <c r="L35" s="6"/>
      <c r="M35" s="6"/>
      <c r="N35" s="6"/>
      <c r="O35" s="6"/>
      <c r="P35" s="8"/>
      <c r="Q35" s="6"/>
      <c r="R35" s="6"/>
      <c r="S35" s="6"/>
      <c r="T35" s="6"/>
      <c r="U35" s="6"/>
      <c r="W35" s="13">
        <v>233</v>
      </c>
      <c r="X35" s="20" t="s">
        <v>183</v>
      </c>
    </row>
    <row r="36" spans="1:24">
      <c r="A36" s="53"/>
      <c r="B36" s="53"/>
      <c r="C36" s="52"/>
      <c r="D36" s="52"/>
      <c r="E36" s="53"/>
      <c r="F36" s="53"/>
      <c r="G36" s="52"/>
      <c r="I36" s="6"/>
      <c r="J36" s="6" t="s">
        <v>47</v>
      </c>
      <c r="K36" s="11">
        <v>35</v>
      </c>
      <c r="L36" s="6"/>
      <c r="M36" s="6"/>
      <c r="N36" s="6"/>
      <c r="O36" s="6"/>
      <c r="P36" s="8"/>
      <c r="Q36" s="6"/>
      <c r="R36" s="6"/>
      <c r="S36" s="6"/>
      <c r="T36" s="6"/>
      <c r="U36" s="6"/>
      <c r="W36" s="13">
        <v>234</v>
      </c>
      <c r="X36" s="20" t="s">
        <v>184</v>
      </c>
    </row>
    <row r="37" spans="1:24">
      <c r="A37" s="152"/>
      <c r="B37" s="152"/>
      <c r="C37" s="55"/>
      <c r="D37" s="55"/>
      <c r="E37" s="152"/>
      <c r="F37" s="152"/>
      <c r="G37" s="55"/>
      <c r="I37" s="6"/>
      <c r="J37" s="6" t="s">
        <v>48</v>
      </c>
      <c r="K37" s="11">
        <v>36</v>
      </c>
      <c r="L37" s="6"/>
      <c r="M37" s="6"/>
      <c r="N37" s="6"/>
      <c r="O37" s="6"/>
      <c r="P37" s="8"/>
      <c r="Q37" s="6"/>
      <c r="R37" s="6"/>
      <c r="S37" s="6"/>
      <c r="T37" s="6"/>
      <c r="U37" s="6"/>
      <c r="W37" s="13">
        <v>235</v>
      </c>
      <c r="X37" s="20" t="s">
        <v>185</v>
      </c>
    </row>
    <row r="38" spans="1:24">
      <c r="A38" s="152"/>
      <c r="B38" s="152"/>
      <c r="C38" s="55"/>
      <c r="D38" s="55"/>
      <c r="E38" s="152"/>
      <c r="F38" s="152"/>
      <c r="G38" s="55"/>
      <c r="I38" s="6"/>
      <c r="J38" s="6" t="s">
        <v>49</v>
      </c>
      <c r="K38" s="11">
        <v>37</v>
      </c>
      <c r="L38" s="6"/>
      <c r="M38" s="6"/>
      <c r="N38" s="6"/>
      <c r="O38" s="6"/>
      <c r="P38" s="8"/>
      <c r="Q38" s="5"/>
      <c r="R38" s="6"/>
      <c r="S38" s="6"/>
      <c r="T38" s="6"/>
      <c r="U38" s="6"/>
      <c r="W38" s="13">
        <v>236</v>
      </c>
      <c r="X38" s="20" t="s">
        <v>186</v>
      </c>
    </row>
    <row r="39" spans="1:24">
      <c r="A39" s="56"/>
      <c r="B39" s="56"/>
      <c r="C39" s="57"/>
      <c r="D39" s="57"/>
      <c r="E39" s="56"/>
      <c r="F39" s="56"/>
      <c r="G39" s="55"/>
      <c r="I39" s="6"/>
      <c r="J39" s="6" t="s">
        <v>50</v>
      </c>
      <c r="K39" s="11">
        <v>38</v>
      </c>
      <c r="L39" s="6"/>
      <c r="M39" s="6"/>
      <c r="N39" s="6"/>
      <c r="O39" s="6"/>
      <c r="P39" s="8"/>
      <c r="Q39" s="6"/>
      <c r="R39" s="6"/>
      <c r="S39" s="6"/>
      <c r="T39" s="6"/>
      <c r="U39" s="6"/>
      <c r="W39" s="13">
        <v>237</v>
      </c>
      <c r="X39" s="20" t="s">
        <v>187</v>
      </c>
    </row>
    <row r="40" spans="1:24">
      <c r="A40" s="54"/>
      <c r="B40" s="54"/>
      <c r="C40" s="57"/>
      <c r="D40" s="57"/>
      <c r="E40" s="54"/>
      <c r="F40" s="54"/>
      <c r="G40" s="55"/>
      <c r="I40" s="6"/>
      <c r="J40" s="6" t="s">
        <v>51</v>
      </c>
      <c r="K40" s="11">
        <v>39</v>
      </c>
      <c r="L40" s="6"/>
      <c r="M40" s="6"/>
      <c r="N40" s="6"/>
      <c r="O40" s="6"/>
      <c r="P40" s="8"/>
      <c r="Q40" s="6"/>
      <c r="R40" s="6"/>
      <c r="S40" s="6"/>
      <c r="T40" s="6"/>
      <c r="U40" s="6"/>
      <c r="W40" s="13">
        <v>238</v>
      </c>
      <c r="X40" s="20" t="s">
        <v>188</v>
      </c>
    </row>
    <row r="41" spans="1:24">
      <c r="A41" s="54"/>
      <c r="B41" s="54"/>
      <c r="C41" s="57"/>
      <c r="D41" s="57"/>
      <c r="E41" s="54"/>
      <c r="F41" s="54"/>
      <c r="G41" s="57"/>
      <c r="I41" s="6"/>
      <c r="J41" s="6" t="s">
        <v>52</v>
      </c>
      <c r="K41" s="11">
        <v>40</v>
      </c>
      <c r="L41" s="6"/>
      <c r="M41" s="6"/>
      <c r="N41" s="6"/>
      <c r="O41" s="6"/>
      <c r="P41" s="8"/>
      <c r="Q41" s="6"/>
      <c r="R41" s="6"/>
      <c r="S41" s="6"/>
      <c r="T41" s="6"/>
      <c r="U41" s="6"/>
      <c r="W41" s="13">
        <v>239</v>
      </c>
      <c r="X41" s="20" t="s">
        <v>189</v>
      </c>
    </row>
    <row r="42" spans="1:24">
      <c r="A42" s="54"/>
      <c r="B42" s="54"/>
      <c r="C42" s="57"/>
      <c r="D42" s="57"/>
      <c r="E42" s="54"/>
      <c r="F42" s="54"/>
      <c r="G42" s="57"/>
      <c r="I42" s="6"/>
      <c r="J42" s="6" t="s">
        <v>53</v>
      </c>
      <c r="K42" s="11">
        <v>41</v>
      </c>
      <c r="L42" s="6"/>
      <c r="M42" s="6"/>
      <c r="N42" s="6"/>
      <c r="O42" s="6"/>
      <c r="P42" s="8"/>
      <c r="Q42" s="6"/>
      <c r="R42" s="6"/>
      <c r="S42" s="6"/>
      <c r="T42" s="6"/>
      <c r="U42" s="6"/>
      <c r="W42" s="13">
        <v>240</v>
      </c>
      <c r="X42" s="20" t="s">
        <v>190</v>
      </c>
    </row>
    <row r="43" spans="1:24">
      <c r="A43" s="54"/>
      <c r="B43" s="54"/>
      <c r="C43" s="57"/>
      <c r="D43" s="57"/>
      <c r="E43" s="54"/>
      <c r="F43" s="54"/>
      <c r="G43" s="57"/>
      <c r="I43" s="6"/>
      <c r="J43" s="6" t="s">
        <v>54</v>
      </c>
      <c r="K43" s="11">
        <v>42</v>
      </c>
      <c r="L43" s="6"/>
      <c r="M43" s="6"/>
      <c r="N43" s="6"/>
      <c r="O43" s="6"/>
      <c r="P43" s="8"/>
      <c r="Q43" s="6"/>
      <c r="R43" s="6"/>
      <c r="S43" s="6"/>
      <c r="T43" s="6"/>
      <c r="U43" s="6"/>
      <c r="W43" s="13">
        <v>241</v>
      </c>
      <c r="X43" s="20" t="s">
        <v>191</v>
      </c>
    </row>
    <row r="44" spans="1:24">
      <c r="A44" s="54"/>
      <c r="B44" s="54"/>
      <c r="C44" s="57"/>
      <c r="D44" s="57"/>
      <c r="E44" s="54"/>
      <c r="F44" s="54"/>
      <c r="G44" s="57"/>
      <c r="I44" s="6"/>
      <c r="J44" s="6" t="s">
        <v>55</v>
      </c>
      <c r="K44" s="11">
        <v>43</v>
      </c>
      <c r="L44" s="6"/>
      <c r="M44" s="6"/>
      <c r="N44" s="6"/>
      <c r="O44" s="6"/>
      <c r="P44" s="8"/>
      <c r="Q44" s="6"/>
      <c r="R44" s="6"/>
      <c r="S44" s="6"/>
      <c r="T44" s="6"/>
      <c r="U44" s="6"/>
      <c r="W44" s="13">
        <v>242</v>
      </c>
      <c r="X44" s="20" t="s">
        <v>192</v>
      </c>
    </row>
    <row r="45" spans="1:24">
      <c r="A45" s="54"/>
      <c r="B45" s="54"/>
      <c r="C45" s="57"/>
      <c r="D45" s="57"/>
      <c r="E45" s="56"/>
      <c r="F45" s="56"/>
      <c r="G45" s="57"/>
      <c r="I45" s="6"/>
      <c r="J45" s="6" t="s">
        <v>56</v>
      </c>
      <c r="K45" s="11">
        <v>44</v>
      </c>
      <c r="L45" s="6"/>
      <c r="M45" s="6"/>
      <c r="N45" s="6"/>
      <c r="O45" s="6"/>
      <c r="P45" s="8"/>
      <c r="Q45" s="6"/>
      <c r="R45" s="6"/>
      <c r="S45" s="6"/>
      <c r="T45" s="6"/>
      <c r="U45" s="6"/>
      <c r="W45" s="13">
        <v>243</v>
      </c>
      <c r="X45" s="20" t="s">
        <v>193</v>
      </c>
    </row>
    <row r="46" spans="1:24">
      <c r="A46" s="56"/>
      <c r="B46" s="56"/>
      <c r="C46" s="57"/>
      <c r="D46" s="57"/>
      <c r="E46" s="56"/>
      <c r="F46" s="56"/>
      <c r="G46" s="57"/>
      <c r="I46" s="6"/>
      <c r="J46" s="6" t="s">
        <v>57</v>
      </c>
      <c r="K46" s="11">
        <v>45</v>
      </c>
      <c r="L46" s="6"/>
      <c r="M46" s="6"/>
      <c r="N46" s="6"/>
      <c r="O46" s="6"/>
      <c r="P46" s="8"/>
      <c r="Q46" s="6"/>
      <c r="R46" s="6"/>
      <c r="S46" s="6"/>
      <c r="T46" s="6"/>
      <c r="U46" s="6"/>
      <c r="W46" s="13">
        <v>244</v>
      </c>
      <c r="X46" s="20" t="s">
        <v>194</v>
      </c>
    </row>
    <row r="47" spans="1:24">
      <c r="A47" s="56"/>
      <c r="B47" s="56"/>
      <c r="C47" s="57"/>
      <c r="D47" s="57"/>
      <c r="E47" s="56"/>
      <c r="F47" s="56"/>
      <c r="G47" s="57"/>
      <c r="I47" s="6"/>
      <c r="J47" s="6" t="s">
        <v>58</v>
      </c>
      <c r="K47" s="11">
        <v>46</v>
      </c>
      <c r="L47" s="6"/>
      <c r="M47" s="6"/>
      <c r="N47" s="6"/>
      <c r="O47" s="6"/>
      <c r="P47" s="8"/>
      <c r="Q47" s="6"/>
      <c r="R47" s="6"/>
      <c r="S47" s="6"/>
      <c r="T47" s="6"/>
      <c r="U47" s="6"/>
      <c r="W47" s="13">
        <v>245</v>
      </c>
      <c r="X47" s="20" t="s">
        <v>195</v>
      </c>
    </row>
    <row r="48" spans="1:24">
      <c r="A48" s="56"/>
      <c r="B48" s="56"/>
      <c r="C48" s="57"/>
      <c r="D48" s="57"/>
      <c r="E48" s="56"/>
      <c r="F48" s="56"/>
      <c r="G48" s="57"/>
      <c r="I48" s="6"/>
      <c r="J48" s="6" t="s">
        <v>59</v>
      </c>
      <c r="K48" s="11">
        <v>47</v>
      </c>
      <c r="L48" s="6"/>
      <c r="M48" s="6"/>
      <c r="N48" s="6"/>
      <c r="O48" s="6"/>
      <c r="P48" s="8"/>
      <c r="Q48" s="6"/>
      <c r="R48" s="6"/>
      <c r="S48" s="6"/>
      <c r="T48" s="6"/>
      <c r="U48" s="6"/>
      <c r="W48" s="13">
        <v>246</v>
      </c>
      <c r="X48" s="20" t="s">
        <v>196</v>
      </c>
    </row>
    <row r="49" spans="1:24">
      <c r="A49" s="56"/>
      <c r="B49" s="56"/>
      <c r="C49" s="57"/>
      <c r="D49" s="57"/>
      <c r="E49" s="56"/>
      <c r="F49" s="56"/>
      <c r="G49" s="57"/>
      <c r="I49" s="6"/>
      <c r="J49" s="6"/>
      <c r="K49" s="11"/>
      <c r="L49" s="6"/>
      <c r="M49" s="6"/>
      <c r="N49" s="6"/>
      <c r="O49" s="6"/>
      <c r="P49" s="8"/>
      <c r="Q49" s="6"/>
      <c r="R49" s="6"/>
      <c r="S49" s="6"/>
      <c r="T49" s="6"/>
      <c r="U49" s="6"/>
      <c r="W49" s="13">
        <v>247</v>
      </c>
      <c r="X49" s="20" t="s">
        <v>197</v>
      </c>
    </row>
    <row r="50" spans="1:24">
      <c r="A50" s="56"/>
      <c r="B50" s="56"/>
      <c r="C50" s="57"/>
      <c r="D50" s="57"/>
      <c r="E50" s="56"/>
      <c r="F50" s="56"/>
      <c r="G50" s="57"/>
      <c r="I50" s="6"/>
      <c r="J50" s="6"/>
      <c r="K50" s="8"/>
      <c r="L50" s="6"/>
      <c r="M50" s="6"/>
      <c r="N50" s="6"/>
      <c r="O50" s="6"/>
      <c r="P50" s="8"/>
      <c r="Q50" s="6"/>
      <c r="R50" s="6"/>
      <c r="S50" s="6"/>
      <c r="T50" s="6"/>
      <c r="U50" s="6"/>
      <c r="W50" s="13">
        <v>248</v>
      </c>
      <c r="X50" s="20" t="s">
        <v>198</v>
      </c>
    </row>
    <row r="51" spans="1:24">
      <c r="A51" s="56"/>
      <c r="B51" s="56"/>
      <c r="C51" s="57"/>
      <c r="D51" s="57"/>
      <c r="E51" s="56"/>
      <c r="F51" s="56"/>
      <c r="G51" s="57"/>
      <c r="I51" s="6"/>
      <c r="J51" s="6"/>
      <c r="K51" s="8"/>
      <c r="L51" s="6"/>
      <c r="M51" s="6"/>
      <c r="N51" s="6"/>
      <c r="O51" s="6"/>
      <c r="P51" s="8"/>
      <c r="Q51" s="6"/>
      <c r="R51" s="6"/>
      <c r="S51" s="6"/>
      <c r="T51" s="6"/>
      <c r="U51" s="6"/>
      <c r="W51" s="13">
        <v>249</v>
      </c>
      <c r="X51" s="20" t="s">
        <v>199</v>
      </c>
    </row>
    <row r="52" spans="1:24">
      <c r="A52" s="56"/>
      <c r="B52" s="56"/>
      <c r="C52" s="57"/>
      <c r="D52" s="57"/>
      <c r="E52" s="56"/>
      <c r="F52" s="56"/>
      <c r="G52" s="57"/>
      <c r="I52" s="6"/>
      <c r="J52" s="6"/>
      <c r="K52" s="8"/>
      <c r="L52" s="6"/>
      <c r="M52" s="6"/>
      <c r="N52" s="6"/>
      <c r="O52" s="6"/>
      <c r="P52" s="8"/>
      <c r="Q52" s="6"/>
      <c r="R52" s="6"/>
      <c r="S52" s="6"/>
      <c r="T52" s="6"/>
      <c r="U52" s="6"/>
      <c r="W52" s="13">
        <v>250</v>
      </c>
      <c r="X52" s="20" t="s">
        <v>200</v>
      </c>
    </row>
    <row r="53" spans="1:24">
      <c r="A53" s="56"/>
      <c r="B53" s="56"/>
      <c r="C53" s="57"/>
      <c r="D53" s="57"/>
      <c r="E53" s="56"/>
      <c r="F53" s="56"/>
      <c r="G53" s="57"/>
      <c r="I53" s="6"/>
      <c r="J53" s="6"/>
      <c r="K53" s="8"/>
      <c r="L53" s="6"/>
      <c r="M53" s="6"/>
      <c r="N53" s="6"/>
      <c r="O53" s="6"/>
      <c r="P53" s="8"/>
      <c r="Q53" s="6"/>
      <c r="R53" s="6"/>
      <c r="S53" s="6"/>
      <c r="T53" s="6"/>
      <c r="U53" s="6"/>
      <c r="W53" s="13">
        <v>251</v>
      </c>
      <c r="X53" s="20" t="s">
        <v>201</v>
      </c>
    </row>
    <row r="54" spans="1:24">
      <c r="A54" s="54"/>
      <c r="B54" s="54"/>
      <c r="C54" s="57"/>
      <c r="D54" s="57"/>
      <c r="E54" s="54"/>
      <c r="F54" s="54"/>
      <c r="G54" s="57"/>
      <c r="I54" s="6"/>
      <c r="J54" s="6"/>
      <c r="K54" s="8"/>
      <c r="L54" s="6"/>
      <c r="M54" s="6"/>
      <c r="N54" s="6"/>
      <c r="O54" s="6"/>
      <c r="P54" s="8"/>
      <c r="Q54" s="6"/>
      <c r="R54" s="6"/>
      <c r="S54" s="6"/>
      <c r="T54" s="6"/>
      <c r="U54" s="6"/>
      <c r="W54" s="13">
        <v>252</v>
      </c>
      <c r="X54" s="20" t="s">
        <v>202</v>
      </c>
    </row>
    <row r="55" spans="1:24">
      <c r="A55" s="54"/>
      <c r="B55" s="54"/>
      <c r="C55" s="57"/>
      <c r="D55" s="57"/>
      <c r="E55" s="54"/>
      <c r="F55" s="54"/>
      <c r="G55" s="57"/>
      <c r="I55" s="6"/>
      <c r="J55" s="6"/>
      <c r="K55" s="8"/>
      <c r="L55" s="6"/>
      <c r="M55" s="6"/>
      <c r="N55" s="6"/>
      <c r="O55" s="6"/>
      <c r="P55" s="8"/>
      <c r="Q55" s="6"/>
      <c r="R55" s="6"/>
      <c r="S55" s="6"/>
      <c r="T55" s="6"/>
      <c r="U55" s="6"/>
      <c r="W55" s="13">
        <v>253</v>
      </c>
      <c r="X55" s="20" t="s">
        <v>203</v>
      </c>
    </row>
    <row r="56" spans="1:24">
      <c r="A56" s="54"/>
      <c r="B56" s="54"/>
      <c r="C56" s="57"/>
      <c r="D56" s="57"/>
      <c r="E56" s="56"/>
      <c r="F56" s="54"/>
      <c r="G56" s="57"/>
      <c r="I56" s="6"/>
      <c r="J56" s="6"/>
      <c r="K56" s="8"/>
      <c r="L56" s="6"/>
      <c r="M56" s="6"/>
      <c r="N56" s="6"/>
      <c r="O56" s="6"/>
      <c r="P56" s="8"/>
      <c r="Q56" s="6"/>
      <c r="R56" s="6"/>
      <c r="S56" s="6"/>
      <c r="T56" s="6"/>
      <c r="U56" s="6"/>
      <c r="W56" s="13">
        <v>254</v>
      </c>
      <c r="X56" s="20" t="s">
        <v>204</v>
      </c>
    </row>
    <row r="57" spans="1:24">
      <c r="A57" s="56"/>
      <c r="B57" s="54"/>
      <c r="C57" s="57"/>
      <c r="D57" s="57"/>
      <c r="E57" s="56"/>
      <c r="F57" s="54"/>
      <c r="G57" s="57"/>
      <c r="I57" s="6"/>
      <c r="J57" s="6"/>
      <c r="K57" s="8"/>
      <c r="L57" s="6"/>
      <c r="M57" s="6"/>
      <c r="N57" s="6"/>
      <c r="O57" s="6"/>
      <c r="P57" s="8"/>
      <c r="Q57" s="6"/>
      <c r="R57" s="6"/>
      <c r="S57" s="6"/>
      <c r="T57" s="6"/>
      <c r="U57" s="6"/>
      <c r="W57" s="13">
        <v>255</v>
      </c>
      <c r="X57" s="20" t="s">
        <v>205</v>
      </c>
    </row>
    <row r="58" spans="1:24">
      <c r="A58" s="152"/>
      <c r="B58" s="54"/>
      <c r="C58" s="57"/>
      <c r="D58" s="57"/>
      <c r="E58" s="56"/>
      <c r="F58" s="54"/>
      <c r="G58" s="57"/>
      <c r="I58" s="6"/>
      <c r="J58" s="6"/>
      <c r="K58" s="8"/>
      <c r="L58" s="6"/>
      <c r="M58" s="6"/>
      <c r="N58" s="6"/>
      <c r="O58" s="6"/>
      <c r="P58" s="8"/>
      <c r="Q58" s="6"/>
      <c r="R58" s="6"/>
      <c r="S58" s="6"/>
      <c r="T58" s="6"/>
      <c r="U58" s="6"/>
      <c r="W58" s="13">
        <v>256</v>
      </c>
      <c r="X58" s="20" t="s">
        <v>206</v>
      </c>
    </row>
    <row r="59" spans="1:24">
      <c r="A59" s="58"/>
      <c r="B59" s="56"/>
      <c r="C59" s="57"/>
      <c r="D59" s="57"/>
      <c r="E59" s="56"/>
      <c r="F59" s="54"/>
      <c r="G59" s="57"/>
      <c r="I59" s="6"/>
      <c r="J59" s="6"/>
      <c r="K59" s="8"/>
      <c r="L59" s="6"/>
      <c r="M59" s="6"/>
      <c r="N59" s="6"/>
      <c r="O59" s="6"/>
      <c r="P59" s="8"/>
      <c r="Q59" s="6"/>
      <c r="R59" s="6"/>
      <c r="S59" s="6"/>
      <c r="T59" s="6"/>
      <c r="U59" s="6"/>
      <c r="W59" s="13">
        <v>257</v>
      </c>
      <c r="X59" s="20" t="s">
        <v>207</v>
      </c>
    </row>
    <row r="60" spans="1:24">
      <c r="A60" s="54"/>
      <c r="B60" s="56"/>
      <c r="C60" s="57"/>
      <c r="D60" s="57"/>
      <c r="E60" s="54"/>
      <c r="F60" s="56"/>
      <c r="G60" s="57"/>
      <c r="I60" s="6"/>
      <c r="J60" s="6"/>
      <c r="K60" s="8"/>
      <c r="L60" s="6"/>
      <c r="M60" s="6"/>
      <c r="N60" s="6"/>
      <c r="O60" s="6"/>
      <c r="P60" s="8"/>
      <c r="Q60" s="6"/>
      <c r="R60" s="6"/>
      <c r="S60" s="6"/>
      <c r="T60" s="6"/>
      <c r="U60" s="6"/>
      <c r="W60" s="13">
        <v>258</v>
      </c>
      <c r="X60" s="20" t="s">
        <v>208</v>
      </c>
    </row>
    <row r="61" spans="1:24">
      <c r="A61" s="54"/>
      <c r="B61" s="56"/>
      <c r="C61" s="57"/>
      <c r="D61" s="57"/>
      <c r="E61" s="54"/>
      <c r="F61" s="56"/>
      <c r="G61" s="57"/>
      <c r="I61" s="6"/>
      <c r="J61" s="6"/>
      <c r="K61" s="8"/>
      <c r="L61" s="6"/>
      <c r="M61" s="6"/>
      <c r="N61" s="6"/>
      <c r="O61" s="6"/>
      <c r="P61" s="8"/>
      <c r="Q61" s="6"/>
      <c r="R61" s="6"/>
      <c r="S61" s="6"/>
      <c r="T61" s="6"/>
      <c r="U61" s="6"/>
      <c r="W61" s="13">
        <v>259</v>
      </c>
      <c r="X61" s="20" t="s">
        <v>209</v>
      </c>
    </row>
    <row r="62" spans="1:24">
      <c r="A62" s="56"/>
      <c r="B62" s="56"/>
      <c r="C62" s="57"/>
      <c r="D62" s="57"/>
      <c r="E62" s="56"/>
      <c r="F62" s="56"/>
      <c r="G62" s="57"/>
      <c r="I62" s="6"/>
      <c r="J62" s="6"/>
      <c r="K62" s="8"/>
      <c r="L62" s="6"/>
      <c r="M62" s="6"/>
      <c r="N62" s="6"/>
      <c r="O62" s="6"/>
      <c r="P62" s="8"/>
      <c r="Q62" s="6"/>
      <c r="R62" s="6"/>
      <c r="S62" s="6"/>
      <c r="T62" s="6"/>
      <c r="U62" s="6"/>
      <c r="W62" s="13">
        <v>260</v>
      </c>
      <c r="X62" s="20" t="s">
        <v>210</v>
      </c>
    </row>
    <row r="63" spans="1:24">
      <c r="A63" s="56"/>
      <c r="B63" s="56"/>
      <c r="C63" s="57"/>
      <c r="D63" s="57"/>
      <c r="E63" s="56"/>
      <c r="F63" s="54"/>
      <c r="G63" s="57"/>
      <c r="I63" s="6"/>
      <c r="J63" s="6"/>
      <c r="K63" s="8"/>
      <c r="L63" s="6"/>
      <c r="M63" s="6"/>
      <c r="N63" s="6"/>
      <c r="O63" s="6"/>
      <c r="P63" s="8"/>
      <c r="Q63" s="6"/>
      <c r="R63" s="6"/>
      <c r="S63" s="6"/>
      <c r="T63" s="6"/>
      <c r="U63" s="6"/>
      <c r="W63" s="13">
        <v>261</v>
      </c>
      <c r="X63" s="20" t="s">
        <v>211</v>
      </c>
    </row>
    <row r="64" spans="1:24">
      <c r="A64" s="56"/>
      <c r="B64" s="56"/>
      <c r="C64" s="57"/>
      <c r="D64" s="57"/>
      <c r="E64" s="56"/>
      <c r="F64" s="54"/>
      <c r="G64" s="57"/>
      <c r="I64" s="6"/>
      <c r="J64" s="6"/>
      <c r="K64" s="8"/>
      <c r="L64" s="6"/>
      <c r="M64" s="6"/>
      <c r="N64" s="6"/>
      <c r="O64" s="6"/>
      <c r="P64" s="8"/>
      <c r="Q64" s="6"/>
      <c r="R64" s="6"/>
      <c r="S64" s="6"/>
      <c r="T64" s="6"/>
      <c r="U64" s="6"/>
      <c r="W64" s="13">
        <v>262</v>
      </c>
      <c r="X64" s="20" t="s">
        <v>212</v>
      </c>
    </row>
    <row r="65" spans="1:24">
      <c r="A65" s="54"/>
      <c r="B65" s="54"/>
      <c r="C65" s="57"/>
      <c r="D65" s="57"/>
      <c r="E65" s="54"/>
      <c r="F65" s="54"/>
      <c r="G65" s="57"/>
      <c r="I65" s="6"/>
      <c r="J65" s="6"/>
      <c r="K65" s="8"/>
      <c r="L65" s="6"/>
      <c r="M65" s="6"/>
      <c r="N65" s="6"/>
      <c r="O65" s="6"/>
      <c r="P65" s="8"/>
      <c r="Q65" s="6"/>
      <c r="R65" s="6"/>
      <c r="S65" s="6"/>
      <c r="T65" s="6"/>
      <c r="U65" s="6"/>
      <c r="W65" s="13">
        <v>263</v>
      </c>
      <c r="X65" s="20" t="s">
        <v>213</v>
      </c>
    </row>
    <row r="66" spans="1:24">
      <c r="A66" s="56"/>
      <c r="B66" s="56"/>
      <c r="C66" s="57"/>
      <c r="D66" s="57"/>
      <c r="E66" s="54"/>
      <c r="F66" s="54"/>
      <c r="G66" s="57"/>
      <c r="I66" s="6"/>
      <c r="J66" s="6"/>
      <c r="K66" s="8"/>
      <c r="L66" s="6"/>
      <c r="M66" s="6"/>
      <c r="N66" s="6"/>
      <c r="O66" s="6"/>
      <c r="P66" s="8"/>
      <c r="Q66" s="6"/>
      <c r="R66" s="6"/>
      <c r="S66" s="6"/>
      <c r="T66" s="6"/>
      <c r="U66" s="6"/>
      <c r="W66" s="13">
        <v>264</v>
      </c>
      <c r="X66" s="20" t="s">
        <v>214</v>
      </c>
    </row>
    <row r="67" spans="1:24">
      <c r="A67" s="152"/>
      <c r="B67" s="152"/>
      <c r="C67" s="57"/>
      <c r="D67" s="57"/>
      <c r="E67" s="56"/>
      <c r="F67" s="54"/>
      <c r="G67" s="57"/>
      <c r="I67" s="6"/>
      <c r="J67" s="6"/>
      <c r="K67" s="8"/>
      <c r="L67" s="6"/>
      <c r="M67" s="6"/>
      <c r="N67" s="6"/>
      <c r="O67" s="6"/>
      <c r="P67" s="8"/>
      <c r="Q67" s="6"/>
      <c r="R67" s="6"/>
      <c r="S67" s="6"/>
      <c r="T67" s="6"/>
      <c r="U67" s="6"/>
      <c r="W67" s="13">
        <v>265</v>
      </c>
      <c r="X67" s="20" t="s">
        <v>215</v>
      </c>
    </row>
    <row r="68" spans="1:24">
      <c r="A68" s="152"/>
      <c r="B68" s="152"/>
      <c r="C68" s="154"/>
      <c r="D68" s="154"/>
      <c r="E68" s="155"/>
      <c r="F68" s="156"/>
      <c r="G68" s="154"/>
      <c r="I68" s="6"/>
      <c r="J68" s="6"/>
      <c r="K68" s="8"/>
      <c r="L68" s="6"/>
      <c r="M68" s="6"/>
      <c r="N68" s="6"/>
      <c r="O68" s="6"/>
      <c r="P68" s="8"/>
      <c r="Q68" s="6"/>
      <c r="R68" s="6"/>
      <c r="S68" s="6"/>
      <c r="T68" s="6"/>
      <c r="U68" s="6"/>
      <c r="W68" s="13">
        <v>266</v>
      </c>
      <c r="X68" s="20" t="s">
        <v>216</v>
      </c>
    </row>
    <row r="69" spans="1:24">
      <c r="A69" s="152"/>
      <c r="B69" s="152"/>
      <c r="C69" s="55"/>
      <c r="D69" s="55"/>
      <c r="E69" s="152"/>
      <c r="F69" s="153"/>
      <c r="G69" s="55"/>
      <c r="I69" s="6"/>
      <c r="J69" s="6"/>
      <c r="K69" s="8"/>
      <c r="L69" s="6"/>
      <c r="M69" s="6"/>
      <c r="N69" s="6"/>
      <c r="O69" s="6"/>
      <c r="P69" s="8"/>
      <c r="Q69" s="6"/>
      <c r="R69" s="6"/>
      <c r="S69" s="6"/>
      <c r="T69" s="6"/>
      <c r="U69" s="6"/>
      <c r="W69" s="13">
        <v>267</v>
      </c>
      <c r="X69" s="20" t="s">
        <v>217</v>
      </c>
    </row>
    <row r="70" spans="1:24">
      <c r="A70" s="56"/>
      <c r="B70" s="56"/>
      <c r="C70" s="57"/>
      <c r="D70" s="57"/>
      <c r="E70" s="54"/>
      <c r="F70" s="153"/>
      <c r="G70" s="55"/>
      <c r="I70" s="6"/>
      <c r="J70" s="6"/>
      <c r="K70" s="8"/>
      <c r="L70" s="6"/>
      <c r="M70" s="6"/>
      <c r="N70" s="6"/>
      <c r="O70" s="6"/>
      <c r="P70" s="8"/>
      <c r="Q70" s="6"/>
      <c r="R70" s="6"/>
      <c r="S70" s="6"/>
      <c r="T70" s="6"/>
      <c r="U70" s="6"/>
      <c r="W70" s="13">
        <v>301</v>
      </c>
      <c r="X70" s="14" t="s">
        <v>218</v>
      </c>
    </row>
    <row r="71" spans="1:24">
      <c r="A71" s="54"/>
      <c r="B71" s="56"/>
      <c r="C71" s="57"/>
      <c r="D71" s="57"/>
      <c r="E71" s="54"/>
      <c r="F71" s="153"/>
      <c r="G71" s="55"/>
      <c r="I71" s="6"/>
      <c r="J71" s="6"/>
      <c r="K71" s="8"/>
      <c r="L71" s="6"/>
      <c r="M71" s="6"/>
      <c r="N71" s="6"/>
      <c r="O71" s="6"/>
      <c r="P71" s="8"/>
      <c r="Q71" s="6"/>
      <c r="R71" s="6"/>
      <c r="S71" s="6"/>
      <c r="T71" s="6"/>
      <c r="U71" s="6"/>
      <c r="W71" s="13">
        <v>302</v>
      </c>
      <c r="X71" s="14" t="s">
        <v>219</v>
      </c>
    </row>
    <row r="72" spans="1:24">
      <c r="A72" s="152"/>
      <c r="B72" s="152"/>
      <c r="C72" s="55"/>
      <c r="D72" s="55"/>
      <c r="E72" s="153"/>
      <c r="F72" s="153"/>
      <c r="G72" s="55"/>
      <c r="I72" s="6"/>
      <c r="J72" s="6"/>
      <c r="K72" s="8"/>
      <c r="L72" s="6"/>
      <c r="M72" s="6"/>
      <c r="N72" s="6"/>
      <c r="O72" s="6"/>
      <c r="P72" s="8"/>
      <c r="Q72" s="6"/>
      <c r="R72" s="6"/>
      <c r="S72" s="6"/>
      <c r="T72" s="6"/>
      <c r="U72" s="6"/>
      <c r="W72" s="13">
        <v>303</v>
      </c>
      <c r="X72" s="14" t="s">
        <v>220</v>
      </c>
    </row>
    <row r="73" spans="1:24">
      <c r="A73" s="152"/>
      <c r="B73" s="152"/>
      <c r="C73" s="55"/>
      <c r="D73" s="55"/>
      <c r="E73" s="153"/>
      <c r="F73" s="153"/>
      <c r="G73" s="55"/>
      <c r="I73" s="6"/>
      <c r="J73" s="6"/>
      <c r="K73" s="8"/>
      <c r="L73" s="6"/>
      <c r="M73" s="6"/>
      <c r="N73" s="6"/>
      <c r="O73" s="6"/>
      <c r="P73" s="8"/>
      <c r="Q73" s="6"/>
      <c r="R73" s="6"/>
      <c r="S73" s="6"/>
      <c r="T73" s="6"/>
      <c r="U73" s="6"/>
      <c r="W73" s="13">
        <v>304</v>
      </c>
      <c r="X73" s="14" t="s">
        <v>221</v>
      </c>
    </row>
    <row r="74" spans="1:24">
      <c r="A74" s="152"/>
      <c r="B74" s="152"/>
      <c r="C74" s="55"/>
      <c r="D74" s="55"/>
      <c r="E74" s="153"/>
      <c r="F74" s="153"/>
      <c r="G74" s="55"/>
      <c r="I74" s="6"/>
      <c r="J74" s="6"/>
      <c r="K74" s="8"/>
      <c r="L74" s="6"/>
      <c r="M74" s="6"/>
      <c r="N74" s="6"/>
      <c r="O74" s="6"/>
      <c r="P74" s="8"/>
      <c r="Q74" s="6"/>
      <c r="R74" s="6"/>
      <c r="S74" s="6"/>
      <c r="T74" s="6"/>
      <c r="U74" s="6"/>
      <c r="W74" s="13">
        <v>305</v>
      </c>
      <c r="X74" s="14" t="s">
        <v>222</v>
      </c>
    </row>
    <row r="75" spans="1:24">
      <c r="A75" s="152"/>
      <c r="B75" s="152"/>
      <c r="C75" s="55"/>
      <c r="D75" s="55"/>
      <c r="E75" s="153"/>
      <c r="F75" s="153"/>
      <c r="G75" s="55"/>
      <c r="I75" s="6"/>
      <c r="J75" s="6"/>
      <c r="K75" s="8"/>
      <c r="L75" s="6"/>
      <c r="M75" s="6"/>
      <c r="N75" s="6"/>
      <c r="O75" s="6"/>
      <c r="P75" s="8"/>
      <c r="Q75" s="6"/>
      <c r="R75" s="6"/>
      <c r="S75" s="6"/>
      <c r="T75" s="6"/>
      <c r="U75" s="6"/>
      <c r="W75" s="13">
        <v>306</v>
      </c>
      <c r="X75" s="14" t="s">
        <v>223</v>
      </c>
    </row>
    <row r="76" spans="1:24">
      <c r="A76" s="152"/>
      <c r="B76" s="152"/>
      <c r="C76" s="55"/>
      <c r="D76" s="55"/>
      <c r="E76" s="153"/>
      <c r="F76" s="153"/>
      <c r="G76" s="55"/>
      <c r="I76" s="6"/>
      <c r="J76" s="6"/>
      <c r="K76" s="8"/>
      <c r="L76" s="6"/>
      <c r="M76" s="6"/>
      <c r="N76" s="6"/>
      <c r="O76" s="6"/>
      <c r="P76" s="8"/>
      <c r="Q76" s="6"/>
      <c r="R76" s="6"/>
      <c r="S76" s="6"/>
      <c r="T76" s="6"/>
      <c r="U76" s="6"/>
      <c r="W76" s="13">
        <v>307</v>
      </c>
      <c r="X76" s="14" t="s">
        <v>224</v>
      </c>
    </row>
    <row r="77" spans="1:24">
      <c r="A77" s="153"/>
      <c r="B77" s="153"/>
      <c r="C77" s="55"/>
      <c r="D77" s="55"/>
      <c r="E77" s="153"/>
      <c r="F77" s="153"/>
      <c r="G77" s="55"/>
      <c r="I77" s="6"/>
      <c r="J77" s="6"/>
      <c r="K77" s="8"/>
      <c r="L77" s="6"/>
      <c r="M77" s="6"/>
      <c r="N77" s="6"/>
      <c r="O77" s="6"/>
      <c r="P77" s="8"/>
      <c r="Q77" s="6"/>
      <c r="R77" s="6"/>
      <c r="S77" s="6"/>
      <c r="T77" s="6"/>
      <c r="U77" s="6"/>
      <c r="W77" s="13">
        <v>308</v>
      </c>
      <c r="X77" s="14" t="s">
        <v>225</v>
      </c>
    </row>
    <row r="78" spans="1:24">
      <c r="A78" s="51"/>
      <c r="B78" s="51"/>
      <c r="C78" s="52"/>
      <c r="D78" s="52"/>
      <c r="E78" s="51"/>
      <c r="F78" s="51"/>
      <c r="G78" s="52"/>
      <c r="I78" s="6"/>
      <c r="J78" s="6"/>
      <c r="K78" s="8"/>
      <c r="L78" s="6"/>
      <c r="M78" s="6"/>
      <c r="N78" s="6"/>
      <c r="O78" s="6"/>
      <c r="P78" s="8"/>
      <c r="Q78" s="6"/>
      <c r="R78" s="6"/>
      <c r="S78" s="6"/>
      <c r="T78" s="6"/>
      <c r="U78" s="6"/>
      <c r="W78" s="13">
        <v>309</v>
      </c>
      <c r="X78" s="14" t="s">
        <v>226</v>
      </c>
    </row>
    <row r="79" spans="1:24">
      <c r="A79" s="51"/>
      <c r="B79" s="51"/>
      <c r="C79" s="52"/>
      <c r="D79" s="52"/>
      <c r="E79" s="51"/>
      <c r="F79" s="51"/>
      <c r="G79" s="52"/>
      <c r="I79" s="6"/>
      <c r="J79" s="6"/>
      <c r="K79" s="8"/>
      <c r="L79" s="6"/>
      <c r="M79" s="6"/>
      <c r="N79" s="6"/>
      <c r="O79" s="6"/>
      <c r="P79" s="8"/>
      <c r="Q79" s="6"/>
      <c r="R79" s="6"/>
      <c r="S79" s="6"/>
      <c r="T79" s="6"/>
      <c r="U79" s="6"/>
      <c r="W79" s="13">
        <v>310</v>
      </c>
      <c r="X79" s="14" t="s">
        <v>227</v>
      </c>
    </row>
    <row r="80" spans="1:24">
      <c r="A80" s="51"/>
      <c r="B80" s="51"/>
      <c r="C80" s="52"/>
      <c r="D80" s="52"/>
      <c r="E80" s="51"/>
      <c r="F80" s="51"/>
      <c r="G80" s="52"/>
      <c r="I80" s="6"/>
      <c r="J80" s="6"/>
      <c r="K80" s="8"/>
      <c r="L80" s="6"/>
      <c r="M80" s="6"/>
      <c r="N80" s="6"/>
      <c r="O80" s="6"/>
      <c r="P80" s="8"/>
      <c r="Q80" s="6"/>
      <c r="R80" s="6"/>
      <c r="S80" s="6"/>
      <c r="T80" s="6"/>
      <c r="U80" s="6"/>
      <c r="W80" s="13">
        <v>311</v>
      </c>
      <c r="X80" s="14" t="s">
        <v>228</v>
      </c>
    </row>
    <row r="81" spans="1:24">
      <c r="A81" s="51"/>
      <c r="B81" s="51"/>
      <c r="C81" s="52"/>
      <c r="D81" s="52"/>
      <c r="E81" s="51"/>
      <c r="F81" s="51"/>
      <c r="G81" s="52"/>
      <c r="I81" s="6"/>
      <c r="J81" s="6"/>
      <c r="K81" s="8"/>
      <c r="L81" s="6"/>
      <c r="M81" s="6"/>
      <c r="N81" s="6"/>
      <c r="O81" s="6"/>
      <c r="P81" s="8"/>
      <c r="Q81" s="6"/>
      <c r="R81" s="6"/>
      <c r="S81" s="6"/>
      <c r="T81" s="6"/>
      <c r="U81" s="6"/>
      <c r="W81" s="13">
        <v>312</v>
      </c>
      <c r="X81" s="14" t="s">
        <v>229</v>
      </c>
    </row>
    <row r="82" spans="1:24">
      <c r="A82" s="6"/>
      <c r="B82" s="6"/>
      <c r="E82" s="6"/>
      <c r="F82" s="6"/>
      <c r="I82" s="6"/>
      <c r="J82" s="6"/>
      <c r="K82" s="8"/>
      <c r="L82" s="6"/>
      <c r="M82" s="6"/>
      <c r="N82" s="6"/>
      <c r="O82" s="6"/>
      <c r="P82" s="8"/>
      <c r="Q82" s="6"/>
      <c r="R82" s="6"/>
      <c r="S82" s="6"/>
      <c r="T82" s="6"/>
      <c r="U82" s="6"/>
      <c r="W82" s="13">
        <v>313</v>
      </c>
      <c r="X82" s="14" t="s">
        <v>230</v>
      </c>
    </row>
    <row r="83" spans="1:24">
      <c r="A83" s="6"/>
      <c r="B83" s="6"/>
      <c r="E83" s="6"/>
      <c r="F83" s="6"/>
      <c r="I83" s="6"/>
      <c r="J83" s="6"/>
      <c r="K83" s="8"/>
      <c r="L83" s="6"/>
      <c r="M83" s="6"/>
      <c r="N83" s="6"/>
      <c r="O83" s="6"/>
      <c r="P83" s="8"/>
      <c r="Q83" s="6"/>
      <c r="R83" s="6"/>
      <c r="S83" s="6"/>
      <c r="T83" s="6"/>
      <c r="U83" s="6"/>
      <c r="W83" s="13">
        <v>314</v>
      </c>
      <c r="X83" s="14" t="s">
        <v>231</v>
      </c>
    </row>
    <row r="84" spans="1:24">
      <c r="A84" s="6"/>
      <c r="B84" s="6"/>
      <c r="E84" s="6"/>
      <c r="F84" s="6"/>
      <c r="I84" s="6"/>
      <c r="J84" s="6"/>
      <c r="K84" s="8"/>
      <c r="L84" s="6"/>
      <c r="M84" s="6"/>
      <c r="N84" s="6"/>
      <c r="O84" s="6"/>
      <c r="P84" s="8"/>
      <c r="Q84" s="6"/>
      <c r="R84" s="6"/>
      <c r="S84" s="6"/>
      <c r="T84" s="6"/>
      <c r="U84" s="6"/>
      <c r="W84" s="13">
        <v>315</v>
      </c>
      <c r="X84" s="14" t="s">
        <v>232</v>
      </c>
    </row>
    <row r="85" spans="1:24">
      <c r="A85" s="6"/>
      <c r="B85" s="6"/>
      <c r="E85" s="6"/>
      <c r="F85" s="6"/>
      <c r="I85" s="6"/>
      <c r="J85" s="6"/>
      <c r="K85" s="8"/>
      <c r="L85" s="6"/>
      <c r="M85" s="6"/>
      <c r="N85" s="6"/>
      <c r="O85" s="6"/>
      <c r="P85" s="8"/>
      <c r="Q85" s="6"/>
      <c r="R85" s="6"/>
      <c r="S85" s="6"/>
      <c r="T85" s="6"/>
      <c r="U85" s="6"/>
      <c r="W85" s="13">
        <v>316</v>
      </c>
      <c r="X85" s="14" t="s">
        <v>233</v>
      </c>
    </row>
    <row r="86" spans="1:24">
      <c r="A86" s="6"/>
      <c r="B86" s="6"/>
      <c r="E86" s="6"/>
      <c r="F86" s="6"/>
      <c r="I86" s="6"/>
      <c r="J86" s="6"/>
      <c r="K86" s="8"/>
      <c r="L86" s="6"/>
      <c r="M86" s="6"/>
      <c r="N86" s="6"/>
      <c r="O86" s="6"/>
      <c r="P86" s="8"/>
      <c r="Q86" s="6"/>
      <c r="R86" s="6"/>
      <c r="S86" s="6"/>
      <c r="T86" s="6"/>
      <c r="U86" s="6"/>
      <c r="W86" s="13">
        <v>317</v>
      </c>
      <c r="X86" s="14" t="s">
        <v>234</v>
      </c>
    </row>
    <row r="87" spans="1:24">
      <c r="A87" s="6"/>
      <c r="B87" s="6"/>
      <c r="E87" s="6"/>
      <c r="F87" s="6"/>
      <c r="I87" s="6"/>
      <c r="J87" s="6"/>
      <c r="K87" s="8"/>
      <c r="L87" s="6"/>
      <c r="M87" s="6"/>
      <c r="N87" s="6"/>
      <c r="O87" s="6"/>
      <c r="P87" s="8"/>
      <c r="Q87" s="6"/>
      <c r="R87" s="6"/>
      <c r="S87" s="6"/>
      <c r="T87" s="6"/>
      <c r="U87" s="6"/>
      <c r="W87" s="13">
        <v>318</v>
      </c>
      <c r="X87" s="14" t="s">
        <v>235</v>
      </c>
    </row>
    <row r="88" spans="1:24">
      <c r="A88" s="6"/>
      <c r="B88" s="6"/>
      <c r="E88" s="6"/>
      <c r="F88" s="6"/>
      <c r="I88" s="6"/>
      <c r="J88" s="6"/>
      <c r="K88" s="8"/>
      <c r="L88" s="6"/>
      <c r="M88" s="6"/>
      <c r="N88" s="6"/>
      <c r="O88" s="6"/>
      <c r="P88" s="8"/>
      <c r="Q88" s="6"/>
      <c r="R88" s="6"/>
      <c r="S88" s="6"/>
      <c r="T88" s="6"/>
      <c r="U88" s="6"/>
      <c r="W88" s="13">
        <v>319</v>
      </c>
      <c r="X88" s="14" t="s">
        <v>236</v>
      </c>
    </row>
    <row r="89" spans="1:24">
      <c r="A89" s="6"/>
      <c r="B89" s="6"/>
      <c r="E89" s="6"/>
      <c r="F89" s="6"/>
      <c r="I89" s="6"/>
      <c r="J89" s="6"/>
      <c r="K89" s="8"/>
      <c r="L89" s="6"/>
      <c r="M89" s="6"/>
      <c r="N89" s="6"/>
      <c r="O89" s="6"/>
      <c r="P89" s="8"/>
      <c r="Q89" s="6"/>
      <c r="R89" s="6"/>
      <c r="S89" s="6"/>
      <c r="T89" s="6"/>
      <c r="U89" s="6"/>
      <c r="W89" s="13">
        <v>320</v>
      </c>
      <c r="X89" s="14" t="s">
        <v>237</v>
      </c>
    </row>
    <row r="90" spans="1:24">
      <c r="A90" s="6"/>
      <c r="B90" s="6"/>
      <c r="E90" s="6"/>
      <c r="F90" s="6"/>
      <c r="I90" s="6"/>
      <c r="J90" s="6"/>
      <c r="K90" s="8"/>
      <c r="L90" s="6"/>
      <c r="M90" s="6"/>
      <c r="N90" s="6"/>
      <c r="O90" s="6"/>
      <c r="P90" s="8"/>
      <c r="Q90" s="6"/>
      <c r="R90" s="6"/>
      <c r="S90" s="6"/>
      <c r="T90" s="6"/>
      <c r="U90" s="6"/>
      <c r="W90" s="13">
        <v>321</v>
      </c>
      <c r="X90" s="14" t="s">
        <v>512</v>
      </c>
    </row>
    <row r="91" spans="1:24">
      <c r="A91" s="6"/>
      <c r="B91" s="6"/>
      <c r="E91" s="6"/>
      <c r="F91" s="6"/>
      <c r="I91" s="6"/>
      <c r="J91" s="6"/>
      <c r="K91" s="8"/>
      <c r="L91" s="6"/>
      <c r="M91" s="6"/>
      <c r="N91" s="6"/>
      <c r="O91" s="6"/>
      <c r="P91" s="8"/>
      <c r="Q91" s="6"/>
      <c r="R91" s="6"/>
      <c r="S91" s="6"/>
      <c r="T91" s="6"/>
      <c r="U91" s="6"/>
      <c r="W91" s="13">
        <v>322</v>
      </c>
      <c r="X91" s="14" t="s">
        <v>238</v>
      </c>
    </row>
    <row r="92" spans="1:24">
      <c r="A92" s="6"/>
      <c r="B92" s="6"/>
      <c r="E92" s="6"/>
      <c r="F92" s="6"/>
      <c r="I92" s="6"/>
      <c r="J92" s="6"/>
      <c r="K92" s="8"/>
      <c r="L92" s="6"/>
      <c r="M92" s="6"/>
      <c r="N92" s="6"/>
      <c r="O92" s="6"/>
      <c r="P92" s="8"/>
      <c r="Q92" s="6"/>
      <c r="R92" s="6"/>
      <c r="S92" s="6"/>
      <c r="T92" s="6"/>
      <c r="U92" s="6"/>
      <c r="W92" s="13">
        <v>323</v>
      </c>
      <c r="X92" s="14" t="s">
        <v>239</v>
      </c>
    </row>
    <row r="93" spans="1:24">
      <c r="A93" s="6"/>
      <c r="B93" s="6"/>
      <c r="E93" s="6"/>
      <c r="F93" s="6"/>
      <c r="I93" s="6"/>
      <c r="J93" s="6"/>
      <c r="K93" s="8"/>
      <c r="L93" s="6"/>
      <c r="M93" s="6"/>
      <c r="N93" s="6"/>
      <c r="O93" s="6"/>
      <c r="P93" s="8"/>
      <c r="Q93" s="6"/>
      <c r="R93" s="6"/>
      <c r="S93" s="6"/>
      <c r="T93" s="6"/>
      <c r="U93" s="6"/>
      <c r="W93" s="13">
        <v>324</v>
      </c>
      <c r="X93" s="14" t="s">
        <v>240</v>
      </c>
    </row>
    <row r="94" spans="1:24">
      <c r="A94" s="6"/>
      <c r="B94" s="6"/>
      <c r="E94" s="6"/>
      <c r="F94" s="6"/>
      <c r="I94" s="6"/>
      <c r="J94" s="6"/>
      <c r="K94" s="8"/>
      <c r="L94" s="6"/>
      <c r="M94" s="6"/>
      <c r="N94" s="6"/>
      <c r="O94" s="6"/>
      <c r="P94" s="8"/>
      <c r="Q94" s="6"/>
      <c r="R94" s="6"/>
      <c r="S94" s="6"/>
      <c r="T94" s="6"/>
      <c r="U94" s="6"/>
      <c r="W94" s="13">
        <v>325</v>
      </c>
      <c r="X94" s="14" t="s">
        <v>241</v>
      </c>
    </row>
    <row r="95" spans="1:24">
      <c r="A95" s="6"/>
      <c r="B95" s="6"/>
      <c r="E95" s="6"/>
      <c r="F95" s="6"/>
      <c r="I95" s="6"/>
      <c r="J95" s="6"/>
      <c r="K95" s="8"/>
      <c r="L95" s="6"/>
      <c r="M95" s="6"/>
      <c r="N95" s="6"/>
      <c r="O95" s="6"/>
      <c r="P95" s="8"/>
      <c r="Q95" s="6"/>
      <c r="R95" s="6"/>
      <c r="S95" s="6"/>
      <c r="T95" s="6"/>
      <c r="U95" s="6"/>
      <c r="W95" s="13">
        <v>326</v>
      </c>
      <c r="X95" s="14" t="s">
        <v>242</v>
      </c>
    </row>
    <row r="96" spans="1:24">
      <c r="A96" s="6"/>
      <c r="B96" s="6"/>
      <c r="E96" s="6"/>
      <c r="F96" s="6"/>
      <c r="I96" s="6"/>
      <c r="J96" s="6"/>
      <c r="K96" s="8"/>
      <c r="L96" s="6"/>
      <c r="M96" s="6"/>
      <c r="N96" s="6"/>
      <c r="O96" s="6"/>
      <c r="P96" s="8"/>
      <c r="Q96" s="6"/>
      <c r="R96" s="6"/>
      <c r="S96" s="6"/>
      <c r="T96" s="6"/>
      <c r="U96" s="6"/>
      <c r="W96" s="13">
        <v>327</v>
      </c>
      <c r="X96" s="14" t="s">
        <v>243</v>
      </c>
    </row>
    <row r="97" spans="1:24">
      <c r="A97" s="6"/>
      <c r="B97" s="6"/>
      <c r="E97" s="6"/>
      <c r="F97" s="6"/>
      <c r="I97" s="6"/>
      <c r="J97" s="6"/>
      <c r="K97" s="8"/>
      <c r="L97" s="6"/>
      <c r="M97" s="6"/>
      <c r="N97" s="6"/>
      <c r="O97" s="6"/>
      <c r="P97" s="8"/>
      <c r="Q97" s="6"/>
      <c r="R97" s="6"/>
      <c r="S97" s="6"/>
      <c r="T97" s="6"/>
      <c r="U97" s="6"/>
      <c r="W97" s="13">
        <v>328</v>
      </c>
      <c r="X97" s="14" t="s">
        <v>244</v>
      </c>
    </row>
    <row r="98" spans="1:24">
      <c r="A98" s="6"/>
      <c r="B98" s="6"/>
      <c r="E98" s="6"/>
      <c r="F98" s="6"/>
      <c r="I98" s="6"/>
      <c r="J98" s="6"/>
      <c r="K98" s="8"/>
      <c r="L98" s="6"/>
      <c r="M98" s="6"/>
      <c r="N98" s="6"/>
      <c r="O98" s="6"/>
      <c r="P98" s="8"/>
      <c r="Q98" s="6"/>
      <c r="R98" s="6"/>
      <c r="S98" s="6"/>
      <c r="T98" s="6"/>
      <c r="U98" s="6"/>
      <c r="W98" s="13">
        <v>329</v>
      </c>
      <c r="X98" s="14" t="s">
        <v>245</v>
      </c>
    </row>
    <row r="99" spans="1:24">
      <c r="A99" s="6"/>
      <c r="B99" s="6"/>
      <c r="E99" s="6"/>
      <c r="F99" s="6"/>
      <c r="I99" s="6"/>
      <c r="J99" s="6"/>
      <c r="K99" s="8"/>
      <c r="L99" s="6"/>
      <c r="M99" s="6"/>
      <c r="N99" s="6"/>
      <c r="O99" s="6"/>
      <c r="P99" s="8"/>
      <c r="Q99" s="6"/>
      <c r="R99" s="6"/>
      <c r="S99" s="6"/>
      <c r="T99" s="6"/>
      <c r="U99" s="6"/>
      <c r="W99" s="13">
        <v>330</v>
      </c>
      <c r="X99" s="14" t="s">
        <v>246</v>
      </c>
    </row>
    <row r="100" spans="1:24">
      <c r="A100" s="6"/>
      <c r="B100" s="6"/>
      <c r="E100" s="6"/>
      <c r="F100" s="6"/>
      <c r="I100" s="6"/>
      <c r="J100" s="6"/>
      <c r="K100" s="8"/>
      <c r="L100" s="6"/>
      <c r="M100" s="6"/>
      <c r="N100" s="6"/>
      <c r="O100" s="6"/>
      <c r="P100" s="8"/>
      <c r="Q100" s="6"/>
      <c r="R100" s="6"/>
      <c r="S100" s="6"/>
      <c r="T100" s="6"/>
      <c r="U100" s="6"/>
      <c r="W100" s="13">
        <v>331</v>
      </c>
      <c r="X100" s="14" t="s">
        <v>247</v>
      </c>
    </row>
    <row r="101" spans="1:24">
      <c r="A101" s="6"/>
      <c r="B101" s="6"/>
      <c r="E101" s="6"/>
      <c r="F101" s="6"/>
      <c r="I101" s="6"/>
      <c r="J101" s="6"/>
      <c r="K101" s="8"/>
      <c r="L101" s="6"/>
      <c r="M101" s="6"/>
      <c r="N101" s="6"/>
      <c r="O101" s="6"/>
      <c r="P101" s="8"/>
      <c r="Q101" s="6"/>
      <c r="R101" s="6"/>
      <c r="S101" s="6"/>
      <c r="T101" s="6"/>
      <c r="U101" s="6"/>
      <c r="W101" s="13">
        <v>332</v>
      </c>
      <c r="X101" s="14" t="s">
        <v>248</v>
      </c>
    </row>
    <row r="102" spans="1:24">
      <c r="A102" s="6"/>
      <c r="B102" s="6"/>
      <c r="E102" s="6"/>
      <c r="F102" s="6"/>
      <c r="I102" s="6"/>
      <c r="J102" s="6"/>
      <c r="K102" s="8"/>
      <c r="L102" s="6"/>
      <c r="M102" s="6"/>
      <c r="N102" s="6"/>
      <c r="O102" s="6"/>
      <c r="P102" s="8"/>
      <c r="Q102" s="6"/>
      <c r="R102" s="6"/>
      <c r="S102" s="6"/>
      <c r="T102" s="6"/>
      <c r="U102" s="6"/>
      <c r="W102" s="13">
        <v>333</v>
      </c>
      <c r="X102" s="14" t="s">
        <v>249</v>
      </c>
    </row>
    <row r="103" spans="1:24">
      <c r="A103" s="6"/>
      <c r="B103" s="6"/>
      <c r="E103" s="6"/>
      <c r="F103" s="6"/>
      <c r="I103" s="6"/>
      <c r="J103" s="6"/>
      <c r="K103" s="8"/>
      <c r="L103" s="6"/>
      <c r="M103" s="6"/>
      <c r="N103" s="6"/>
      <c r="O103" s="6"/>
      <c r="P103" s="8"/>
      <c r="Q103" s="6"/>
      <c r="R103" s="6"/>
      <c r="S103" s="6"/>
      <c r="T103" s="6"/>
      <c r="U103" s="6"/>
      <c r="W103" s="13">
        <v>334</v>
      </c>
      <c r="X103" s="14" t="s">
        <v>250</v>
      </c>
    </row>
    <row r="104" spans="1:24">
      <c r="A104" s="6"/>
      <c r="B104" s="6"/>
      <c r="E104" s="6"/>
      <c r="F104" s="6"/>
      <c r="I104" s="6"/>
      <c r="J104" s="6"/>
      <c r="K104" s="8"/>
      <c r="L104" s="6"/>
      <c r="M104" s="6"/>
      <c r="N104" s="6"/>
      <c r="O104" s="6"/>
      <c r="P104" s="8"/>
      <c r="Q104" s="6"/>
      <c r="R104" s="6"/>
      <c r="S104" s="6"/>
      <c r="T104" s="6"/>
      <c r="U104" s="6"/>
      <c r="W104" s="13">
        <v>335</v>
      </c>
      <c r="X104" s="14" t="s">
        <v>251</v>
      </c>
    </row>
    <row r="105" spans="1:24">
      <c r="A105" s="6"/>
      <c r="B105" s="6"/>
      <c r="E105" s="6"/>
      <c r="F105" s="6"/>
      <c r="I105" s="6"/>
      <c r="J105" s="6"/>
      <c r="K105" s="8"/>
      <c r="L105" s="6"/>
      <c r="M105" s="6"/>
      <c r="N105" s="6"/>
      <c r="O105" s="6"/>
      <c r="P105" s="8"/>
      <c r="Q105" s="6"/>
      <c r="R105" s="6"/>
      <c r="S105" s="6"/>
      <c r="T105" s="6"/>
      <c r="U105" s="6"/>
      <c r="W105" s="13">
        <v>336</v>
      </c>
      <c r="X105" s="14" t="s">
        <v>252</v>
      </c>
    </row>
    <row r="106" spans="1:24">
      <c r="A106" s="6"/>
      <c r="B106" s="6"/>
      <c r="E106" s="6"/>
      <c r="F106" s="6"/>
      <c r="I106" s="6"/>
      <c r="J106" s="6"/>
      <c r="K106" s="8"/>
      <c r="L106" s="6"/>
      <c r="M106" s="6"/>
      <c r="N106" s="6"/>
      <c r="O106" s="6"/>
      <c r="P106" s="8"/>
      <c r="Q106" s="6"/>
      <c r="R106" s="6"/>
      <c r="S106" s="6"/>
      <c r="T106" s="6"/>
      <c r="U106" s="6"/>
      <c r="W106" s="13">
        <v>337</v>
      </c>
      <c r="X106" s="14" t="s">
        <v>253</v>
      </c>
    </row>
    <row r="107" spans="1:24">
      <c r="A107" s="6"/>
      <c r="B107" s="6"/>
      <c r="E107" s="6"/>
      <c r="F107" s="6"/>
      <c r="I107" s="6"/>
      <c r="J107" s="6"/>
      <c r="K107" s="8"/>
      <c r="L107" s="6"/>
      <c r="M107" s="6"/>
      <c r="N107" s="6"/>
      <c r="O107" s="6"/>
      <c r="P107" s="8"/>
      <c r="Q107" s="6"/>
      <c r="R107" s="6"/>
      <c r="S107" s="6"/>
      <c r="T107" s="6"/>
      <c r="U107" s="6"/>
      <c r="W107" s="13">
        <v>338</v>
      </c>
      <c r="X107" s="14" t="s">
        <v>254</v>
      </c>
    </row>
    <row r="108" spans="1:24">
      <c r="A108" s="6"/>
      <c r="B108" s="6"/>
      <c r="E108" s="6"/>
      <c r="F108" s="6"/>
      <c r="I108" s="6"/>
      <c r="J108" s="6"/>
      <c r="K108" s="8"/>
      <c r="L108" s="6"/>
      <c r="M108" s="6"/>
      <c r="N108" s="6"/>
      <c r="O108" s="6"/>
      <c r="P108" s="8"/>
      <c r="Q108" s="6"/>
      <c r="R108" s="6"/>
      <c r="S108" s="6"/>
      <c r="T108" s="6"/>
      <c r="U108" s="6"/>
      <c r="W108" s="13">
        <v>339</v>
      </c>
      <c r="X108" s="14" t="s">
        <v>255</v>
      </c>
    </row>
    <row r="109" spans="1:24">
      <c r="A109" s="6"/>
      <c r="B109" s="6"/>
      <c r="E109" s="6"/>
      <c r="F109" s="6"/>
      <c r="I109" s="6"/>
      <c r="J109" s="6"/>
      <c r="K109" s="8"/>
      <c r="L109" s="6"/>
      <c r="M109" s="6"/>
      <c r="N109" s="6"/>
      <c r="O109" s="6"/>
      <c r="P109" s="8"/>
      <c r="Q109" s="6"/>
      <c r="R109" s="6"/>
      <c r="S109" s="6"/>
      <c r="T109" s="6"/>
      <c r="U109" s="6"/>
      <c r="W109" s="13">
        <v>340</v>
      </c>
      <c r="X109" s="14" t="s">
        <v>256</v>
      </c>
    </row>
    <row r="110" spans="1:24">
      <c r="A110" s="6"/>
      <c r="B110" s="6"/>
      <c r="E110" s="6"/>
      <c r="F110" s="6"/>
      <c r="I110" s="6"/>
      <c r="J110" s="6"/>
      <c r="K110" s="8"/>
      <c r="L110" s="6"/>
      <c r="M110" s="6"/>
      <c r="N110" s="6"/>
      <c r="O110" s="6"/>
      <c r="P110" s="8"/>
      <c r="Q110" s="6"/>
      <c r="R110" s="6"/>
      <c r="S110" s="6"/>
      <c r="T110" s="6"/>
      <c r="U110" s="6"/>
      <c r="W110" s="13">
        <v>341</v>
      </c>
      <c r="X110" s="14" t="s">
        <v>257</v>
      </c>
    </row>
    <row r="111" spans="1:24">
      <c r="A111" s="6"/>
      <c r="B111" s="6"/>
      <c r="E111" s="6"/>
      <c r="F111" s="6"/>
      <c r="I111" s="6"/>
      <c r="J111" s="6"/>
      <c r="K111" s="8"/>
      <c r="L111" s="6"/>
      <c r="M111" s="6"/>
      <c r="N111" s="6"/>
      <c r="O111" s="6"/>
      <c r="P111" s="8"/>
      <c r="Q111" s="6"/>
      <c r="R111" s="6"/>
      <c r="S111" s="6"/>
      <c r="T111" s="6"/>
      <c r="U111" s="6"/>
      <c r="W111" s="13">
        <v>342</v>
      </c>
      <c r="X111" s="14" t="s">
        <v>258</v>
      </c>
    </row>
    <row r="112" spans="1:24">
      <c r="A112" s="6"/>
      <c r="B112" s="6"/>
      <c r="E112" s="6"/>
      <c r="F112" s="6"/>
      <c r="I112" s="6"/>
      <c r="J112" s="6"/>
      <c r="K112" s="8"/>
      <c r="L112" s="6"/>
      <c r="M112" s="6"/>
      <c r="N112" s="6"/>
      <c r="O112" s="6"/>
      <c r="P112" s="8"/>
      <c r="Q112" s="6"/>
      <c r="R112" s="6"/>
      <c r="S112" s="6"/>
      <c r="T112" s="6"/>
      <c r="U112" s="6"/>
      <c r="W112" s="13">
        <v>343</v>
      </c>
      <c r="X112" s="14" t="s">
        <v>259</v>
      </c>
    </row>
    <row r="113" spans="1:24">
      <c r="A113" s="6"/>
      <c r="B113" s="6"/>
      <c r="E113" s="6"/>
      <c r="F113" s="6"/>
      <c r="I113" s="6"/>
      <c r="J113" s="6"/>
      <c r="K113" s="8"/>
      <c r="L113" s="6"/>
      <c r="M113" s="6"/>
      <c r="N113" s="6"/>
      <c r="O113" s="6"/>
      <c r="P113" s="8"/>
      <c r="Q113" s="6"/>
      <c r="R113" s="6"/>
      <c r="S113" s="6"/>
      <c r="T113" s="6"/>
      <c r="U113" s="6"/>
      <c r="W113" s="13">
        <v>344</v>
      </c>
      <c r="X113" s="14" t="s">
        <v>260</v>
      </c>
    </row>
    <row r="114" spans="1:24">
      <c r="A114" s="6"/>
      <c r="B114" s="6"/>
      <c r="E114" s="6"/>
      <c r="F114" s="6"/>
      <c r="I114" s="6"/>
      <c r="J114" s="6"/>
      <c r="K114" s="8"/>
      <c r="L114" s="6"/>
      <c r="M114" s="6"/>
      <c r="N114" s="6"/>
      <c r="O114" s="6"/>
      <c r="P114" s="8"/>
      <c r="Q114" s="6"/>
      <c r="R114" s="6"/>
      <c r="S114" s="6"/>
      <c r="T114" s="6"/>
      <c r="U114" s="6"/>
      <c r="W114" s="13">
        <v>345</v>
      </c>
      <c r="X114" s="14" t="s">
        <v>261</v>
      </c>
    </row>
    <row r="115" spans="1:24">
      <c r="A115" s="6"/>
      <c r="B115" s="6"/>
      <c r="E115" s="6"/>
      <c r="F115" s="6"/>
      <c r="I115" s="6"/>
      <c r="J115" s="6"/>
      <c r="K115" s="8"/>
      <c r="L115" s="6"/>
      <c r="M115" s="6"/>
      <c r="N115" s="6"/>
      <c r="O115" s="6"/>
      <c r="P115" s="8"/>
      <c r="Q115" s="6"/>
      <c r="R115" s="6"/>
      <c r="S115" s="6"/>
      <c r="T115" s="6"/>
      <c r="U115" s="6"/>
      <c r="W115" s="13">
        <v>346</v>
      </c>
      <c r="X115" s="14" t="s">
        <v>262</v>
      </c>
    </row>
    <row r="116" spans="1:24">
      <c r="A116" s="6"/>
      <c r="B116" s="6"/>
      <c r="E116" s="6"/>
      <c r="F116" s="6"/>
      <c r="I116" s="6"/>
      <c r="J116" s="6"/>
      <c r="K116" s="8"/>
      <c r="L116" s="6"/>
      <c r="M116" s="6"/>
      <c r="N116" s="6"/>
      <c r="O116" s="6"/>
      <c r="P116" s="8"/>
      <c r="Q116" s="6"/>
      <c r="R116" s="6"/>
      <c r="S116" s="6"/>
      <c r="T116" s="6"/>
      <c r="U116" s="6"/>
      <c r="W116" s="13">
        <v>347</v>
      </c>
      <c r="X116" s="14" t="s">
        <v>263</v>
      </c>
    </row>
    <row r="117" spans="1:24">
      <c r="A117" s="6"/>
      <c r="B117" s="6"/>
      <c r="E117" s="6"/>
      <c r="F117" s="6"/>
      <c r="I117" s="6"/>
      <c r="J117" s="6"/>
      <c r="K117" s="8"/>
      <c r="L117" s="6"/>
      <c r="M117" s="6"/>
      <c r="N117" s="6"/>
      <c r="O117" s="6"/>
      <c r="P117" s="8"/>
      <c r="Q117" s="6"/>
      <c r="R117" s="6"/>
      <c r="S117" s="6"/>
      <c r="T117" s="6"/>
      <c r="U117" s="6"/>
      <c r="W117" s="13">
        <v>348</v>
      </c>
      <c r="X117" s="14" t="s">
        <v>264</v>
      </c>
    </row>
    <row r="118" spans="1:24">
      <c r="A118" s="6"/>
      <c r="B118" s="6"/>
      <c r="E118" s="6"/>
      <c r="F118" s="6"/>
      <c r="I118" s="6"/>
      <c r="J118" s="6"/>
      <c r="K118" s="8"/>
      <c r="L118" s="6"/>
      <c r="M118" s="6"/>
      <c r="N118" s="6"/>
      <c r="O118" s="6"/>
      <c r="P118" s="8"/>
      <c r="Q118" s="6"/>
      <c r="R118" s="6"/>
      <c r="S118" s="6"/>
      <c r="T118" s="6"/>
      <c r="U118" s="6"/>
      <c r="W118" s="13">
        <v>349</v>
      </c>
      <c r="X118" s="14" t="s">
        <v>265</v>
      </c>
    </row>
    <row r="119" spans="1:24">
      <c r="A119" s="6"/>
      <c r="B119" s="6"/>
      <c r="E119" s="6"/>
      <c r="F119" s="6"/>
      <c r="I119" s="6"/>
      <c r="J119" s="6"/>
      <c r="K119" s="8"/>
      <c r="L119" s="6"/>
      <c r="M119" s="6"/>
      <c r="N119" s="6"/>
      <c r="O119" s="6"/>
      <c r="P119" s="8"/>
      <c r="Q119" s="6"/>
      <c r="R119" s="6"/>
      <c r="S119" s="6"/>
      <c r="T119" s="6"/>
      <c r="U119" s="6"/>
      <c r="W119" s="13">
        <v>350</v>
      </c>
      <c r="X119" s="14" t="s">
        <v>266</v>
      </c>
    </row>
    <row r="120" spans="1:24">
      <c r="A120" s="6"/>
      <c r="B120" s="6"/>
      <c r="E120" s="6"/>
      <c r="F120" s="6"/>
      <c r="I120" s="6"/>
      <c r="J120" s="6"/>
      <c r="K120" s="8"/>
      <c r="L120" s="6"/>
      <c r="M120" s="6"/>
      <c r="N120" s="6"/>
      <c r="O120" s="6"/>
      <c r="P120" s="8"/>
      <c r="Q120" s="6"/>
      <c r="R120" s="6"/>
      <c r="S120" s="6"/>
      <c r="T120" s="6"/>
      <c r="U120" s="6"/>
      <c r="W120" s="13">
        <v>351</v>
      </c>
      <c r="X120" s="14" t="s">
        <v>267</v>
      </c>
    </row>
    <row r="121" spans="1:24">
      <c r="A121" s="6"/>
      <c r="B121" s="6"/>
      <c r="E121" s="6"/>
      <c r="F121" s="6"/>
      <c r="I121" s="6"/>
      <c r="J121" s="6"/>
      <c r="K121" s="8"/>
      <c r="L121" s="6"/>
      <c r="M121" s="6"/>
      <c r="N121" s="6"/>
      <c r="O121" s="6"/>
      <c r="P121" s="8"/>
      <c r="Q121" s="6"/>
      <c r="R121" s="6"/>
      <c r="S121" s="6"/>
      <c r="T121" s="6"/>
      <c r="U121" s="6"/>
      <c r="W121" s="13">
        <v>352</v>
      </c>
      <c r="X121" s="14" t="s">
        <v>268</v>
      </c>
    </row>
    <row r="122" spans="1:24">
      <c r="A122" s="6"/>
      <c r="B122" s="6"/>
      <c r="E122" s="6"/>
      <c r="F122" s="6"/>
      <c r="I122" s="6"/>
      <c r="J122" s="6"/>
      <c r="K122" s="8"/>
      <c r="L122" s="6"/>
      <c r="M122" s="6"/>
      <c r="N122" s="6"/>
      <c r="O122" s="6"/>
      <c r="P122" s="8"/>
      <c r="Q122" s="6"/>
      <c r="R122" s="6"/>
      <c r="S122" s="6"/>
      <c r="T122" s="6"/>
      <c r="U122" s="6"/>
      <c r="W122" s="13">
        <v>353</v>
      </c>
      <c r="X122" s="14" t="s">
        <v>269</v>
      </c>
    </row>
    <row r="123" spans="1:24">
      <c r="A123" s="6"/>
      <c r="B123" s="6"/>
      <c r="E123" s="6"/>
      <c r="F123" s="6"/>
      <c r="I123" s="6"/>
      <c r="J123" s="6"/>
      <c r="K123" s="8"/>
      <c r="L123" s="6"/>
      <c r="M123" s="6"/>
      <c r="N123" s="6"/>
      <c r="O123" s="6"/>
      <c r="P123" s="8"/>
      <c r="Q123" s="6"/>
      <c r="R123" s="6"/>
      <c r="S123" s="6"/>
      <c r="T123" s="6"/>
      <c r="U123" s="6"/>
      <c r="W123" s="13">
        <v>354</v>
      </c>
      <c r="X123" s="14" t="s">
        <v>270</v>
      </c>
    </row>
    <row r="124" spans="1:24">
      <c r="A124" s="6"/>
      <c r="B124" s="6"/>
      <c r="E124" s="6"/>
      <c r="F124" s="6"/>
      <c r="I124" s="6"/>
      <c r="J124" s="6"/>
      <c r="K124" s="8"/>
      <c r="L124" s="6"/>
      <c r="M124" s="6"/>
      <c r="N124" s="6"/>
      <c r="O124" s="6"/>
      <c r="P124" s="8"/>
      <c r="Q124" s="6"/>
      <c r="R124" s="6"/>
      <c r="S124" s="6"/>
      <c r="T124" s="6"/>
      <c r="U124" s="6"/>
      <c r="W124" s="13">
        <v>355</v>
      </c>
      <c r="X124" s="14" t="s">
        <v>271</v>
      </c>
    </row>
    <row r="125" spans="1:24">
      <c r="A125" s="6"/>
      <c r="B125" s="6"/>
      <c r="E125" s="6"/>
      <c r="F125" s="6"/>
      <c r="I125" s="6"/>
      <c r="J125" s="6"/>
      <c r="K125" s="8"/>
      <c r="L125" s="6"/>
      <c r="M125" s="6"/>
      <c r="N125" s="6"/>
      <c r="O125" s="6"/>
      <c r="P125" s="8"/>
      <c r="Q125" s="6"/>
      <c r="R125" s="6"/>
      <c r="S125" s="6"/>
      <c r="T125" s="6"/>
      <c r="U125" s="6"/>
      <c r="W125" s="13">
        <v>356</v>
      </c>
      <c r="X125" s="14" t="s">
        <v>272</v>
      </c>
    </row>
    <row r="126" spans="1:24">
      <c r="A126" s="6"/>
      <c r="B126" s="6"/>
      <c r="E126" s="6"/>
      <c r="F126" s="6"/>
      <c r="I126" s="6"/>
      <c r="J126" s="6"/>
      <c r="K126" s="8"/>
      <c r="L126" s="6"/>
      <c r="M126" s="6"/>
      <c r="N126" s="6"/>
      <c r="O126" s="6"/>
      <c r="P126" s="8"/>
      <c r="Q126" s="6"/>
      <c r="R126" s="6"/>
      <c r="S126" s="6"/>
      <c r="T126" s="6"/>
      <c r="U126" s="6"/>
      <c r="W126" s="13">
        <v>357</v>
      </c>
      <c r="X126" s="14" t="s">
        <v>273</v>
      </c>
    </row>
    <row r="127" spans="1:24">
      <c r="A127" s="6"/>
      <c r="B127" s="6"/>
      <c r="E127" s="6"/>
      <c r="F127" s="6"/>
      <c r="I127" s="6"/>
      <c r="J127" s="6"/>
      <c r="K127" s="8"/>
      <c r="L127" s="6"/>
      <c r="M127" s="6"/>
      <c r="N127" s="6"/>
      <c r="O127" s="6"/>
      <c r="P127" s="8"/>
      <c r="Q127" s="6"/>
      <c r="R127" s="6"/>
      <c r="S127" s="6"/>
      <c r="T127" s="6"/>
      <c r="U127" s="6"/>
      <c r="W127" s="13">
        <v>358</v>
      </c>
      <c r="X127" s="14" t="s">
        <v>274</v>
      </c>
    </row>
    <row r="128" spans="1:24">
      <c r="A128" s="6"/>
      <c r="B128" s="6"/>
      <c r="E128" s="6"/>
      <c r="F128" s="6"/>
      <c r="I128" s="6"/>
      <c r="J128" s="6"/>
      <c r="K128" s="8"/>
      <c r="L128" s="6"/>
      <c r="M128" s="6"/>
      <c r="N128" s="6"/>
      <c r="O128" s="6"/>
      <c r="P128" s="8"/>
      <c r="Q128" s="6"/>
      <c r="R128" s="6"/>
      <c r="S128" s="6"/>
      <c r="T128" s="6"/>
      <c r="U128" s="6"/>
      <c r="W128" s="13">
        <v>359</v>
      </c>
      <c r="X128" s="14" t="s">
        <v>275</v>
      </c>
    </row>
    <row r="129" spans="1:24">
      <c r="A129" s="6"/>
      <c r="B129" s="6"/>
      <c r="E129" s="6"/>
      <c r="F129" s="6"/>
      <c r="I129" s="6"/>
      <c r="J129" s="6"/>
      <c r="K129" s="8"/>
      <c r="L129" s="6"/>
      <c r="M129" s="6"/>
      <c r="N129" s="6"/>
      <c r="O129" s="6"/>
      <c r="P129" s="8"/>
      <c r="Q129" s="6"/>
      <c r="R129" s="6"/>
      <c r="S129" s="6"/>
      <c r="T129" s="6"/>
      <c r="U129" s="6"/>
      <c r="W129" s="13">
        <v>360</v>
      </c>
      <c r="X129" s="14" t="s">
        <v>276</v>
      </c>
    </row>
    <row r="130" spans="1:24">
      <c r="A130" s="6"/>
      <c r="B130" s="6"/>
      <c r="E130" s="6"/>
      <c r="F130" s="6"/>
      <c r="I130" s="6"/>
      <c r="J130" s="6"/>
      <c r="K130" s="8"/>
      <c r="L130" s="6"/>
      <c r="M130" s="6"/>
      <c r="N130" s="6"/>
      <c r="O130" s="6"/>
      <c r="P130" s="8"/>
      <c r="Q130" s="6"/>
      <c r="R130" s="6"/>
      <c r="S130" s="6"/>
      <c r="T130" s="6"/>
      <c r="U130" s="6"/>
      <c r="W130" s="13">
        <v>361</v>
      </c>
      <c r="X130" s="14" t="s">
        <v>277</v>
      </c>
    </row>
    <row r="131" spans="1:24">
      <c r="A131" s="6"/>
      <c r="B131" s="6"/>
      <c r="E131" s="6"/>
      <c r="F131" s="6"/>
      <c r="I131" s="6"/>
      <c r="J131" s="6"/>
      <c r="K131" s="8"/>
      <c r="L131" s="6"/>
      <c r="M131" s="6"/>
      <c r="N131" s="6"/>
      <c r="O131" s="6"/>
      <c r="P131" s="8"/>
      <c r="Q131" s="6"/>
      <c r="R131" s="6"/>
      <c r="S131" s="6"/>
      <c r="T131" s="6"/>
      <c r="U131" s="6"/>
      <c r="W131" s="13">
        <v>362</v>
      </c>
      <c r="X131" s="14" t="s">
        <v>278</v>
      </c>
    </row>
    <row r="132" spans="1:24">
      <c r="A132" s="6"/>
      <c r="B132" s="6"/>
      <c r="E132" s="6"/>
      <c r="F132" s="6"/>
      <c r="I132" s="6"/>
      <c r="J132" s="6"/>
      <c r="K132" s="8"/>
      <c r="L132" s="6"/>
      <c r="M132" s="6"/>
      <c r="N132" s="6"/>
      <c r="O132" s="6"/>
      <c r="P132" s="8"/>
      <c r="Q132" s="6"/>
      <c r="R132" s="6"/>
      <c r="S132" s="6"/>
      <c r="T132" s="6"/>
      <c r="U132" s="6"/>
      <c r="W132" s="13">
        <v>363</v>
      </c>
      <c r="X132" s="14" t="s">
        <v>279</v>
      </c>
    </row>
    <row r="133" spans="1:24">
      <c r="A133" s="6"/>
      <c r="B133" s="6"/>
      <c r="E133" s="6"/>
      <c r="F133" s="6"/>
      <c r="I133" s="6"/>
      <c r="J133" s="6"/>
      <c r="K133" s="8"/>
      <c r="L133" s="6"/>
      <c r="M133" s="6"/>
      <c r="N133" s="6"/>
      <c r="O133" s="6"/>
      <c r="P133" s="8"/>
      <c r="Q133" s="6"/>
      <c r="R133" s="6"/>
      <c r="S133" s="6"/>
      <c r="T133" s="6"/>
      <c r="U133" s="6"/>
      <c r="W133" s="13">
        <v>364</v>
      </c>
      <c r="X133" s="14" t="s">
        <v>280</v>
      </c>
    </row>
    <row r="134" spans="1:24">
      <c r="A134" s="6"/>
      <c r="B134" s="6"/>
      <c r="E134" s="6"/>
      <c r="F134" s="6"/>
      <c r="I134" s="6"/>
      <c r="J134" s="6"/>
      <c r="K134" s="8"/>
      <c r="L134" s="6"/>
      <c r="M134" s="6"/>
      <c r="N134" s="6"/>
      <c r="O134" s="6"/>
      <c r="P134" s="8"/>
      <c r="Q134" s="6"/>
      <c r="R134" s="6"/>
      <c r="S134" s="6"/>
      <c r="T134" s="6"/>
      <c r="U134" s="6"/>
      <c r="W134" s="13">
        <v>365</v>
      </c>
      <c r="X134" s="14" t="s">
        <v>281</v>
      </c>
    </row>
    <row r="135" spans="1:24">
      <c r="A135" s="6"/>
      <c r="B135" s="6"/>
      <c r="E135" s="6"/>
      <c r="F135" s="6"/>
      <c r="I135" s="6"/>
      <c r="J135" s="6"/>
      <c r="K135" s="8"/>
      <c r="L135" s="6"/>
      <c r="M135" s="6"/>
      <c r="N135" s="6"/>
      <c r="O135" s="6"/>
      <c r="P135" s="8"/>
      <c r="Q135" s="6"/>
      <c r="R135" s="6"/>
      <c r="S135" s="6"/>
      <c r="T135" s="6"/>
      <c r="U135" s="6"/>
      <c r="W135" s="13">
        <v>366</v>
      </c>
      <c r="X135" s="14" t="s">
        <v>282</v>
      </c>
    </row>
    <row r="136" spans="1:24">
      <c r="A136" s="6"/>
      <c r="B136" s="6"/>
      <c r="E136" s="6"/>
      <c r="F136" s="6"/>
      <c r="I136" s="6"/>
      <c r="J136" s="6"/>
      <c r="K136" s="8"/>
      <c r="L136" s="6"/>
      <c r="M136" s="6"/>
      <c r="N136" s="6"/>
      <c r="O136" s="6"/>
      <c r="P136" s="8"/>
      <c r="Q136" s="6"/>
      <c r="R136" s="6"/>
      <c r="S136" s="6"/>
      <c r="T136" s="6"/>
      <c r="U136" s="6"/>
      <c r="W136" s="13">
        <v>367</v>
      </c>
      <c r="X136" s="14" t="s">
        <v>283</v>
      </c>
    </row>
    <row r="137" spans="1:24">
      <c r="A137" s="6"/>
      <c r="B137" s="6"/>
      <c r="E137" s="6"/>
      <c r="F137" s="6"/>
      <c r="I137" s="6"/>
      <c r="J137" s="6"/>
      <c r="K137" s="8"/>
      <c r="L137" s="6"/>
      <c r="M137" s="6"/>
      <c r="N137" s="6"/>
      <c r="O137" s="6"/>
      <c r="P137" s="8"/>
      <c r="Q137" s="6"/>
      <c r="R137" s="6"/>
      <c r="S137" s="6"/>
      <c r="T137" s="6"/>
      <c r="U137" s="6"/>
      <c r="W137" s="13">
        <v>368</v>
      </c>
      <c r="X137" s="14" t="s">
        <v>284</v>
      </c>
    </row>
    <row r="138" spans="1:24">
      <c r="A138" s="6"/>
      <c r="B138" s="6"/>
      <c r="E138" s="6"/>
      <c r="F138" s="6"/>
      <c r="I138" s="6"/>
      <c r="J138" s="6"/>
      <c r="K138" s="8"/>
      <c r="L138" s="6"/>
      <c r="M138" s="6"/>
      <c r="N138" s="6"/>
      <c r="O138" s="6"/>
      <c r="P138" s="8"/>
      <c r="Q138" s="6"/>
      <c r="R138" s="6"/>
      <c r="S138" s="6"/>
      <c r="T138" s="6"/>
      <c r="U138" s="6"/>
      <c r="W138" s="13">
        <v>369</v>
      </c>
      <c r="X138" s="14" t="s">
        <v>285</v>
      </c>
    </row>
    <row r="139" spans="1:24">
      <c r="A139" s="6"/>
      <c r="B139" s="6"/>
      <c r="E139" s="6"/>
      <c r="F139" s="6"/>
      <c r="I139" s="6"/>
      <c r="J139" s="6"/>
      <c r="K139" s="8"/>
      <c r="L139" s="6"/>
      <c r="M139" s="6"/>
      <c r="N139" s="6"/>
      <c r="O139" s="6"/>
      <c r="P139" s="8"/>
      <c r="Q139" s="6"/>
      <c r="R139" s="6"/>
      <c r="S139" s="6"/>
      <c r="T139" s="6"/>
      <c r="U139" s="6"/>
      <c r="W139" s="13">
        <v>370</v>
      </c>
      <c r="X139" s="14" t="s">
        <v>286</v>
      </c>
    </row>
    <row r="140" spans="1:24">
      <c r="A140" s="6"/>
      <c r="B140" s="6"/>
      <c r="E140" s="6"/>
      <c r="F140" s="6"/>
      <c r="I140" s="6"/>
      <c r="J140" s="6"/>
      <c r="K140" s="8"/>
      <c r="L140" s="6"/>
      <c r="M140" s="6"/>
      <c r="N140" s="6"/>
      <c r="O140" s="6"/>
      <c r="P140" s="8"/>
      <c r="Q140" s="6"/>
      <c r="R140" s="6"/>
      <c r="S140" s="6"/>
      <c r="T140" s="6"/>
      <c r="U140" s="6"/>
      <c r="W140" s="13">
        <v>371</v>
      </c>
      <c r="X140" s="14" t="s">
        <v>287</v>
      </c>
    </row>
    <row r="141" spans="1:24">
      <c r="A141" s="6"/>
      <c r="B141" s="6"/>
      <c r="E141" s="6"/>
      <c r="F141" s="6"/>
      <c r="I141" s="6"/>
      <c r="J141" s="6"/>
      <c r="K141" s="8"/>
      <c r="L141" s="6"/>
      <c r="M141" s="6"/>
      <c r="N141" s="6"/>
      <c r="O141" s="6"/>
      <c r="P141" s="8"/>
      <c r="Q141" s="6"/>
      <c r="R141" s="6"/>
      <c r="S141" s="6"/>
      <c r="T141" s="6"/>
      <c r="U141" s="6"/>
      <c r="W141" s="13">
        <v>372</v>
      </c>
      <c r="X141" s="14" t="s">
        <v>288</v>
      </c>
    </row>
    <row r="142" spans="1:24">
      <c r="A142" s="6"/>
      <c r="B142" s="6"/>
      <c r="E142" s="6"/>
      <c r="F142" s="6"/>
      <c r="I142" s="6"/>
      <c r="J142" s="6"/>
      <c r="K142" s="8"/>
      <c r="L142" s="6"/>
      <c r="M142" s="6"/>
      <c r="N142" s="6"/>
      <c r="O142" s="6"/>
      <c r="P142" s="8"/>
      <c r="Q142" s="6"/>
      <c r="R142" s="6"/>
      <c r="S142" s="6"/>
      <c r="T142" s="6"/>
      <c r="U142" s="6"/>
      <c r="W142" s="13">
        <v>373</v>
      </c>
      <c r="X142" s="14" t="s">
        <v>289</v>
      </c>
    </row>
    <row r="143" spans="1:24">
      <c r="A143" s="6"/>
      <c r="B143" s="6"/>
      <c r="E143" s="6"/>
      <c r="F143" s="6"/>
      <c r="I143" s="6"/>
      <c r="J143" s="6"/>
      <c r="K143" s="8"/>
      <c r="L143" s="6"/>
      <c r="M143" s="6"/>
      <c r="N143" s="6"/>
      <c r="O143" s="6"/>
      <c r="P143" s="8"/>
      <c r="Q143" s="6"/>
      <c r="R143" s="6"/>
      <c r="S143" s="6"/>
      <c r="T143" s="6"/>
      <c r="U143" s="6"/>
      <c r="W143" s="13">
        <v>374</v>
      </c>
      <c r="X143" s="14" t="s">
        <v>290</v>
      </c>
    </row>
    <row r="144" spans="1:24">
      <c r="A144" s="6"/>
      <c r="B144" s="6"/>
      <c r="E144" s="6"/>
      <c r="F144" s="6"/>
      <c r="I144" s="6"/>
      <c r="J144" s="6"/>
      <c r="K144" s="8"/>
      <c r="L144" s="6"/>
      <c r="M144" s="6"/>
      <c r="N144" s="6"/>
      <c r="O144" s="6"/>
      <c r="P144" s="8"/>
      <c r="Q144" s="6"/>
      <c r="R144" s="6"/>
      <c r="S144" s="6"/>
      <c r="T144" s="6"/>
      <c r="U144" s="6"/>
      <c r="W144" s="13">
        <v>375</v>
      </c>
      <c r="X144" s="14" t="s">
        <v>291</v>
      </c>
    </row>
    <row r="145" spans="1:24">
      <c r="A145" s="6"/>
      <c r="B145" s="6"/>
      <c r="E145" s="6"/>
      <c r="F145" s="6"/>
      <c r="I145" s="6"/>
      <c r="J145" s="6"/>
      <c r="K145" s="8"/>
      <c r="L145" s="6"/>
      <c r="M145" s="6"/>
      <c r="N145" s="6"/>
      <c r="O145" s="6"/>
      <c r="P145" s="8"/>
      <c r="Q145" s="6"/>
      <c r="R145" s="6"/>
      <c r="S145" s="6"/>
      <c r="T145" s="6"/>
      <c r="U145" s="6"/>
      <c r="W145" s="13">
        <v>376</v>
      </c>
      <c r="X145" s="14" t="s">
        <v>292</v>
      </c>
    </row>
    <row r="146" spans="1:24">
      <c r="A146" s="6"/>
      <c r="B146" s="6"/>
      <c r="E146" s="6"/>
      <c r="F146" s="6"/>
      <c r="I146" s="6"/>
      <c r="J146" s="6"/>
      <c r="K146" s="8"/>
      <c r="L146" s="6"/>
      <c r="M146" s="6"/>
      <c r="N146" s="6"/>
      <c r="O146" s="6"/>
      <c r="P146" s="8"/>
      <c r="Q146" s="6"/>
      <c r="R146" s="6"/>
      <c r="S146" s="6"/>
      <c r="T146" s="6"/>
      <c r="U146" s="6"/>
      <c r="W146" s="13">
        <v>377</v>
      </c>
      <c r="X146" s="14" t="s">
        <v>293</v>
      </c>
    </row>
    <row r="147" spans="1:24">
      <c r="A147" s="6"/>
      <c r="B147" s="6"/>
      <c r="E147" s="6"/>
      <c r="F147" s="6"/>
      <c r="I147" s="6"/>
      <c r="J147" s="6"/>
      <c r="K147" s="8"/>
      <c r="L147" s="6"/>
      <c r="M147" s="6"/>
      <c r="N147" s="6"/>
      <c r="O147" s="6"/>
      <c r="P147" s="8"/>
      <c r="Q147" s="6"/>
      <c r="R147" s="6"/>
      <c r="S147" s="6"/>
      <c r="T147" s="6"/>
      <c r="U147" s="6"/>
      <c r="W147" s="13">
        <v>378</v>
      </c>
      <c r="X147" s="14" t="s">
        <v>294</v>
      </c>
    </row>
    <row r="148" spans="1:24">
      <c r="A148" s="6"/>
      <c r="B148" s="6"/>
      <c r="E148" s="6"/>
      <c r="F148" s="6"/>
      <c r="I148" s="6"/>
      <c r="J148" s="6"/>
      <c r="K148" s="8"/>
      <c r="L148" s="6"/>
      <c r="M148" s="6"/>
      <c r="N148" s="6"/>
      <c r="O148" s="6"/>
      <c r="P148" s="8"/>
      <c r="Q148" s="6"/>
      <c r="R148" s="6"/>
      <c r="S148" s="6"/>
      <c r="T148" s="6"/>
      <c r="U148" s="6"/>
      <c r="W148" s="13">
        <v>379</v>
      </c>
      <c r="X148" s="14" t="s">
        <v>295</v>
      </c>
    </row>
    <row r="149" spans="1:24">
      <c r="A149" s="6"/>
      <c r="B149" s="6"/>
      <c r="E149" s="6"/>
      <c r="F149" s="6"/>
      <c r="I149" s="6"/>
      <c r="J149" s="6"/>
      <c r="K149" s="8"/>
      <c r="L149" s="6"/>
      <c r="M149" s="6"/>
      <c r="N149" s="6"/>
      <c r="O149" s="6"/>
      <c r="P149" s="8"/>
      <c r="Q149" s="6"/>
      <c r="R149" s="6"/>
      <c r="S149" s="6"/>
      <c r="T149" s="6"/>
      <c r="U149" s="6"/>
      <c r="W149" s="15" t="str">
        <f>IF(競技者データ入力シート!S2="","",競技者データ入力シート!S2)</f>
        <v/>
      </c>
      <c r="X149" s="21" t="str">
        <f>IF(競技者データ入力シート!V2="","",競技者データ入力シート!V2)</f>
        <v/>
      </c>
    </row>
    <row r="150" spans="1:24">
      <c r="A150" s="6"/>
      <c r="B150" s="6"/>
      <c r="E150" s="6"/>
      <c r="F150" s="6"/>
      <c r="I150" s="6"/>
      <c r="J150" s="6"/>
      <c r="K150" s="8"/>
      <c r="L150" s="6"/>
      <c r="M150" s="6"/>
      <c r="N150" s="6"/>
      <c r="O150" s="6"/>
      <c r="P150" s="8"/>
      <c r="Q150" s="6"/>
      <c r="R150" s="6"/>
      <c r="S150" s="6"/>
      <c r="T150" s="6"/>
      <c r="U150" s="6"/>
      <c r="W150" s="13"/>
      <c r="X150" s="20"/>
    </row>
    <row r="151" spans="1:24">
      <c r="A151" s="6"/>
      <c r="B151" s="6"/>
      <c r="E151" s="6"/>
      <c r="F151" s="6"/>
      <c r="I151" s="6"/>
      <c r="J151" s="6"/>
      <c r="K151" s="8"/>
      <c r="L151" s="6"/>
      <c r="M151" s="6"/>
      <c r="N151" s="6"/>
      <c r="O151" s="6"/>
      <c r="P151" s="8"/>
      <c r="Q151" s="6"/>
      <c r="R151" s="6"/>
      <c r="S151" s="6"/>
      <c r="T151" s="6"/>
      <c r="U151" s="6"/>
      <c r="W151" s="13"/>
      <c r="X151" s="20"/>
    </row>
    <row r="152" spans="1:24">
      <c r="A152" s="6"/>
      <c r="B152" s="6"/>
      <c r="E152" s="6"/>
      <c r="F152" s="6"/>
      <c r="I152" s="6"/>
      <c r="J152" s="6"/>
      <c r="K152" s="8"/>
      <c r="L152" s="6"/>
      <c r="M152" s="6"/>
      <c r="N152" s="6"/>
      <c r="O152" s="6"/>
      <c r="P152" s="8"/>
      <c r="Q152" s="6"/>
      <c r="R152" s="6"/>
      <c r="S152" s="6"/>
      <c r="T152" s="6"/>
      <c r="U152" s="6"/>
      <c r="W152" s="13"/>
      <c r="X152" s="20"/>
    </row>
    <row r="153" spans="1:24">
      <c r="A153" s="6"/>
      <c r="B153" s="6"/>
      <c r="E153" s="6"/>
      <c r="F153" s="6"/>
      <c r="I153" s="6"/>
      <c r="J153" s="6"/>
      <c r="K153" s="8"/>
      <c r="L153" s="6"/>
      <c r="M153" s="6"/>
      <c r="N153" s="6"/>
      <c r="O153" s="6"/>
      <c r="P153" s="8"/>
      <c r="Q153" s="6"/>
      <c r="R153" s="6"/>
      <c r="S153" s="6"/>
      <c r="T153" s="6"/>
      <c r="U153" s="6"/>
      <c r="W153" s="13"/>
      <c r="X153" s="20"/>
    </row>
    <row r="154" spans="1:24">
      <c r="A154" s="6"/>
      <c r="B154" s="6"/>
      <c r="E154" s="6"/>
      <c r="F154" s="6"/>
      <c r="I154" s="6"/>
      <c r="J154" s="6"/>
      <c r="K154" s="8"/>
      <c r="L154" s="6"/>
      <c r="M154" s="6"/>
      <c r="N154" s="6"/>
      <c r="O154" s="6"/>
      <c r="P154" s="8"/>
      <c r="Q154" s="6"/>
      <c r="R154" s="6"/>
      <c r="S154" s="6"/>
      <c r="T154" s="6"/>
      <c r="U154" s="6"/>
      <c r="W154" s="13"/>
      <c r="X154" s="20"/>
    </row>
    <row r="155" spans="1:24">
      <c r="A155" s="6"/>
      <c r="B155" s="6"/>
      <c r="E155" s="6"/>
      <c r="F155" s="6"/>
      <c r="I155" s="6"/>
      <c r="J155" s="6"/>
      <c r="K155" s="8"/>
      <c r="L155" s="6"/>
      <c r="M155" s="6"/>
      <c r="N155" s="6"/>
      <c r="O155" s="6"/>
      <c r="P155" s="8"/>
      <c r="Q155" s="6"/>
      <c r="R155" s="6"/>
      <c r="S155" s="6"/>
      <c r="T155" s="6"/>
      <c r="U155" s="6"/>
      <c r="W155" s="13"/>
      <c r="X155" s="20"/>
    </row>
    <row r="156" spans="1:24">
      <c r="A156" s="6"/>
      <c r="B156" s="6"/>
      <c r="E156" s="6"/>
      <c r="F156" s="6"/>
      <c r="I156" s="6"/>
      <c r="J156" s="6"/>
      <c r="K156" s="8"/>
      <c r="L156" s="6"/>
      <c r="M156" s="6"/>
      <c r="N156" s="6"/>
      <c r="O156" s="6"/>
      <c r="P156" s="8"/>
      <c r="Q156" s="6"/>
      <c r="R156" s="6"/>
      <c r="S156" s="6"/>
      <c r="T156" s="6"/>
      <c r="U156" s="6"/>
      <c r="W156" s="13"/>
      <c r="X156" s="20"/>
    </row>
    <row r="157" spans="1:24">
      <c r="A157" s="6"/>
      <c r="B157" s="6"/>
      <c r="E157" s="6"/>
      <c r="F157" s="6"/>
      <c r="I157" s="6"/>
      <c r="J157" s="6"/>
      <c r="K157" s="8"/>
      <c r="L157" s="6"/>
      <c r="M157" s="6"/>
      <c r="N157" s="6"/>
      <c r="O157" s="6"/>
      <c r="P157" s="8"/>
      <c r="Q157" s="6"/>
      <c r="R157" s="6"/>
      <c r="S157" s="6"/>
      <c r="T157" s="6"/>
      <c r="U157" s="6"/>
      <c r="W157" s="13"/>
      <c r="X157" s="20"/>
    </row>
    <row r="158" spans="1:24">
      <c r="A158" s="6"/>
      <c r="B158" s="6"/>
      <c r="E158" s="6"/>
      <c r="F158" s="6"/>
      <c r="I158" s="6"/>
      <c r="J158" s="6"/>
      <c r="K158" s="8"/>
      <c r="L158" s="6"/>
      <c r="M158" s="6"/>
      <c r="N158" s="6"/>
      <c r="O158" s="6"/>
      <c r="P158" s="8"/>
      <c r="Q158" s="6"/>
      <c r="R158" s="6"/>
      <c r="S158" s="6"/>
      <c r="T158" s="6"/>
      <c r="U158" s="6"/>
      <c r="W158" s="13"/>
      <c r="X158" s="20"/>
    </row>
    <row r="159" spans="1:24">
      <c r="A159" s="6"/>
      <c r="B159" s="6"/>
      <c r="E159" s="6"/>
      <c r="F159" s="6"/>
      <c r="I159" s="6"/>
      <c r="J159" s="6"/>
      <c r="K159" s="8"/>
      <c r="L159" s="6"/>
      <c r="M159" s="6"/>
      <c r="N159" s="6"/>
      <c r="O159" s="6"/>
      <c r="P159" s="8"/>
      <c r="Q159" s="6"/>
      <c r="R159" s="6"/>
      <c r="S159" s="6"/>
      <c r="T159" s="6"/>
      <c r="U159" s="6"/>
      <c r="W159" s="13"/>
      <c r="X159" s="20"/>
    </row>
    <row r="160" spans="1:24">
      <c r="A160" s="6"/>
      <c r="B160" s="6"/>
      <c r="E160" s="6"/>
      <c r="F160" s="6"/>
      <c r="I160" s="6"/>
      <c r="J160" s="6"/>
      <c r="K160" s="8"/>
      <c r="L160" s="6"/>
      <c r="M160" s="6"/>
      <c r="N160" s="6"/>
      <c r="O160" s="6"/>
      <c r="P160" s="8"/>
      <c r="Q160" s="6"/>
      <c r="R160" s="6"/>
      <c r="S160" s="6"/>
      <c r="T160" s="6"/>
      <c r="U160" s="6"/>
      <c r="W160" s="13"/>
      <c r="X160" s="20"/>
    </row>
    <row r="161" spans="1:24">
      <c r="A161" s="6"/>
      <c r="B161" s="6"/>
      <c r="E161" s="6"/>
      <c r="F161" s="6"/>
      <c r="I161" s="6"/>
      <c r="J161" s="6"/>
      <c r="K161" s="8"/>
      <c r="L161" s="6"/>
      <c r="M161" s="6"/>
      <c r="N161" s="6"/>
      <c r="O161" s="6"/>
      <c r="P161" s="8"/>
      <c r="Q161" s="6"/>
      <c r="R161" s="6"/>
      <c r="S161" s="6"/>
      <c r="T161" s="6"/>
      <c r="U161" s="6"/>
      <c r="W161" s="13"/>
      <c r="X161" s="20"/>
    </row>
    <row r="162" spans="1:24">
      <c r="A162" s="6"/>
      <c r="B162" s="6"/>
      <c r="E162" s="6"/>
      <c r="F162" s="6"/>
      <c r="I162" s="6"/>
      <c r="J162" s="6"/>
      <c r="K162" s="8"/>
      <c r="L162" s="6"/>
      <c r="M162" s="6"/>
      <c r="N162" s="6"/>
      <c r="O162" s="6"/>
      <c r="P162" s="8"/>
      <c r="Q162" s="6"/>
      <c r="R162" s="6"/>
      <c r="S162" s="6"/>
      <c r="T162" s="6"/>
      <c r="U162" s="6"/>
      <c r="W162" s="13"/>
      <c r="X162" s="20"/>
    </row>
    <row r="163" spans="1:24">
      <c r="A163" s="6"/>
      <c r="B163" s="6"/>
      <c r="E163" s="6"/>
      <c r="F163" s="6"/>
      <c r="I163" s="6"/>
      <c r="J163" s="6"/>
      <c r="K163" s="8"/>
      <c r="L163" s="6"/>
      <c r="M163" s="6"/>
      <c r="N163" s="6"/>
      <c r="O163" s="6"/>
      <c r="P163" s="8"/>
      <c r="Q163" s="6"/>
      <c r="R163" s="6"/>
      <c r="S163" s="6"/>
      <c r="T163" s="6"/>
      <c r="U163" s="6"/>
      <c r="W163" s="13"/>
      <c r="X163" s="20"/>
    </row>
    <row r="164" spans="1:24">
      <c r="A164" s="6"/>
      <c r="B164" s="6"/>
      <c r="E164" s="6"/>
      <c r="F164" s="6"/>
      <c r="I164" s="6"/>
      <c r="J164" s="6"/>
      <c r="K164" s="8"/>
      <c r="L164" s="6"/>
      <c r="M164" s="6"/>
      <c r="N164" s="6"/>
      <c r="O164" s="6"/>
      <c r="P164" s="8"/>
      <c r="Q164" s="6"/>
      <c r="R164" s="6"/>
      <c r="S164" s="6"/>
      <c r="T164" s="6"/>
      <c r="U164" s="6"/>
      <c r="W164" s="13"/>
      <c r="X164" s="20"/>
    </row>
    <row r="165" spans="1:24">
      <c r="A165" s="6"/>
      <c r="B165" s="6"/>
      <c r="E165" s="6"/>
      <c r="F165" s="6"/>
      <c r="I165" s="6"/>
      <c r="J165" s="6"/>
      <c r="K165" s="8"/>
      <c r="L165" s="6"/>
      <c r="M165" s="6"/>
      <c r="N165" s="6"/>
      <c r="O165" s="6"/>
      <c r="P165" s="8"/>
      <c r="Q165" s="6"/>
      <c r="R165" s="6"/>
      <c r="S165" s="6"/>
      <c r="T165" s="6"/>
      <c r="U165" s="6"/>
      <c r="W165" s="13"/>
      <c r="X165" s="20"/>
    </row>
    <row r="166" spans="1:24">
      <c r="A166" s="6"/>
      <c r="B166" s="6"/>
      <c r="E166" s="6"/>
      <c r="F166" s="6"/>
      <c r="I166" s="6"/>
      <c r="J166" s="6"/>
      <c r="K166" s="8"/>
      <c r="L166" s="6"/>
      <c r="M166" s="6"/>
      <c r="N166" s="6"/>
      <c r="O166" s="6"/>
      <c r="P166" s="8"/>
      <c r="Q166" s="6"/>
      <c r="R166" s="6"/>
      <c r="S166" s="6"/>
      <c r="T166" s="6"/>
      <c r="U166" s="6"/>
      <c r="W166" s="13"/>
      <c r="X166" s="20"/>
    </row>
    <row r="167" spans="1:24">
      <c r="A167" s="6"/>
      <c r="B167" s="6"/>
      <c r="E167" s="6"/>
      <c r="F167" s="6"/>
      <c r="I167" s="6"/>
      <c r="J167" s="6"/>
      <c r="K167" s="8"/>
      <c r="L167" s="6"/>
      <c r="M167" s="6"/>
      <c r="N167" s="6"/>
      <c r="O167" s="6"/>
      <c r="P167" s="8"/>
      <c r="Q167" s="6"/>
      <c r="R167" s="6"/>
      <c r="S167" s="6"/>
      <c r="T167" s="6"/>
      <c r="U167" s="6"/>
      <c r="W167" s="13"/>
      <c r="X167" s="20"/>
    </row>
    <row r="168" spans="1:24">
      <c r="A168" s="6"/>
      <c r="B168" s="6"/>
      <c r="E168" s="6"/>
      <c r="F168" s="6"/>
      <c r="I168" s="6"/>
      <c r="J168" s="6"/>
      <c r="K168" s="8"/>
      <c r="L168" s="6"/>
      <c r="M168" s="6"/>
      <c r="N168" s="6"/>
      <c r="O168" s="6"/>
      <c r="P168" s="8"/>
      <c r="Q168" s="6"/>
      <c r="R168" s="6"/>
      <c r="S168" s="6"/>
      <c r="T168" s="6"/>
      <c r="U168" s="6"/>
      <c r="W168" s="13"/>
      <c r="X168" s="20"/>
    </row>
    <row r="169" spans="1:24">
      <c r="A169" s="6"/>
      <c r="B169" s="6"/>
      <c r="E169" s="6"/>
      <c r="F169" s="6"/>
      <c r="I169" s="6"/>
      <c r="J169" s="6"/>
      <c r="K169" s="8"/>
      <c r="L169" s="6"/>
      <c r="M169" s="6"/>
      <c r="N169" s="6"/>
      <c r="O169" s="6"/>
      <c r="P169" s="8"/>
      <c r="Q169" s="6"/>
      <c r="R169" s="6"/>
      <c r="S169" s="6"/>
      <c r="T169" s="6"/>
      <c r="U169" s="6"/>
      <c r="W169" s="13"/>
      <c r="X169" s="20"/>
    </row>
    <row r="170" spans="1:24">
      <c r="A170" s="6"/>
      <c r="B170" s="6"/>
      <c r="E170" s="6"/>
      <c r="F170" s="6"/>
      <c r="I170" s="6"/>
      <c r="J170" s="6"/>
      <c r="K170" s="8"/>
      <c r="L170" s="6"/>
      <c r="M170" s="6"/>
      <c r="N170" s="6"/>
      <c r="O170" s="6"/>
      <c r="P170" s="8"/>
      <c r="Q170" s="6"/>
      <c r="R170" s="6"/>
      <c r="S170" s="6"/>
      <c r="T170" s="6"/>
      <c r="U170" s="6"/>
      <c r="W170" s="13"/>
      <c r="X170" s="20"/>
    </row>
    <row r="171" spans="1:24">
      <c r="A171" s="6"/>
      <c r="B171" s="6"/>
      <c r="E171" s="6"/>
      <c r="F171" s="6"/>
      <c r="I171" s="6"/>
      <c r="J171" s="6"/>
      <c r="K171" s="8"/>
      <c r="L171" s="6"/>
      <c r="M171" s="6"/>
      <c r="N171" s="6"/>
      <c r="O171" s="6"/>
      <c r="P171" s="8"/>
      <c r="Q171" s="6"/>
      <c r="R171" s="6"/>
      <c r="S171" s="6"/>
      <c r="T171" s="6"/>
      <c r="U171" s="6"/>
      <c r="W171" s="13"/>
      <c r="X171" s="20"/>
    </row>
    <row r="172" spans="1:24">
      <c r="A172" s="6"/>
      <c r="B172" s="6"/>
      <c r="E172" s="6"/>
      <c r="F172" s="6"/>
      <c r="I172" s="6"/>
      <c r="J172" s="6"/>
      <c r="K172" s="8"/>
      <c r="L172" s="6"/>
      <c r="M172" s="6"/>
      <c r="N172" s="6"/>
      <c r="O172" s="6"/>
      <c r="P172" s="8"/>
      <c r="Q172" s="6"/>
      <c r="R172" s="6"/>
      <c r="S172" s="6"/>
      <c r="T172" s="6"/>
      <c r="U172" s="6"/>
      <c r="W172" s="13"/>
      <c r="X172" s="20"/>
    </row>
    <row r="173" spans="1:24">
      <c r="W173" s="13"/>
      <c r="X173" s="20"/>
    </row>
    <row r="174" spans="1:24">
      <c r="W174" s="13"/>
      <c r="X174" s="20"/>
    </row>
    <row r="175" spans="1:24">
      <c r="W175" s="13"/>
      <c r="X175" s="20"/>
    </row>
    <row r="176" spans="1:24">
      <c r="W176" s="13"/>
      <c r="X176" s="20"/>
    </row>
    <row r="177" spans="23:24">
      <c r="W177" s="13"/>
      <c r="X177" s="20"/>
    </row>
    <row r="178" spans="23:24">
      <c r="W178" s="13"/>
      <c r="X178" s="20"/>
    </row>
    <row r="179" spans="23:24">
      <c r="W179" s="13"/>
      <c r="X179" s="20"/>
    </row>
    <row r="180" spans="23:24">
      <c r="W180" s="13"/>
      <c r="X180" s="20"/>
    </row>
    <row r="181" spans="23:24">
      <c r="W181" s="13"/>
      <c r="X181" s="20"/>
    </row>
    <row r="182" spans="23:24">
      <c r="W182" s="13"/>
      <c r="X182" s="20"/>
    </row>
    <row r="183" spans="23:24">
      <c r="W183" s="13"/>
      <c r="X183" s="20"/>
    </row>
    <row r="184" spans="23:24">
      <c r="W184" s="13"/>
      <c r="X184" s="20"/>
    </row>
    <row r="185" spans="23:24">
      <c r="W185" s="13"/>
      <c r="X185" s="20"/>
    </row>
    <row r="186" spans="23:24">
      <c r="W186" s="13"/>
      <c r="X186" s="20"/>
    </row>
    <row r="187" spans="23:24">
      <c r="W187" s="13"/>
      <c r="X187" s="20"/>
    </row>
    <row r="188" spans="23:24">
      <c r="W188" s="13"/>
      <c r="X188" s="20"/>
    </row>
    <row r="189" spans="23:24">
      <c r="W189" s="13"/>
      <c r="X189" s="20"/>
    </row>
    <row r="190" spans="23:24">
      <c r="W190" s="13"/>
      <c r="X190" s="20"/>
    </row>
    <row r="191" spans="23:24">
      <c r="W191" s="15"/>
      <c r="X191" s="21"/>
    </row>
    <row r="192" spans="23:24">
      <c r="W192" s="13"/>
      <c r="X192" s="20"/>
    </row>
    <row r="193" spans="23:24">
      <c r="W193" s="13"/>
      <c r="X193" s="20"/>
    </row>
    <row r="194" spans="23:24">
      <c r="W194" s="13"/>
      <c r="X194" s="20"/>
    </row>
    <row r="195" spans="23:24">
      <c r="W195" s="13"/>
      <c r="X195" s="20"/>
    </row>
    <row r="196" spans="23:24">
      <c r="W196" s="13"/>
      <c r="X196" s="20"/>
    </row>
    <row r="197" spans="23:24">
      <c r="W197" s="13"/>
      <c r="X197" s="20"/>
    </row>
    <row r="198" spans="23:24">
      <c r="W198" s="13"/>
      <c r="X198" s="20"/>
    </row>
    <row r="199" spans="23:24">
      <c r="W199" s="13"/>
      <c r="X199" s="20"/>
    </row>
    <row r="200" spans="23:24">
      <c r="W200" s="13"/>
      <c r="X200" s="20"/>
    </row>
    <row r="201" spans="23:24">
      <c r="W201" s="13"/>
      <c r="X201" s="20"/>
    </row>
    <row r="202" spans="23:24">
      <c r="W202" s="13"/>
      <c r="X202" s="20"/>
    </row>
    <row r="203" spans="23:24">
      <c r="W203" s="13"/>
      <c r="X203" s="20"/>
    </row>
    <row r="204" spans="23:24">
      <c r="W204" s="13"/>
      <c r="X204" s="20"/>
    </row>
    <row r="205" spans="23:24">
      <c r="W205" s="13"/>
      <c r="X205" s="20"/>
    </row>
    <row r="206" spans="23:24">
      <c r="W206" s="13"/>
      <c r="X206" s="20"/>
    </row>
    <row r="207" spans="23:24">
      <c r="W207" s="13"/>
      <c r="X207" s="20"/>
    </row>
    <row r="208" spans="23:24">
      <c r="W208" s="13"/>
      <c r="X208" s="20"/>
    </row>
    <row r="209" spans="23:24">
      <c r="W209" s="13"/>
      <c r="X209" s="20"/>
    </row>
    <row r="210" spans="23:24">
      <c r="W210" s="13"/>
      <c r="X210" s="20"/>
    </row>
    <row r="211" spans="23:24">
      <c r="W211" s="13"/>
      <c r="X211" s="20"/>
    </row>
    <row r="212" spans="23:24">
      <c r="W212" s="13"/>
      <c r="X212" s="20"/>
    </row>
    <row r="213" spans="23:24">
      <c r="W213" s="13"/>
      <c r="X213" s="20"/>
    </row>
    <row r="214" spans="23:24">
      <c r="W214" s="13"/>
      <c r="X214" s="20"/>
    </row>
    <row r="215" spans="23:24">
      <c r="W215" s="13"/>
      <c r="X215" s="20"/>
    </row>
    <row r="216" spans="23:24">
      <c r="W216" s="13"/>
      <c r="X216" s="20"/>
    </row>
    <row r="217" spans="23:24">
      <c r="W217" s="13"/>
      <c r="X217" s="20"/>
    </row>
    <row r="218" spans="23:24">
      <c r="W218" s="13"/>
      <c r="X218" s="20"/>
    </row>
    <row r="219" spans="23:24">
      <c r="W219" s="13"/>
      <c r="X219" s="20"/>
    </row>
    <row r="220" spans="23:24">
      <c r="W220" s="13"/>
      <c r="X220" s="20"/>
    </row>
    <row r="221" spans="23:24">
      <c r="W221" s="13"/>
      <c r="X221" s="20"/>
    </row>
    <row r="222" spans="23:24">
      <c r="W222" s="13"/>
      <c r="X222" s="20"/>
    </row>
    <row r="223" spans="23:24">
      <c r="W223" s="13"/>
      <c r="X223" s="20"/>
    </row>
    <row r="224" spans="23:24">
      <c r="W224" s="13"/>
      <c r="X224" s="20"/>
    </row>
    <row r="225" spans="23:24">
      <c r="W225" s="13"/>
      <c r="X225" s="20"/>
    </row>
    <row r="226" spans="23:24">
      <c r="W226" s="13"/>
      <c r="X226" s="20"/>
    </row>
    <row r="227" spans="23:24">
      <c r="W227" s="13"/>
      <c r="X227" s="20"/>
    </row>
    <row r="228" spans="23:24">
      <c r="W228" s="13"/>
      <c r="X228" s="20"/>
    </row>
    <row r="229" spans="23:24">
      <c r="W229" s="13"/>
      <c r="X229" s="20"/>
    </row>
    <row r="230" spans="23:24">
      <c r="W230" s="13"/>
      <c r="X230" s="20"/>
    </row>
    <row r="231" spans="23:24">
      <c r="W231" s="13"/>
      <c r="X231" s="20"/>
    </row>
    <row r="232" spans="23:24">
      <c r="W232" s="13"/>
      <c r="X232" s="20"/>
    </row>
    <row r="233" spans="23:24">
      <c r="W233" s="13"/>
      <c r="X233" s="20"/>
    </row>
    <row r="234" spans="23:24">
      <c r="W234" s="13"/>
      <c r="X234" s="20"/>
    </row>
    <row r="235" spans="23:24">
      <c r="W235" s="13"/>
      <c r="X235" s="20"/>
    </row>
    <row r="236" spans="23:24">
      <c r="W236" s="13"/>
      <c r="X236" s="20"/>
    </row>
    <row r="237" spans="23:24">
      <c r="W237" s="13"/>
      <c r="X237" s="20"/>
    </row>
    <row r="238" spans="23:24">
      <c r="W238" s="13"/>
      <c r="X238" s="20"/>
    </row>
    <row r="239" spans="23:24">
      <c r="W239" s="13"/>
      <c r="X239" s="20"/>
    </row>
    <row r="240" spans="23:24">
      <c r="W240" s="13"/>
      <c r="X240" s="20"/>
    </row>
    <row r="241" spans="23:24">
      <c r="W241" s="13"/>
      <c r="X241" s="20"/>
    </row>
    <row r="242" spans="23:24">
      <c r="W242" s="13"/>
      <c r="X242" s="20"/>
    </row>
    <row r="243" spans="23:24">
      <c r="W243" s="13"/>
      <c r="X243" s="20"/>
    </row>
    <row r="244" spans="23:24">
      <c r="W244" s="13"/>
      <c r="X244" s="20"/>
    </row>
    <row r="245" spans="23:24">
      <c r="W245" s="13"/>
      <c r="X245" s="20"/>
    </row>
    <row r="246" spans="23:24">
      <c r="W246" s="13"/>
      <c r="X246" s="20"/>
    </row>
    <row r="247" spans="23:24">
      <c r="W247" s="13"/>
      <c r="X247" s="20"/>
    </row>
    <row r="248" spans="23:24">
      <c r="W248" s="13"/>
      <c r="X248" s="20"/>
    </row>
    <row r="249" spans="23:24">
      <c r="W249" s="13"/>
      <c r="X249" s="20"/>
    </row>
    <row r="250" spans="23:24">
      <c r="W250" s="13"/>
      <c r="X250" s="20"/>
    </row>
    <row r="251" spans="23:24">
      <c r="W251" s="13"/>
      <c r="X251" s="20"/>
    </row>
    <row r="252" spans="23:24">
      <c r="W252" s="13"/>
      <c r="X252" s="20"/>
    </row>
    <row r="253" spans="23:24">
      <c r="W253" s="13"/>
      <c r="X253" s="20"/>
    </row>
    <row r="254" spans="23:24">
      <c r="W254" s="13"/>
      <c r="X254" s="20"/>
    </row>
    <row r="255" spans="23:24">
      <c r="W255" s="13"/>
      <c r="X255" s="20"/>
    </row>
    <row r="256" spans="23:24">
      <c r="W256" s="13"/>
      <c r="X256" s="20"/>
    </row>
    <row r="257" spans="23:24">
      <c r="W257" s="13"/>
      <c r="X257" s="20"/>
    </row>
    <row r="258" spans="23:24">
      <c r="W258" s="13"/>
      <c r="X258" s="20"/>
    </row>
    <row r="259" spans="23:24">
      <c r="W259" s="13"/>
      <c r="X259" s="20"/>
    </row>
    <row r="260" spans="23:24">
      <c r="W260" s="13"/>
      <c r="X260" s="20"/>
    </row>
    <row r="261" spans="23:24">
      <c r="W261" s="13"/>
      <c r="X261" s="20"/>
    </row>
    <row r="262" spans="23:24">
      <c r="W262" s="13"/>
      <c r="X262" s="20"/>
    </row>
    <row r="263" spans="23:24">
      <c r="W263" s="13"/>
      <c r="X263" s="20"/>
    </row>
    <row r="264" spans="23:24">
      <c r="W264" s="13"/>
      <c r="X264" s="20"/>
    </row>
    <row r="265" spans="23:24">
      <c r="W265" s="13"/>
      <c r="X265" s="20"/>
    </row>
    <row r="266" spans="23:24">
      <c r="W266" s="13"/>
      <c r="X266" s="20"/>
    </row>
    <row r="267" spans="23:24">
      <c r="W267" s="13"/>
      <c r="X267" s="20"/>
    </row>
    <row r="268" spans="23:24">
      <c r="W268" s="13"/>
      <c r="X268" s="20"/>
    </row>
    <row r="269" spans="23:24">
      <c r="W269" s="13"/>
      <c r="X269" s="20"/>
    </row>
    <row r="270" spans="23:24">
      <c r="W270" s="13"/>
      <c r="X270" s="20"/>
    </row>
    <row r="271" spans="23:24">
      <c r="W271" s="13"/>
      <c r="X271" s="20"/>
    </row>
    <row r="272" spans="23:24">
      <c r="W272" s="13"/>
      <c r="X272" s="20"/>
    </row>
    <row r="273" spans="23:24">
      <c r="W273" s="13"/>
      <c r="X273" s="20"/>
    </row>
    <row r="274" spans="23:24">
      <c r="W274" s="13"/>
      <c r="X274" s="20"/>
    </row>
    <row r="275" spans="23:24">
      <c r="W275" s="13"/>
      <c r="X275" s="20"/>
    </row>
    <row r="276" spans="23:24">
      <c r="W276" s="13"/>
      <c r="X276" s="20"/>
    </row>
    <row r="277" spans="23:24">
      <c r="W277" s="13"/>
      <c r="X277" s="20"/>
    </row>
    <row r="278" spans="23:24">
      <c r="W278" s="13"/>
      <c r="X278" s="20"/>
    </row>
    <row r="279" spans="23:24">
      <c r="W279" s="13"/>
      <c r="X279" s="20"/>
    </row>
    <row r="280" spans="23:24">
      <c r="W280" s="13"/>
      <c r="X280" s="20"/>
    </row>
    <row r="281" spans="23:24">
      <c r="W281" s="13"/>
      <c r="X281" s="20"/>
    </row>
    <row r="282" spans="23:24">
      <c r="W282" s="13"/>
      <c r="X282" s="20"/>
    </row>
    <row r="283" spans="23:24">
      <c r="W283" s="13"/>
      <c r="X283" s="20"/>
    </row>
    <row r="284" spans="23:24">
      <c r="W284" s="13"/>
      <c r="X284" s="20"/>
    </row>
    <row r="285" spans="23:24">
      <c r="W285" s="13"/>
      <c r="X285" s="20"/>
    </row>
    <row r="286" spans="23:24">
      <c r="W286" s="13"/>
      <c r="X286" s="20"/>
    </row>
    <row r="287" spans="23:24">
      <c r="W287" s="13"/>
      <c r="X287" s="20"/>
    </row>
    <row r="288" spans="23:24">
      <c r="W288" s="13"/>
      <c r="X288" s="20"/>
    </row>
    <row r="289" spans="23:24">
      <c r="W289" s="13"/>
      <c r="X289" s="20"/>
    </row>
    <row r="290" spans="23:24">
      <c r="W290" s="13"/>
      <c r="X290" s="20"/>
    </row>
    <row r="291" spans="23:24">
      <c r="W291" s="13"/>
      <c r="X291" s="20"/>
    </row>
    <row r="292" spans="23:24">
      <c r="W292" s="13"/>
      <c r="X292" s="20"/>
    </row>
    <row r="293" spans="23:24">
      <c r="W293" s="13"/>
      <c r="X293" s="20"/>
    </row>
    <row r="294" spans="23:24">
      <c r="W294" s="13"/>
      <c r="X294" s="20"/>
    </row>
    <row r="295" spans="23:24">
      <c r="W295" s="13"/>
      <c r="X295" s="20"/>
    </row>
    <row r="296" spans="23:24">
      <c r="W296" s="13"/>
      <c r="X296" s="20"/>
    </row>
    <row r="297" spans="23:24">
      <c r="W297" s="13"/>
      <c r="X297" s="20"/>
    </row>
    <row r="298" spans="23:24">
      <c r="W298" s="13"/>
      <c r="X298" s="20"/>
    </row>
    <row r="299" spans="23:24">
      <c r="W299" s="13"/>
      <c r="X299" s="20"/>
    </row>
    <row r="300" spans="23:24">
      <c r="W300" s="13"/>
      <c r="X300" s="20"/>
    </row>
    <row r="301" spans="23:24">
      <c r="W301" s="13"/>
      <c r="X301" s="20"/>
    </row>
    <row r="302" spans="23:24">
      <c r="W302" s="13"/>
      <c r="X302" s="20"/>
    </row>
    <row r="303" spans="23:24">
      <c r="W303" s="13"/>
      <c r="X303" s="20"/>
    </row>
    <row r="304" spans="23:24">
      <c r="W304" s="13"/>
      <c r="X304" s="20"/>
    </row>
    <row r="305" spans="23:24">
      <c r="W305" s="13"/>
      <c r="X305" s="20"/>
    </row>
    <row r="306" spans="23:24">
      <c r="W306" s="13"/>
      <c r="X306" s="20"/>
    </row>
    <row r="307" spans="23:24">
      <c r="W307" s="13"/>
      <c r="X307" s="20"/>
    </row>
    <row r="308" spans="23:24">
      <c r="W308" s="13"/>
      <c r="X308" s="20"/>
    </row>
    <row r="309" spans="23:24">
      <c r="W309" s="13"/>
      <c r="X309" s="20"/>
    </row>
    <row r="310" spans="23:24">
      <c r="W310" s="13"/>
      <c r="X310" s="20"/>
    </row>
    <row r="311" spans="23:24">
      <c r="W311" s="13"/>
      <c r="X311" s="20"/>
    </row>
    <row r="312" spans="23:24">
      <c r="W312" s="13"/>
      <c r="X312" s="20"/>
    </row>
    <row r="313" spans="23:24">
      <c r="W313" s="13"/>
      <c r="X313" s="20"/>
    </row>
    <row r="314" spans="23:24">
      <c r="W314" s="13"/>
      <c r="X314" s="20"/>
    </row>
    <row r="315" spans="23:24">
      <c r="W315" s="13"/>
      <c r="X315" s="20"/>
    </row>
    <row r="316" spans="23:24">
      <c r="W316" s="13"/>
      <c r="X316" s="20"/>
    </row>
    <row r="317" spans="23:24">
      <c r="W317" s="13"/>
      <c r="X317" s="20"/>
    </row>
    <row r="318" spans="23:24">
      <c r="W318" s="13"/>
      <c r="X318" s="20"/>
    </row>
    <row r="319" spans="23:24">
      <c r="W319" s="13"/>
      <c r="X319" s="20"/>
    </row>
    <row r="320" spans="23:24">
      <c r="W320" s="13"/>
      <c r="X320" s="20"/>
    </row>
    <row r="321" spans="23:24">
      <c r="W321" s="13"/>
      <c r="X321" s="20"/>
    </row>
    <row r="322" spans="23:24">
      <c r="W322" s="13"/>
      <c r="X322" s="20"/>
    </row>
    <row r="323" spans="23:24">
      <c r="W323" s="13"/>
      <c r="X323" s="20"/>
    </row>
    <row r="324" spans="23:24">
      <c r="W324" s="13"/>
      <c r="X324" s="20"/>
    </row>
    <row r="325" spans="23:24">
      <c r="W325" s="13"/>
      <c r="X325" s="20"/>
    </row>
    <row r="326" spans="23:24">
      <c r="W326" s="13"/>
      <c r="X326" s="20"/>
    </row>
    <row r="327" spans="23:24">
      <c r="W327" s="13"/>
      <c r="X327" s="20"/>
    </row>
    <row r="328" spans="23:24">
      <c r="W328" s="13"/>
      <c r="X328" s="20"/>
    </row>
    <row r="329" spans="23:24">
      <c r="W329" s="13"/>
      <c r="X329" s="20"/>
    </row>
    <row r="330" spans="23:24">
      <c r="W330" s="13"/>
      <c r="X330" s="20"/>
    </row>
    <row r="331" spans="23:24">
      <c r="W331" s="13"/>
      <c r="X331" s="20"/>
    </row>
    <row r="332" spans="23:24">
      <c r="W332" s="13"/>
      <c r="X332" s="20"/>
    </row>
    <row r="333" spans="23:24">
      <c r="W333" s="13"/>
      <c r="X333" s="20"/>
    </row>
    <row r="334" spans="23:24">
      <c r="W334" s="13"/>
      <c r="X334" s="20"/>
    </row>
    <row r="335" spans="23:24">
      <c r="W335" s="13"/>
      <c r="X335" s="20"/>
    </row>
    <row r="336" spans="23:24">
      <c r="W336" s="13"/>
      <c r="X336" s="20"/>
    </row>
    <row r="337" spans="23:24">
      <c r="W337" s="13"/>
      <c r="X337" s="20"/>
    </row>
    <row r="338" spans="23:24">
      <c r="W338" s="13"/>
      <c r="X338" s="20"/>
    </row>
    <row r="339" spans="23:24">
      <c r="W339" s="13"/>
      <c r="X339" s="20"/>
    </row>
    <row r="340" spans="23:24">
      <c r="W340" s="13"/>
      <c r="X340" s="20"/>
    </row>
    <row r="341" spans="23:24">
      <c r="W341" s="13"/>
      <c r="X341" s="20"/>
    </row>
    <row r="342" spans="23:24">
      <c r="W342" s="13"/>
      <c r="X342" s="20"/>
    </row>
    <row r="343" spans="23:24">
      <c r="W343" s="13"/>
      <c r="X343" s="20"/>
    </row>
    <row r="344" spans="23:24">
      <c r="W344" s="13"/>
      <c r="X344" s="20"/>
    </row>
    <row r="345" spans="23:24">
      <c r="W345" s="13"/>
      <c r="X345" s="20"/>
    </row>
    <row r="346" spans="23:24">
      <c r="W346" s="13"/>
      <c r="X346" s="20"/>
    </row>
    <row r="347" spans="23:24">
      <c r="W347" s="13"/>
      <c r="X347" s="20"/>
    </row>
    <row r="348" spans="23:24">
      <c r="W348" s="13"/>
      <c r="X348" s="20"/>
    </row>
    <row r="349" spans="23:24">
      <c r="W349" s="13"/>
      <c r="X349" s="20"/>
    </row>
    <row r="350" spans="23:24">
      <c r="W350" s="13"/>
      <c r="X350" s="20"/>
    </row>
    <row r="351" spans="23:24">
      <c r="W351" s="13"/>
      <c r="X351" s="20"/>
    </row>
    <row r="352" spans="23:24">
      <c r="W352" s="13"/>
      <c r="X352" s="20"/>
    </row>
    <row r="353" spans="23:24">
      <c r="W353" s="13"/>
      <c r="X353" s="20"/>
    </row>
    <row r="354" spans="23:24">
      <c r="W354" s="13"/>
      <c r="X354" s="20"/>
    </row>
    <row r="355" spans="23:24">
      <c r="W355" s="13"/>
      <c r="X355" s="20"/>
    </row>
    <row r="356" spans="23:24">
      <c r="W356" s="13"/>
      <c r="X356" s="20"/>
    </row>
    <row r="357" spans="23:24">
      <c r="W357" s="13"/>
      <c r="X357" s="20"/>
    </row>
    <row r="358" spans="23:24">
      <c r="W358" s="13"/>
      <c r="X358" s="20"/>
    </row>
    <row r="359" spans="23:24">
      <c r="W359" s="13"/>
      <c r="X359" s="20"/>
    </row>
    <row r="360" spans="23:24">
      <c r="W360" s="13"/>
      <c r="X360" s="20"/>
    </row>
    <row r="361" spans="23:24">
      <c r="W361" s="13"/>
      <c r="X361" s="20"/>
    </row>
    <row r="362" spans="23:24">
      <c r="W362" s="13"/>
      <c r="X362" s="20"/>
    </row>
    <row r="363" spans="23:24">
      <c r="W363" s="13"/>
      <c r="X363" s="20"/>
    </row>
    <row r="364" spans="23:24">
      <c r="W364" s="13"/>
      <c r="X364" s="20"/>
    </row>
    <row r="365" spans="23:24">
      <c r="W365" s="13"/>
      <c r="X365" s="20"/>
    </row>
    <row r="366" spans="23:24">
      <c r="W366" s="13"/>
      <c r="X366" s="20"/>
    </row>
    <row r="367" spans="23:24">
      <c r="W367" s="13"/>
      <c r="X367" s="20"/>
    </row>
    <row r="368" spans="23:24">
      <c r="W368" s="13"/>
      <c r="X368" s="20"/>
    </row>
    <row r="369" spans="23:24">
      <c r="W369" s="13"/>
      <c r="X369" s="20"/>
    </row>
    <row r="370" spans="23:24">
      <c r="W370" s="13"/>
      <c r="X370" s="20"/>
    </row>
    <row r="371" spans="23:24">
      <c r="W371" s="13"/>
      <c r="X371" s="20"/>
    </row>
  </sheetData>
  <phoneticPr fontId="1"/>
  <conditionalFormatting sqref="C53:D53 A77:D279 C54:C64 C65:D66 C70:D76">
    <cfRule type="expression" dxfId="17" priority="1" stopIfTrue="1">
      <formula>NOT(ISBLANK($C53))</formula>
    </cfRule>
  </conditionalFormatting>
  <conditionalFormatting sqref="G65:H65 F58:H64 G53:H57 E66:H66 E72:H273 F67:H71">
    <cfRule type="expression" dxfId="16" priority="2" stopIfTrue="1">
      <formula>NOT(ISBLANK($G53))</formula>
    </cfRule>
  </conditionalFormatting>
  <conditionalFormatting sqref="D50">
    <cfRule type="expression" dxfId="15" priority="4" stopIfTrue="1">
      <formula>NOT(ISBLANK($C53))</formula>
    </cfRule>
  </conditionalFormatting>
  <conditionalFormatting sqref="D54 D60:D64">
    <cfRule type="expression" dxfId="14" priority="6" stopIfTrue="1">
      <formula>NOT(ISBLANK($C66))</formula>
    </cfRule>
  </conditionalFormatting>
  <conditionalFormatting sqref="F40">
    <cfRule type="expression" dxfId="13" priority="8" stopIfTrue="1">
      <formula>NOT(ISBLANK($C66))</formula>
    </cfRule>
  </conditionalFormatting>
  <conditionalFormatting sqref="B40:B42">
    <cfRule type="expression" dxfId="12" priority="10" stopIfTrue="1">
      <formula>NOT(ISBLANK($C54))</formula>
    </cfRule>
  </conditionalFormatting>
  <conditionalFormatting sqref="E61">
    <cfRule type="expression" dxfId="11" priority="12" stopIfTrue="1">
      <formula>NOT(ISBLANK($C53))</formula>
    </cfRule>
  </conditionalFormatting>
  <conditionalFormatting sqref="F54:F58">
    <cfRule type="expression" dxfId="10" priority="14" stopIfTrue="1">
      <formula>NOT(ISBLANK($C72))</formula>
    </cfRule>
  </conditionalFormatting>
  <conditionalFormatting sqref="B54:B58">
    <cfRule type="expression" dxfId="9" priority="19" stopIfTrue="1">
      <formula>NOT(ISBLANK($C61))</formula>
    </cfRule>
  </conditionalFormatting>
  <conditionalFormatting sqref="B43:B45 D55:D56">
    <cfRule type="expression" dxfId="8" priority="20" stopIfTrue="1">
      <formula>NOT(ISBLANK($C58))</formula>
    </cfRule>
  </conditionalFormatting>
  <conditionalFormatting sqref="B65">
    <cfRule type="expression" dxfId="7" priority="21" stopIfTrue="1">
      <formula>NOT(ISBLANK($C57))</formula>
    </cfRule>
  </conditionalFormatting>
  <conditionalFormatting sqref="F59">
    <cfRule type="expression" dxfId="6" priority="23" stopIfTrue="1">
      <formula>NOT(ISBLANK($G57))</formula>
    </cfRule>
  </conditionalFormatting>
  <conditionalFormatting sqref="D57:D59">
    <cfRule type="expression" dxfId="5" priority="30" stopIfTrue="1">
      <formula>NOT(ISBLANK(#REF!))</formula>
    </cfRule>
  </conditionalFormatting>
  <conditionalFormatting sqref="F65">
    <cfRule type="expression" dxfId="4" priority="33" stopIfTrue="1">
      <formula>NOT(ISBLANK(#REF!))</formula>
    </cfRule>
  </conditionalFormatting>
  <conditionalFormatting sqref="F43:F44">
    <cfRule type="expression" dxfId="3" priority="35" stopIfTrue="1">
      <formula>NOT(ISBLANK(#REF!))</formula>
    </cfRule>
  </conditionalFormatting>
  <conditionalFormatting sqref="E70:E71">
    <cfRule type="expression" dxfId="2" priority="40" stopIfTrue="1">
      <formula>NOT(ISBLANK($G69))</formula>
    </cfRule>
  </conditionalFormatting>
  <conditionalFormatting sqref="E70">
    <cfRule type="expression" dxfId="1" priority="46" stopIfTrue="1">
      <formula>NOT(ISBLANK($G67))</formula>
    </cfRule>
  </conditionalFormatting>
  <conditionalFormatting sqref="F41:F42">
    <cfRule type="expression" dxfId="0" priority="47" stopIfTrue="1">
      <formula>NOT(ISBLANK($C70))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入力注意事項</vt:lpstr>
      <vt:lpstr>競技者データ入力シート</vt:lpstr>
      <vt:lpstr>申込資格確認</vt:lpstr>
      <vt:lpstr>大会申込一覧表(印刷して提出)</vt:lpstr>
      <vt:lpstr>NANS Data</vt:lpstr>
      <vt:lpstr>データ</vt:lpstr>
      <vt:lpstr>競技者データ入力シート!f</vt:lpstr>
      <vt:lpstr>競技者データ入力シート!m</vt:lpstr>
      <vt:lpstr>競技者データ入力シート!Print_Area</vt:lpstr>
      <vt:lpstr>'大会申込一覧表(印刷して提出)'!Print_Area</vt:lpstr>
      <vt:lpstr>入力注意事項!Print_Area</vt:lpstr>
      <vt:lpstr>競技者データ入力シート!Print_Titles</vt:lpstr>
      <vt:lpstr>'大会申込一覧表(印刷して提出)'!Print_Titles</vt:lpstr>
      <vt:lpstr>競技者データ入力シート!RN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JMⅦ</dc:creator>
  <cp:lastModifiedBy>JM7</cp:lastModifiedBy>
  <cp:lastPrinted>2022-01-13T23:36:36Z</cp:lastPrinted>
  <dcterms:created xsi:type="dcterms:W3CDTF">2020-07-31T13:59:35Z</dcterms:created>
  <dcterms:modified xsi:type="dcterms:W3CDTF">2022-03-08T05:53:32Z</dcterms:modified>
</cp:coreProperties>
</file>