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showInkAnnotation="0" codeName="ThisWorkbook"/>
  <mc:AlternateContent xmlns:mc="http://schemas.openxmlformats.org/markup-compatibility/2006">
    <mc:Choice Requires="x15">
      <x15ac:absPath xmlns:x15ac="http://schemas.microsoft.com/office/spreadsheetml/2010/11/ac" url="C:\Users\JM7\Desktop\210th  短距離・リレー記録会\210th EntryFile\"/>
    </mc:Choice>
  </mc:AlternateContent>
  <xr:revisionPtr revIDLastSave="0" documentId="8_{07F765F2-7763-4240-B224-064789092DF5}" xr6:coauthVersionLast="47" xr6:coauthVersionMax="47" xr10:uidLastSave="{00000000-0000-0000-0000-000000000000}"/>
  <workbookProtection workbookAlgorithmName="SHA-512" workbookHashValue="9DRP6bKdoeySVKnfypUeZ471mupS2pKdy+Kvq9Gkbeh4dalIiq9NyiTaCSFwdV2J+Ap0XwaKOGMVYXnfx/3Hkw==" workbookSaltValue="LO5wXbkdCfek6TdZOlA3VA==" workbookSpinCount="100000" lockStructure="1"/>
  <bookViews>
    <workbookView xWindow="-103" yWindow="-103" windowWidth="33120" windowHeight="18274" tabRatio="951" xr2:uid="{00000000-000D-0000-FFFF-FFFF00000000}"/>
  </bookViews>
  <sheets>
    <sheet name="入力注意事項" sheetId="3" r:id="rId1"/>
    <sheet name="競技者データ入力シート" sheetId="1" r:id="rId2"/>
    <sheet name="リレーチーム記録入力表" sheetId="8" r:id="rId3"/>
    <sheet name="大会申込一覧表(印刷して提出)" sheetId="2" r:id="rId4"/>
    <sheet name="NANS Data" sheetId="4" state="hidden" r:id="rId5"/>
    <sheet name="データ" sheetId="6" state="hidden" r:id="rId6"/>
  </sheets>
  <definedNames>
    <definedName name="_r1AF" localSheetId="1">データ!$F$25</definedName>
    <definedName name="_r1AM" localSheetId="1">データ!$B$25</definedName>
    <definedName name="_r1DF" localSheetId="1">データ!$F$29</definedName>
    <definedName name="_r1DM">データ!$B$29</definedName>
    <definedName name="_r4AF" localSheetId="1">データ!$F$27</definedName>
    <definedName name="_r4AM" localSheetId="1">データ!$B$27</definedName>
    <definedName name="_r4DF" localSheetId="1">データ!$F$31</definedName>
    <definedName name="_r4DM" localSheetId="1">データ!$B$31</definedName>
    <definedName name="AF" localSheetId="1">データ!$F$16:$F$17</definedName>
    <definedName name="AM" localSheetId="1">データ!$B$16:$B$17</definedName>
    <definedName name="DF" localSheetId="1">データ!$F$21:$F$22</definedName>
    <definedName name="DM" localSheetId="1">データ!$B$21:$B$22</definedName>
    <definedName name="_xlnm.Print_Area" localSheetId="1">競技者データ入力シート!$A$2:$AQ$58</definedName>
    <definedName name="_xlnm.Print_Area" localSheetId="3">'大会申込一覧表(印刷して提出)'!$A$1:$T$67</definedName>
    <definedName name="_xlnm.Print_Area" localSheetId="0">入力注意事項!$W$6:$AQ$33</definedName>
    <definedName name="_xlnm.Print_Titles" localSheetId="1">競技者データ入力シート!$2:$7</definedName>
    <definedName name="_xlnm.Print_Titles" localSheetId="3">'大会申込一覧表(印刷して提出)'!$2:$16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Z9" i="1" l="1"/>
  <c r="BZ16" i="1"/>
  <c r="BZ17" i="1"/>
  <c r="BZ10" i="1"/>
  <c r="BZ11" i="1"/>
  <c r="BZ18" i="1"/>
  <c r="BZ19" i="1"/>
  <c r="BZ12" i="1"/>
  <c r="BZ13" i="1"/>
  <c r="BZ20" i="1"/>
  <c r="BZ21" i="1"/>
  <c r="BZ8" i="1"/>
  <c r="BW2" i="4"/>
  <c r="AC29" i="3"/>
  <c r="AC30" i="3" s="1"/>
  <c r="AC19" i="3" l="1"/>
  <c r="AC18" i="3"/>
  <c r="AC17" i="3"/>
  <c r="AC16" i="3"/>
  <c r="AC15" i="3"/>
  <c r="Y19" i="3"/>
  <c r="Y18" i="3"/>
  <c r="Y17" i="3"/>
  <c r="Y16" i="3"/>
  <c r="Y15" i="3"/>
  <c r="X6" i="3"/>
  <c r="Q2" i="1"/>
  <c r="AT9" i="1" l="1"/>
  <c r="AU9" i="1"/>
  <c r="AT10" i="1"/>
  <c r="AU10" i="1"/>
  <c r="AT11" i="1"/>
  <c r="AU11" i="1"/>
  <c r="AT12" i="1"/>
  <c r="AU12" i="1"/>
  <c r="AT13" i="1"/>
  <c r="AU13" i="1"/>
  <c r="AT14" i="1"/>
  <c r="AU14" i="1"/>
  <c r="AT15" i="1"/>
  <c r="AU15" i="1"/>
  <c r="AT16" i="1"/>
  <c r="AU16" i="1"/>
  <c r="AT17" i="1"/>
  <c r="AU17" i="1"/>
  <c r="AT18" i="1"/>
  <c r="AU18" i="1"/>
  <c r="AT19" i="1"/>
  <c r="AU19" i="1"/>
  <c r="AT20" i="1"/>
  <c r="AU20" i="1"/>
  <c r="AT21" i="1"/>
  <c r="AV21" i="1" s="1"/>
  <c r="AU21" i="1"/>
  <c r="AT22" i="1"/>
  <c r="AU22" i="1"/>
  <c r="AT23" i="1"/>
  <c r="AU23" i="1"/>
  <c r="AT24" i="1"/>
  <c r="AU24" i="1"/>
  <c r="AT25" i="1"/>
  <c r="AU25" i="1"/>
  <c r="AT26" i="1"/>
  <c r="AU26" i="1"/>
  <c r="AT27" i="1"/>
  <c r="AU27" i="1"/>
  <c r="AT28" i="1"/>
  <c r="AU28" i="1"/>
  <c r="AT29" i="1"/>
  <c r="AV29" i="1" s="1"/>
  <c r="AU29" i="1"/>
  <c r="AT30" i="1"/>
  <c r="AU30" i="1"/>
  <c r="AT31" i="1"/>
  <c r="AU31" i="1"/>
  <c r="AT32" i="1"/>
  <c r="AU32" i="1"/>
  <c r="AT33" i="1"/>
  <c r="AU33" i="1"/>
  <c r="AT34" i="1"/>
  <c r="AU34" i="1"/>
  <c r="AT35" i="1"/>
  <c r="AU35" i="1"/>
  <c r="AT36" i="1"/>
  <c r="AU36" i="1"/>
  <c r="AT37" i="1"/>
  <c r="AV37" i="1" s="1"/>
  <c r="AU37" i="1"/>
  <c r="AT38" i="1"/>
  <c r="AU38" i="1"/>
  <c r="AT39" i="1"/>
  <c r="AU39" i="1"/>
  <c r="AT40" i="1"/>
  <c r="AU40" i="1"/>
  <c r="AT41" i="1"/>
  <c r="AU41" i="1"/>
  <c r="AT42" i="1"/>
  <c r="AU42" i="1"/>
  <c r="AT43" i="1"/>
  <c r="AU43" i="1"/>
  <c r="AT44" i="1"/>
  <c r="AV44" i="1" s="1"/>
  <c r="AU44" i="1"/>
  <c r="AT45" i="1"/>
  <c r="AU45" i="1"/>
  <c r="AT46" i="1"/>
  <c r="AU46" i="1"/>
  <c r="AT47" i="1"/>
  <c r="AU47" i="1"/>
  <c r="AT48" i="1"/>
  <c r="AU48" i="1"/>
  <c r="AV48" i="1" s="1"/>
  <c r="AT49" i="1"/>
  <c r="AU49" i="1"/>
  <c r="AV49" i="1" s="1"/>
  <c r="AT50" i="1"/>
  <c r="AU50" i="1"/>
  <c r="AT51" i="1"/>
  <c r="AU51" i="1"/>
  <c r="AT52" i="1"/>
  <c r="AU52" i="1"/>
  <c r="AT53" i="1"/>
  <c r="AU53" i="1"/>
  <c r="AT54" i="1"/>
  <c r="AU54" i="1"/>
  <c r="AT55" i="1"/>
  <c r="AU55" i="1"/>
  <c r="AT56" i="1"/>
  <c r="AU56" i="1"/>
  <c r="AT57" i="1"/>
  <c r="AU57" i="1"/>
  <c r="AV26" i="1" l="1"/>
  <c r="AV38" i="1"/>
  <c r="AV22" i="1"/>
  <c r="AX22" i="1" s="1"/>
  <c r="AV42" i="1"/>
  <c r="AW42" i="1" s="1"/>
  <c r="AV30" i="1"/>
  <c r="AW30" i="1" s="1"/>
  <c r="AV18" i="1"/>
  <c r="AW18" i="1" s="1"/>
  <c r="AV10" i="1"/>
  <c r="AX10" i="1" s="1"/>
  <c r="AV41" i="1"/>
  <c r="AW41" i="1" s="1"/>
  <c r="AV25" i="1"/>
  <c r="AV13" i="1"/>
  <c r="AV17" i="1"/>
  <c r="AW17" i="1" s="1"/>
  <c r="AV9" i="1"/>
  <c r="AW49" i="1"/>
  <c r="AX49" i="1"/>
  <c r="AW25" i="1"/>
  <c r="AX25" i="1"/>
  <c r="AV31" i="1"/>
  <c r="AX48" i="1"/>
  <c r="AW48" i="1"/>
  <c r="AW22" i="1"/>
  <c r="AW13" i="1"/>
  <c r="AX13" i="1"/>
  <c r="AX37" i="1"/>
  <c r="AW37" i="1"/>
  <c r="AV36" i="1"/>
  <c r="AV12" i="1"/>
  <c r="AX21" i="1"/>
  <c r="AW21" i="1"/>
  <c r="AW38" i="1"/>
  <c r="AX38" i="1"/>
  <c r="AV51" i="1"/>
  <c r="AW44" i="1"/>
  <c r="AX44" i="1"/>
  <c r="AW29" i="1"/>
  <c r="AX29" i="1"/>
  <c r="AW26" i="1"/>
  <c r="AX26" i="1"/>
  <c r="AW9" i="1"/>
  <c r="AX9" i="1"/>
  <c r="AV16" i="1"/>
  <c r="AV56" i="1"/>
  <c r="AV40" i="1"/>
  <c r="AV24" i="1"/>
  <c r="AV55" i="1"/>
  <c r="AV54" i="1"/>
  <c r="AV14" i="1"/>
  <c r="AV28" i="1"/>
  <c r="AV20" i="1"/>
  <c r="AV52" i="1"/>
  <c r="AV19" i="1"/>
  <c r="AV11" i="1"/>
  <c r="AV43" i="1"/>
  <c r="AV50" i="1"/>
  <c r="AV57" i="1"/>
  <c r="AV32" i="1"/>
  <c r="AV47" i="1"/>
  <c r="AV34" i="1"/>
  <c r="AV46" i="1"/>
  <c r="AV33" i="1"/>
  <c r="AV53" i="1"/>
  <c r="AV39" i="1"/>
  <c r="AV35" i="1"/>
  <c r="AV45" i="1"/>
  <c r="AV27" i="1"/>
  <c r="AV23" i="1"/>
  <c r="AV15" i="1"/>
  <c r="AX41" i="1" l="1"/>
  <c r="AX18" i="1"/>
  <c r="AX42" i="1"/>
  <c r="AX30" i="1"/>
  <c r="AW10" i="1"/>
  <c r="AX17" i="1"/>
  <c r="AW45" i="1"/>
  <c r="AX45" i="1"/>
  <c r="AW53" i="1"/>
  <c r="AX53" i="1"/>
  <c r="AW27" i="1"/>
  <c r="AX27" i="1"/>
  <c r="AW35" i="1"/>
  <c r="AX35" i="1"/>
  <c r="AW31" i="1"/>
  <c r="AX31" i="1"/>
  <c r="AW54" i="1"/>
  <c r="AX54" i="1"/>
  <c r="AX40" i="1"/>
  <c r="AW40" i="1"/>
  <c r="AW56" i="1"/>
  <c r="AX56" i="1"/>
  <c r="AW34" i="1"/>
  <c r="AX34" i="1"/>
  <c r="AW32" i="1"/>
  <c r="AX32" i="1"/>
  <c r="AW28" i="1"/>
  <c r="AX28" i="1"/>
  <c r="AX39" i="1"/>
  <c r="AW39" i="1"/>
  <c r="AW51" i="1"/>
  <c r="AX51" i="1"/>
  <c r="AW16" i="1"/>
  <c r="AX16" i="1"/>
  <c r="AW50" i="1"/>
  <c r="AX50" i="1"/>
  <c r="AW36" i="1"/>
  <c r="AX36" i="1"/>
  <c r="AW33" i="1"/>
  <c r="AX33" i="1"/>
  <c r="AW12" i="1"/>
  <c r="AX12" i="1"/>
  <c r="AW43" i="1"/>
  <c r="AX43" i="1"/>
  <c r="AW20" i="1"/>
  <c r="AX20" i="1"/>
  <c r="AW24" i="1"/>
  <c r="AX24" i="1"/>
  <c r="AW11" i="1"/>
  <c r="AX11" i="1"/>
  <c r="AW15" i="1"/>
  <c r="AX15" i="1"/>
  <c r="AW19" i="1"/>
  <c r="AX19" i="1"/>
  <c r="AW14" i="1"/>
  <c r="AX14" i="1"/>
  <c r="AW55" i="1"/>
  <c r="AX55" i="1"/>
  <c r="AW46" i="1"/>
  <c r="AX46" i="1"/>
  <c r="AX47" i="1"/>
  <c r="AW47" i="1"/>
  <c r="AW57" i="1"/>
  <c r="AX57" i="1"/>
  <c r="AX23" i="1"/>
  <c r="AW23" i="1"/>
  <c r="AW52" i="1"/>
  <c r="AX52" i="1"/>
  <c r="AT8" i="1"/>
  <c r="AU8" i="1"/>
  <c r="AV8" i="1" l="1"/>
  <c r="AW8" i="1" l="1"/>
  <c r="AX8" i="1"/>
  <c r="C2" i="1"/>
  <c r="AB57" i="1" l="1"/>
  <c r="AB56" i="1"/>
  <c r="AB55" i="1"/>
  <c r="AB54" i="1"/>
  <c r="AB53" i="1"/>
  <c r="AB52" i="1"/>
  <c r="AB51" i="1"/>
  <c r="AB50" i="1"/>
  <c r="AB49" i="1"/>
  <c r="AB48" i="1"/>
  <c r="AB47" i="1"/>
  <c r="AB46" i="1"/>
  <c r="AB45" i="1"/>
  <c r="AB44" i="1"/>
  <c r="AB43" i="1"/>
  <c r="AB42" i="1"/>
  <c r="AB41" i="1"/>
  <c r="AB40" i="1"/>
  <c r="AB39" i="1"/>
  <c r="AB38" i="1"/>
  <c r="AB37" i="1"/>
  <c r="AB36" i="1"/>
  <c r="AB35" i="1"/>
  <c r="AB34" i="1"/>
  <c r="AB33" i="1"/>
  <c r="AB32" i="1"/>
  <c r="AB31" i="1"/>
  <c r="AB30" i="1"/>
  <c r="AB29" i="1"/>
  <c r="AB28" i="1"/>
  <c r="AB27" i="1"/>
  <c r="AB26" i="1"/>
  <c r="AB25" i="1"/>
  <c r="AB24" i="1"/>
  <c r="AB23" i="1"/>
  <c r="AB22" i="1"/>
  <c r="AB21" i="1"/>
  <c r="AB20" i="1"/>
  <c r="W57" i="1"/>
  <c r="W56" i="1"/>
  <c r="W55" i="1"/>
  <c r="W54" i="1"/>
  <c r="W53" i="1"/>
  <c r="W52" i="1"/>
  <c r="W51" i="1"/>
  <c r="W50" i="1"/>
  <c r="W49" i="1"/>
  <c r="W48" i="1"/>
  <c r="W47" i="1"/>
  <c r="W46" i="1"/>
  <c r="W45" i="1"/>
  <c r="W44" i="1"/>
  <c r="W43" i="1"/>
  <c r="W42" i="1"/>
  <c r="W41" i="1"/>
  <c r="W40" i="1"/>
  <c r="W39" i="1"/>
  <c r="W38" i="1"/>
  <c r="W37" i="1"/>
  <c r="W36" i="1"/>
  <c r="W35" i="1"/>
  <c r="W34" i="1"/>
  <c r="W33" i="1"/>
  <c r="W32" i="1"/>
  <c r="BC14" i="4"/>
  <c r="BC15" i="4"/>
  <c r="BC16" i="4"/>
  <c r="AE20" i="8" l="1"/>
  <c r="AE19" i="8"/>
  <c r="AE18" i="8"/>
  <c r="AE17" i="8"/>
  <c r="AE16" i="8"/>
  <c r="AC20" i="8"/>
  <c r="AC19" i="8"/>
  <c r="AC18" i="8"/>
  <c r="AC17" i="8"/>
  <c r="AC16" i="8"/>
  <c r="AA20" i="8"/>
  <c r="AA19" i="8"/>
  <c r="AA18" i="8"/>
  <c r="AA17" i="8"/>
  <c r="AA16" i="8"/>
  <c r="Y20" i="8"/>
  <c r="Y19" i="8"/>
  <c r="Y18" i="8"/>
  <c r="Y17" i="8"/>
  <c r="Y16" i="8"/>
  <c r="W20" i="8"/>
  <c r="W19" i="8"/>
  <c r="W18" i="8"/>
  <c r="W17" i="8"/>
  <c r="W16" i="8"/>
  <c r="U18" i="8"/>
  <c r="U17" i="8"/>
  <c r="AD20" i="8"/>
  <c r="AD19" i="8"/>
  <c r="AD18" i="8"/>
  <c r="AD17" i="8"/>
  <c r="AD16" i="8"/>
  <c r="AD15" i="8"/>
  <c r="AD14" i="8"/>
  <c r="AD13" i="8"/>
  <c r="AB20" i="8"/>
  <c r="AB19" i="8"/>
  <c r="AB18" i="8"/>
  <c r="AB17" i="8"/>
  <c r="AB16" i="8"/>
  <c r="AB15" i="8"/>
  <c r="AB14" i="8"/>
  <c r="AB13" i="8"/>
  <c r="Z20" i="8"/>
  <c r="Z19" i="8"/>
  <c r="Z18" i="8"/>
  <c r="Z17" i="8"/>
  <c r="Z16" i="8"/>
  <c r="Z15" i="8"/>
  <c r="Z14" i="8"/>
  <c r="Z13" i="8"/>
  <c r="X20" i="8"/>
  <c r="X19" i="8"/>
  <c r="X18" i="8"/>
  <c r="X17" i="8"/>
  <c r="X16" i="8"/>
  <c r="X15" i="8"/>
  <c r="X14" i="8"/>
  <c r="X13" i="8"/>
  <c r="V20" i="8"/>
  <c r="V19" i="8"/>
  <c r="V18" i="8"/>
  <c r="V17" i="8"/>
  <c r="V16" i="8"/>
  <c r="V15" i="8"/>
  <c r="V14" i="8"/>
  <c r="V13" i="8"/>
  <c r="T20" i="8"/>
  <c r="U20" i="8" s="1"/>
  <c r="T19" i="8"/>
  <c r="U19" i="8" s="1"/>
  <c r="T18" i="8"/>
  <c r="T17" i="8"/>
  <c r="T16" i="8"/>
  <c r="T15" i="8"/>
  <c r="T14" i="8"/>
  <c r="T13" i="8"/>
  <c r="P13" i="1"/>
  <c r="AO3" i="4"/>
  <c r="CW3" i="4" s="1"/>
  <c r="AP3" i="4"/>
  <c r="BB3" i="4"/>
  <c r="AO4" i="4"/>
  <c r="CW4" i="4" s="1"/>
  <c r="AP4" i="4"/>
  <c r="BB4" i="4"/>
  <c r="AO5" i="4"/>
  <c r="CW5" i="4" s="1"/>
  <c r="AP5" i="4"/>
  <c r="BB5" i="4"/>
  <c r="AO6" i="4"/>
  <c r="CW6" i="4" s="1"/>
  <c r="AP6" i="4"/>
  <c r="BB6" i="4"/>
  <c r="AO7" i="4"/>
  <c r="CW7" i="4" s="1"/>
  <c r="AP7" i="4"/>
  <c r="BB7" i="4"/>
  <c r="AO8" i="4"/>
  <c r="CW8" i="4" s="1"/>
  <c r="AP8" i="4"/>
  <c r="BB8" i="4"/>
  <c r="AO9" i="4"/>
  <c r="CW9" i="4" s="1"/>
  <c r="AP9" i="4"/>
  <c r="BB9" i="4"/>
  <c r="AO10" i="4"/>
  <c r="CW10" i="4" s="1"/>
  <c r="AP10" i="4"/>
  <c r="BB10" i="4"/>
  <c r="AO11" i="4"/>
  <c r="CW11" i="4" s="1"/>
  <c r="AP11" i="4"/>
  <c r="BB11" i="4"/>
  <c r="AO12" i="4"/>
  <c r="CW12" i="4" s="1"/>
  <c r="AP12" i="4"/>
  <c r="BB12" i="4"/>
  <c r="AO13" i="4"/>
  <c r="CW13" i="4" s="1"/>
  <c r="AP13" i="4"/>
  <c r="BB13" i="4"/>
  <c r="AO14" i="4"/>
  <c r="CW14" i="4" s="1"/>
  <c r="AP14" i="4"/>
  <c r="BB14" i="4"/>
  <c r="BK14" i="4"/>
  <c r="BL14" i="4"/>
  <c r="BM14" i="4"/>
  <c r="AO15" i="4"/>
  <c r="CW15" i="4" s="1"/>
  <c r="AP15" i="4"/>
  <c r="BB15" i="4"/>
  <c r="BD15" i="4"/>
  <c r="BE15" i="4"/>
  <c r="BG15" i="4"/>
  <c r="BH15" i="4"/>
  <c r="BI15" i="4"/>
  <c r="BJ15" i="4"/>
  <c r="BK15" i="4"/>
  <c r="BL15" i="4"/>
  <c r="CZ15" i="4" s="1"/>
  <c r="BM15" i="4"/>
  <c r="AO16" i="4"/>
  <c r="CW16" i="4" s="1"/>
  <c r="AP16" i="4"/>
  <c r="BB16" i="4"/>
  <c r="BK16" i="4"/>
  <c r="BL16" i="4"/>
  <c r="BM16" i="4"/>
  <c r="AO17" i="4"/>
  <c r="CW17" i="4" s="1"/>
  <c r="AP17" i="4"/>
  <c r="BB17" i="4"/>
  <c r="AO18" i="4"/>
  <c r="CW18" i="4" s="1"/>
  <c r="AP18" i="4"/>
  <c r="BB18" i="4"/>
  <c r="AO19" i="4"/>
  <c r="CW19" i="4" s="1"/>
  <c r="AP19" i="4"/>
  <c r="BB19" i="4"/>
  <c r="AO20" i="4"/>
  <c r="CW20" i="4" s="1"/>
  <c r="AP20" i="4"/>
  <c r="BB20" i="4"/>
  <c r="AO21" i="4"/>
  <c r="CW21" i="4" s="1"/>
  <c r="AP21" i="4"/>
  <c r="BB21" i="4"/>
  <c r="AO22" i="4"/>
  <c r="CW22" i="4" s="1"/>
  <c r="AP22" i="4"/>
  <c r="BB22" i="4"/>
  <c r="AO23" i="4"/>
  <c r="CW23" i="4" s="1"/>
  <c r="AP23" i="4"/>
  <c r="BB23" i="4"/>
  <c r="AO24" i="4"/>
  <c r="CW24" i="4" s="1"/>
  <c r="AP24" i="4"/>
  <c r="BB24" i="4"/>
  <c r="AO25" i="4"/>
  <c r="CW25" i="4" s="1"/>
  <c r="AP25" i="4"/>
  <c r="BB25" i="4"/>
  <c r="AO26" i="4"/>
  <c r="CW26" i="4" s="1"/>
  <c r="AP26" i="4"/>
  <c r="BB26" i="4"/>
  <c r="AO27" i="4"/>
  <c r="CW27" i="4" s="1"/>
  <c r="AP27" i="4"/>
  <c r="BB27" i="4"/>
  <c r="AO28" i="4"/>
  <c r="CW28" i="4" s="1"/>
  <c r="AP28" i="4"/>
  <c r="BB28" i="4"/>
  <c r="AO29" i="4"/>
  <c r="CW29" i="4" s="1"/>
  <c r="AP29" i="4"/>
  <c r="BB29" i="4"/>
  <c r="AO30" i="4"/>
  <c r="CW30" i="4" s="1"/>
  <c r="AP30" i="4"/>
  <c r="BB30" i="4"/>
  <c r="AO31" i="4"/>
  <c r="CW31" i="4" s="1"/>
  <c r="AP31" i="4"/>
  <c r="BB31" i="4"/>
  <c r="AO32" i="4"/>
  <c r="CW32" i="4" s="1"/>
  <c r="AP32" i="4"/>
  <c r="BB32" i="4"/>
  <c r="AO33" i="4"/>
  <c r="CW33" i="4" s="1"/>
  <c r="AP33" i="4"/>
  <c r="BB33" i="4"/>
  <c r="AO34" i="4"/>
  <c r="CW34" i="4" s="1"/>
  <c r="AP34" i="4"/>
  <c r="BB34" i="4"/>
  <c r="AO35" i="4"/>
  <c r="CW35" i="4" s="1"/>
  <c r="AP35" i="4"/>
  <c r="BB35" i="4"/>
  <c r="AO36" i="4"/>
  <c r="CW36" i="4" s="1"/>
  <c r="AP36" i="4"/>
  <c r="BB36" i="4"/>
  <c r="AO37" i="4"/>
  <c r="CW37" i="4" s="1"/>
  <c r="AP37" i="4"/>
  <c r="BB37" i="4"/>
  <c r="AO38" i="4"/>
  <c r="CW38" i="4" s="1"/>
  <c r="AP38" i="4"/>
  <c r="BB38" i="4"/>
  <c r="AO39" i="4"/>
  <c r="CW39" i="4" s="1"/>
  <c r="AP39" i="4"/>
  <c r="BB39" i="4"/>
  <c r="AO40" i="4"/>
  <c r="CW40" i="4" s="1"/>
  <c r="AP40" i="4"/>
  <c r="BB40" i="4"/>
  <c r="AO41" i="4"/>
  <c r="CW41" i="4" s="1"/>
  <c r="AP41" i="4"/>
  <c r="BB41" i="4"/>
  <c r="AO42" i="4"/>
  <c r="CW42" i="4" s="1"/>
  <c r="AP42" i="4"/>
  <c r="BB42" i="4"/>
  <c r="AO43" i="4"/>
  <c r="CW43" i="4" s="1"/>
  <c r="AP43" i="4"/>
  <c r="BB43" i="4"/>
  <c r="AO44" i="4"/>
  <c r="CW44" i="4" s="1"/>
  <c r="AP44" i="4"/>
  <c r="BB44" i="4"/>
  <c r="AO45" i="4"/>
  <c r="CW45" i="4" s="1"/>
  <c r="AP45" i="4"/>
  <c r="BB45" i="4"/>
  <c r="AO46" i="4"/>
  <c r="CW46" i="4" s="1"/>
  <c r="AP46" i="4"/>
  <c r="BB46" i="4"/>
  <c r="AO47" i="4"/>
  <c r="CW47" i="4" s="1"/>
  <c r="AP47" i="4"/>
  <c r="BB47" i="4"/>
  <c r="AO48" i="4"/>
  <c r="CW48" i="4" s="1"/>
  <c r="AP48" i="4"/>
  <c r="BB48" i="4"/>
  <c r="AO49" i="4"/>
  <c r="CW49" i="4" s="1"/>
  <c r="AP49" i="4"/>
  <c r="BB49" i="4"/>
  <c r="AO50" i="4"/>
  <c r="CW50" i="4" s="1"/>
  <c r="AP50" i="4"/>
  <c r="BB50" i="4"/>
  <c r="AO51" i="4"/>
  <c r="CW51" i="4" s="1"/>
  <c r="AP51" i="4"/>
  <c r="BB51" i="4"/>
  <c r="CZ16" i="4" l="1"/>
  <c r="DA16" i="4" s="1"/>
  <c r="CZ14" i="4"/>
  <c r="DE14" i="4" s="1"/>
  <c r="DF14" i="4" s="1"/>
  <c r="DE15" i="4"/>
  <c r="DF15" i="4" s="1"/>
  <c r="DA15" i="4"/>
  <c r="G29" i="8"/>
  <c r="G30" i="8"/>
  <c r="G31" i="8"/>
  <c r="G32" i="8"/>
  <c r="G33" i="8"/>
  <c r="G34" i="8"/>
  <c r="G35" i="8"/>
  <c r="AB8" i="1" l="1"/>
  <c r="AB18" i="1"/>
  <c r="AB16" i="1"/>
  <c r="AB14" i="1"/>
  <c r="W8" i="1"/>
  <c r="DE16" i="4"/>
  <c r="DF16" i="4" s="1"/>
  <c r="DA14" i="4"/>
  <c r="B3" i="4"/>
  <c r="F3" i="4"/>
  <c r="I3" i="4"/>
  <c r="J3" i="4"/>
  <c r="K3" i="4"/>
  <c r="M3" i="4"/>
  <c r="O3" i="4"/>
  <c r="P3" i="4"/>
  <c r="Q3" i="4"/>
  <c r="R3" i="4"/>
  <c r="S3" i="4"/>
  <c r="T3" i="4"/>
  <c r="V3" i="4"/>
  <c r="B4" i="4"/>
  <c r="F4" i="4"/>
  <c r="I4" i="4"/>
  <c r="J4" i="4"/>
  <c r="K4" i="4"/>
  <c r="M4" i="4"/>
  <c r="O4" i="4"/>
  <c r="P4" i="4"/>
  <c r="Q4" i="4"/>
  <c r="R4" i="4"/>
  <c r="S4" i="4"/>
  <c r="T4" i="4"/>
  <c r="V4" i="4"/>
  <c r="B5" i="4"/>
  <c r="F5" i="4"/>
  <c r="I5" i="4"/>
  <c r="J5" i="4"/>
  <c r="K5" i="4"/>
  <c r="M5" i="4"/>
  <c r="O5" i="4"/>
  <c r="P5" i="4"/>
  <c r="Q5" i="4"/>
  <c r="R5" i="4"/>
  <c r="S5" i="4"/>
  <c r="T5" i="4"/>
  <c r="V5" i="4"/>
  <c r="B6" i="4"/>
  <c r="F6" i="4"/>
  <c r="I6" i="4"/>
  <c r="J6" i="4"/>
  <c r="K6" i="4"/>
  <c r="M6" i="4"/>
  <c r="O6" i="4"/>
  <c r="P6" i="4"/>
  <c r="Q6" i="4"/>
  <c r="R6" i="4"/>
  <c r="S6" i="4"/>
  <c r="T6" i="4"/>
  <c r="V6" i="4"/>
  <c r="B7" i="4"/>
  <c r="F7" i="4"/>
  <c r="I7" i="4"/>
  <c r="J7" i="4"/>
  <c r="K7" i="4"/>
  <c r="M7" i="4"/>
  <c r="O7" i="4"/>
  <c r="CV7" i="4" s="1"/>
  <c r="P7" i="4"/>
  <c r="Q7" i="4"/>
  <c r="R7" i="4"/>
  <c r="S7" i="4"/>
  <c r="T7" i="4"/>
  <c r="V7" i="4"/>
  <c r="B8" i="4"/>
  <c r="F8" i="4"/>
  <c r="I8" i="4"/>
  <c r="J8" i="4"/>
  <c r="K8" i="4"/>
  <c r="M8" i="4"/>
  <c r="O8" i="4"/>
  <c r="P8" i="4"/>
  <c r="Q8" i="4"/>
  <c r="R8" i="4"/>
  <c r="S8" i="4"/>
  <c r="T8" i="4"/>
  <c r="V8" i="4"/>
  <c r="B9" i="4"/>
  <c r="F9" i="4"/>
  <c r="I9" i="4"/>
  <c r="J9" i="4"/>
  <c r="K9" i="4"/>
  <c r="M9" i="4"/>
  <c r="O9" i="4"/>
  <c r="P9" i="4"/>
  <c r="Q9" i="4"/>
  <c r="R9" i="4"/>
  <c r="S9" i="4"/>
  <c r="T9" i="4"/>
  <c r="V9" i="4"/>
  <c r="B10" i="4"/>
  <c r="F10" i="4"/>
  <c r="I10" i="4"/>
  <c r="J10" i="4"/>
  <c r="K10" i="4"/>
  <c r="M10" i="4"/>
  <c r="O10" i="4"/>
  <c r="P10" i="4"/>
  <c r="Q10" i="4"/>
  <c r="R10" i="4"/>
  <c r="S10" i="4"/>
  <c r="T10" i="4"/>
  <c r="V10" i="4"/>
  <c r="B11" i="4"/>
  <c r="F11" i="4"/>
  <c r="I11" i="4"/>
  <c r="J11" i="4"/>
  <c r="K11" i="4"/>
  <c r="M11" i="4"/>
  <c r="O11" i="4"/>
  <c r="P11" i="4"/>
  <c r="Q11" i="4"/>
  <c r="R11" i="4"/>
  <c r="S11" i="4"/>
  <c r="T11" i="4"/>
  <c r="V11" i="4"/>
  <c r="B12" i="4"/>
  <c r="F12" i="4"/>
  <c r="I12" i="4"/>
  <c r="J12" i="4"/>
  <c r="BK12" i="4" s="1"/>
  <c r="K12" i="4"/>
  <c r="M12" i="4"/>
  <c r="O12" i="4"/>
  <c r="P12" i="4"/>
  <c r="Q12" i="4"/>
  <c r="R12" i="4"/>
  <c r="S12" i="4"/>
  <c r="T12" i="4"/>
  <c r="V12" i="4"/>
  <c r="B13" i="4"/>
  <c r="F13" i="4"/>
  <c r="I13" i="4"/>
  <c r="J13" i="4"/>
  <c r="K13" i="4"/>
  <c r="M13" i="4"/>
  <c r="O13" i="4"/>
  <c r="P13" i="4"/>
  <c r="Q13" i="4"/>
  <c r="R13" i="4"/>
  <c r="S13" i="4"/>
  <c r="T13" i="4"/>
  <c r="V13" i="4"/>
  <c r="B14" i="4"/>
  <c r="F14" i="4"/>
  <c r="I14" i="4"/>
  <c r="J14" i="4"/>
  <c r="AY14" i="4" s="1"/>
  <c r="K14" i="4"/>
  <c r="M14" i="4"/>
  <c r="O14" i="4"/>
  <c r="P14" i="4"/>
  <c r="Q14" i="4"/>
  <c r="R14" i="4"/>
  <c r="S14" i="4"/>
  <c r="T14" i="4"/>
  <c r="V14" i="4"/>
  <c r="B15" i="4"/>
  <c r="AR15" i="4" s="1"/>
  <c r="F15" i="4"/>
  <c r="I15" i="4"/>
  <c r="J15" i="4"/>
  <c r="AY15" i="4" s="1"/>
  <c r="K15" i="4"/>
  <c r="M15" i="4"/>
  <c r="O15" i="4"/>
  <c r="P15" i="4"/>
  <c r="Q15" i="4"/>
  <c r="R15" i="4"/>
  <c r="S15" i="4"/>
  <c r="T15" i="4"/>
  <c r="V15" i="4"/>
  <c r="B16" i="4"/>
  <c r="F16" i="4"/>
  <c r="I16" i="4"/>
  <c r="J16" i="4"/>
  <c r="AY16" i="4" s="1"/>
  <c r="K16" i="4"/>
  <c r="M16" i="4"/>
  <c r="O16" i="4"/>
  <c r="P16" i="4"/>
  <c r="Q16" i="4"/>
  <c r="R16" i="4"/>
  <c r="S16" i="4"/>
  <c r="T16" i="4"/>
  <c r="V16" i="4"/>
  <c r="B17" i="4"/>
  <c r="F17" i="4"/>
  <c r="I17" i="4"/>
  <c r="J17" i="4"/>
  <c r="K17" i="4"/>
  <c r="M17" i="4"/>
  <c r="O17" i="4"/>
  <c r="P17" i="4"/>
  <c r="Q17" i="4"/>
  <c r="R17" i="4"/>
  <c r="S17" i="4"/>
  <c r="T17" i="4"/>
  <c r="V17" i="4"/>
  <c r="B18" i="4"/>
  <c r="F18" i="4"/>
  <c r="I18" i="4"/>
  <c r="J18" i="4"/>
  <c r="K18" i="4"/>
  <c r="M18" i="4"/>
  <c r="O18" i="4"/>
  <c r="P18" i="4"/>
  <c r="Q18" i="4"/>
  <c r="R18" i="4"/>
  <c r="S18" i="4"/>
  <c r="T18" i="4"/>
  <c r="V18" i="4"/>
  <c r="B19" i="4"/>
  <c r="F19" i="4"/>
  <c r="I19" i="4"/>
  <c r="J19" i="4"/>
  <c r="K19" i="4"/>
  <c r="M19" i="4"/>
  <c r="O19" i="4"/>
  <c r="P19" i="4"/>
  <c r="Q19" i="4"/>
  <c r="R19" i="4"/>
  <c r="S19" i="4"/>
  <c r="T19" i="4"/>
  <c r="V19" i="4"/>
  <c r="B20" i="4"/>
  <c r="F20" i="4"/>
  <c r="I20" i="4"/>
  <c r="J20" i="4"/>
  <c r="K20" i="4"/>
  <c r="M20" i="4"/>
  <c r="O20" i="4"/>
  <c r="P20" i="4"/>
  <c r="Q20" i="4"/>
  <c r="R20" i="4"/>
  <c r="S20" i="4"/>
  <c r="T20" i="4"/>
  <c r="V20" i="4"/>
  <c r="B21" i="4"/>
  <c r="F21" i="4"/>
  <c r="I21" i="4"/>
  <c r="J21" i="4"/>
  <c r="K21" i="4"/>
  <c r="M21" i="4"/>
  <c r="O21" i="4"/>
  <c r="P21" i="4"/>
  <c r="Q21" i="4"/>
  <c r="R21" i="4"/>
  <c r="S21" i="4"/>
  <c r="T21" i="4"/>
  <c r="V21" i="4"/>
  <c r="B22" i="4"/>
  <c r="F22" i="4"/>
  <c r="I22" i="4"/>
  <c r="J22" i="4"/>
  <c r="K22" i="4"/>
  <c r="M22" i="4"/>
  <c r="O22" i="4"/>
  <c r="P22" i="4"/>
  <c r="Q22" i="4"/>
  <c r="R22" i="4"/>
  <c r="S22" i="4"/>
  <c r="T22" i="4"/>
  <c r="V22" i="4"/>
  <c r="B23" i="4"/>
  <c r="F23" i="4"/>
  <c r="I23" i="4"/>
  <c r="J23" i="4"/>
  <c r="K23" i="4"/>
  <c r="M23" i="4"/>
  <c r="O23" i="4"/>
  <c r="P23" i="4"/>
  <c r="Q23" i="4"/>
  <c r="R23" i="4"/>
  <c r="S23" i="4"/>
  <c r="T23" i="4"/>
  <c r="V23" i="4"/>
  <c r="B24" i="4"/>
  <c r="F24" i="4"/>
  <c r="I24" i="4"/>
  <c r="J24" i="4"/>
  <c r="K24" i="4"/>
  <c r="M24" i="4"/>
  <c r="O24" i="4"/>
  <c r="P24" i="4"/>
  <c r="Q24" i="4"/>
  <c r="R24" i="4"/>
  <c r="S24" i="4"/>
  <c r="T24" i="4"/>
  <c r="V24" i="4"/>
  <c r="B25" i="4"/>
  <c r="F25" i="4"/>
  <c r="I25" i="4"/>
  <c r="J25" i="4"/>
  <c r="K25" i="4"/>
  <c r="M25" i="4"/>
  <c r="O25" i="4"/>
  <c r="P25" i="4"/>
  <c r="Q25" i="4"/>
  <c r="R25" i="4"/>
  <c r="S25" i="4"/>
  <c r="T25" i="4"/>
  <c r="V25" i="4"/>
  <c r="B26" i="4"/>
  <c r="F26" i="4"/>
  <c r="I26" i="4"/>
  <c r="J26" i="4"/>
  <c r="K26" i="4"/>
  <c r="M26" i="4"/>
  <c r="O26" i="4"/>
  <c r="P26" i="4"/>
  <c r="Q26" i="4"/>
  <c r="R26" i="4"/>
  <c r="S26" i="4"/>
  <c r="T26" i="4"/>
  <c r="V26" i="4"/>
  <c r="B27" i="4"/>
  <c r="F27" i="4"/>
  <c r="I27" i="4"/>
  <c r="J27" i="4"/>
  <c r="K27" i="4"/>
  <c r="M27" i="4"/>
  <c r="O27" i="4"/>
  <c r="P27" i="4"/>
  <c r="Q27" i="4"/>
  <c r="R27" i="4"/>
  <c r="S27" i="4"/>
  <c r="T27" i="4"/>
  <c r="V27" i="4"/>
  <c r="B28" i="4"/>
  <c r="F28" i="4"/>
  <c r="I28" i="4"/>
  <c r="J28" i="4"/>
  <c r="K28" i="4"/>
  <c r="M28" i="4"/>
  <c r="O28" i="4"/>
  <c r="P28" i="4"/>
  <c r="Q28" i="4"/>
  <c r="R28" i="4"/>
  <c r="S28" i="4"/>
  <c r="T28" i="4"/>
  <c r="V28" i="4"/>
  <c r="B29" i="4"/>
  <c r="F29" i="4"/>
  <c r="I29" i="4"/>
  <c r="J29" i="4"/>
  <c r="K29" i="4"/>
  <c r="M29" i="4"/>
  <c r="O29" i="4"/>
  <c r="P29" i="4"/>
  <c r="Q29" i="4"/>
  <c r="R29" i="4"/>
  <c r="S29" i="4"/>
  <c r="T29" i="4"/>
  <c r="V29" i="4"/>
  <c r="B30" i="4"/>
  <c r="F30" i="4"/>
  <c r="I30" i="4"/>
  <c r="J30" i="4"/>
  <c r="L30" i="4" s="1"/>
  <c r="K30" i="4"/>
  <c r="M30" i="4"/>
  <c r="O30" i="4"/>
  <c r="P30" i="4"/>
  <c r="Q30" i="4"/>
  <c r="R30" i="4"/>
  <c r="S30" i="4"/>
  <c r="T30" i="4"/>
  <c r="V30" i="4"/>
  <c r="B31" i="4"/>
  <c r="F31" i="4"/>
  <c r="I31" i="4"/>
  <c r="J31" i="4"/>
  <c r="K31" i="4"/>
  <c r="M31" i="4"/>
  <c r="O31" i="4"/>
  <c r="P31" i="4"/>
  <c r="Q31" i="4"/>
  <c r="R31" i="4"/>
  <c r="S31" i="4"/>
  <c r="T31" i="4"/>
  <c r="V31" i="4"/>
  <c r="B32" i="4"/>
  <c r="F32" i="4"/>
  <c r="I32" i="4"/>
  <c r="J32" i="4"/>
  <c r="K32" i="4"/>
  <c r="M32" i="4"/>
  <c r="O32" i="4"/>
  <c r="P32" i="4"/>
  <c r="Q32" i="4"/>
  <c r="R32" i="4"/>
  <c r="S32" i="4"/>
  <c r="T32" i="4"/>
  <c r="V32" i="4"/>
  <c r="B33" i="4"/>
  <c r="F33" i="4"/>
  <c r="I33" i="4"/>
  <c r="J33" i="4"/>
  <c r="K33" i="4"/>
  <c r="M33" i="4"/>
  <c r="O33" i="4"/>
  <c r="P33" i="4"/>
  <c r="Q33" i="4"/>
  <c r="R33" i="4"/>
  <c r="S33" i="4"/>
  <c r="T33" i="4"/>
  <c r="V33" i="4"/>
  <c r="B34" i="4"/>
  <c r="F34" i="4"/>
  <c r="I34" i="4"/>
  <c r="J34" i="4"/>
  <c r="K34" i="4"/>
  <c r="M34" i="4"/>
  <c r="O34" i="4"/>
  <c r="P34" i="4"/>
  <c r="Q34" i="4"/>
  <c r="R34" i="4"/>
  <c r="S34" i="4"/>
  <c r="T34" i="4"/>
  <c r="V34" i="4"/>
  <c r="B35" i="4"/>
  <c r="F35" i="4"/>
  <c r="I35" i="4"/>
  <c r="J35" i="4"/>
  <c r="K35" i="4"/>
  <c r="M35" i="4"/>
  <c r="O35" i="4"/>
  <c r="P35" i="4"/>
  <c r="Q35" i="4"/>
  <c r="R35" i="4"/>
  <c r="S35" i="4"/>
  <c r="T35" i="4"/>
  <c r="V35" i="4"/>
  <c r="B36" i="4"/>
  <c r="F36" i="4"/>
  <c r="I36" i="4"/>
  <c r="J36" i="4"/>
  <c r="K36" i="4"/>
  <c r="M36" i="4"/>
  <c r="O36" i="4"/>
  <c r="P36" i="4"/>
  <c r="Q36" i="4"/>
  <c r="R36" i="4"/>
  <c r="S36" i="4"/>
  <c r="T36" i="4"/>
  <c r="V36" i="4"/>
  <c r="B37" i="4"/>
  <c r="F37" i="4"/>
  <c r="I37" i="4"/>
  <c r="J37" i="4"/>
  <c r="K37" i="4"/>
  <c r="M37" i="4"/>
  <c r="O37" i="4"/>
  <c r="P37" i="4"/>
  <c r="Q37" i="4"/>
  <c r="R37" i="4"/>
  <c r="S37" i="4"/>
  <c r="T37" i="4"/>
  <c r="V37" i="4"/>
  <c r="B38" i="4"/>
  <c r="F38" i="4"/>
  <c r="I38" i="4"/>
  <c r="J38" i="4"/>
  <c r="K38" i="4"/>
  <c r="M38" i="4"/>
  <c r="O38" i="4"/>
  <c r="P38" i="4"/>
  <c r="Q38" i="4"/>
  <c r="R38" i="4"/>
  <c r="S38" i="4"/>
  <c r="T38" i="4"/>
  <c r="V38" i="4"/>
  <c r="B39" i="4"/>
  <c r="F39" i="4"/>
  <c r="I39" i="4"/>
  <c r="J39" i="4"/>
  <c r="K39" i="4"/>
  <c r="M39" i="4"/>
  <c r="O39" i="4"/>
  <c r="P39" i="4"/>
  <c r="Q39" i="4"/>
  <c r="R39" i="4"/>
  <c r="S39" i="4"/>
  <c r="T39" i="4"/>
  <c r="V39" i="4"/>
  <c r="B40" i="4"/>
  <c r="F40" i="4"/>
  <c r="I40" i="4"/>
  <c r="J40" i="4"/>
  <c r="K40" i="4"/>
  <c r="M40" i="4"/>
  <c r="O40" i="4"/>
  <c r="P40" i="4"/>
  <c r="Q40" i="4"/>
  <c r="R40" i="4"/>
  <c r="S40" i="4"/>
  <c r="T40" i="4"/>
  <c r="V40" i="4"/>
  <c r="B41" i="4"/>
  <c r="F41" i="4"/>
  <c r="I41" i="4"/>
  <c r="J41" i="4"/>
  <c r="K41" i="4"/>
  <c r="M41" i="4"/>
  <c r="O41" i="4"/>
  <c r="P41" i="4"/>
  <c r="Q41" i="4"/>
  <c r="R41" i="4"/>
  <c r="S41" i="4"/>
  <c r="T41" i="4"/>
  <c r="V41" i="4"/>
  <c r="B42" i="4"/>
  <c r="F42" i="4"/>
  <c r="I42" i="4"/>
  <c r="J42" i="4"/>
  <c r="K42" i="4"/>
  <c r="M42" i="4"/>
  <c r="O42" i="4"/>
  <c r="P42" i="4"/>
  <c r="Q42" i="4"/>
  <c r="R42" i="4"/>
  <c r="S42" i="4"/>
  <c r="T42" i="4"/>
  <c r="V42" i="4"/>
  <c r="B43" i="4"/>
  <c r="F43" i="4"/>
  <c r="I43" i="4"/>
  <c r="J43" i="4"/>
  <c r="K43" i="4"/>
  <c r="M43" i="4"/>
  <c r="O43" i="4"/>
  <c r="P43" i="4"/>
  <c r="Q43" i="4"/>
  <c r="R43" i="4"/>
  <c r="S43" i="4"/>
  <c r="T43" i="4"/>
  <c r="V43" i="4"/>
  <c r="B44" i="4"/>
  <c r="F44" i="4"/>
  <c r="I44" i="4"/>
  <c r="J44" i="4"/>
  <c r="K44" i="4"/>
  <c r="M44" i="4"/>
  <c r="O44" i="4"/>
  <c r="P44" i="4"/>
  <c r="Q44" i="4"/>
  <c r="R44" i="4"/>
  <c r="S44" i="4"/>
  <c r="T44" i="4"/>
  <c r="V44" i="4"/>
  <c r="B45" i="4"/>
  <c r="F45" i="4"/>
  <c r="I45" i="4"/>
  <c r="J45" i="4"/>
  <c r="K45" i="4"/>
  <c r="M45" i="4"/>
  <c r="O45" i="4"/>
  <c r="P45" i="4"/>
  <c r="Q45" i="4"/>
  <c r="R45" i="4"/>
  <c r="S45" i="4"/>
  <c r="T45" i="4"/>
  <c r="V45" i="4"/>
  <c r="B46" i="4"/>
  <c r="F46" i="4"/>
  <c r="I46" i="4"/>
  <c r="J46" i="4"/>
  <c r="K46" i="4"/>
  <c r="M46" i="4"/>
  <c r="O46" i="4"/>
  <c r="P46" i="4"/>
  <c r="Q46" i="4"/>
  <c r="R46" i="4"/>
  <c r="S46" i="4"/>
  <c r="T46" i="4"/>
  <c r="V46" i="4"/>
  <c r="B47" i="4"/>
  <c r="F47" i="4"/>
  <c r="I47" i="4"/>
  <c r="J47" i="4"/>
  <c r="K47" i="4"/>
  <c r="M47" i="4"/>
  <c r="O47" i="4"/>
  <c r="P47" i="4"/>
  <c r="Q47" i="4"/>
  <c r="R47" i="4"/>
  <c r="S47" i="4"/>
  <c r="T47" i="4"/>
  <c r="V47" i="4"/>
  <c r="B48" i="4"/>
  <c r="F48" i="4"/>
  <c r="I48" i="4"/>
  <c r="J48" i="4"/>
  <c r="L48" i="4" s="1"/>
  <c r="K48" i="4"/>
  <c r="M48" i="4"/>
  <c r="O48" i="4"/>
  <c r="P48" i="4"/>
  <c r="Q48" i="4"/>
  <c r="R48" i="4"/>
  <c r="S48" i="4"/>
  <c r="T48" i="4"/>
  <c r="V48" i="4"/>
  <c r="B49" i="4"/>
  <c r="F49" i="4"/>
  <c r="I49" i="4"/>
  <c r="J49" i="4"/>
  <c r="K49" i="4"/>
  <c r="M49" i="4"/>
  <c r="O49" i="4"/>
  <c r="P49" i="4"/>
  <c r="Q49" i="4"/>
  <c r="R49" i="4"/>
  <c r="S49" i="4"/>
  <c r="T49" i="4"/>
  <c r="V49" i="4"/>
  <c r="B50" i="4"/>
  <c r="F50" i="4"/>
  <c r="I50" i="4"/>
  <c r="J50" i="4"/>
  <c r="K50" i="4"/>
  <c r="M50" i="4"/>
  <c r="O50" i="4"/>
  <c r="P50" i="4"/>
  <c r="Q50" i="4"/>
  <c r="R50" i="4"/>
  <c r="S50" i="4"/>
  <c r="T50" i="4"/>
  <c r="V50" i="4"/>
  <c r="B51" i="4"/>
  <c r="F51" i="4"/>
  <c r="I51" i="4"/>
  <c r="J51" i="4"/>
  <c r="K51" i="4"/>
  <c r="M51" i="4"/>
  <c r="O51" i="4"/>
  <c r="P51" i="4"/>
  <c r="Q51" i="4"/>
  <c r="R51" i="4"/>
  <c r="S51" i="4"/>
  <c r="T51" i="4"/>
  <c r="V51" i="4"/>
  <c r="BD14" i="4" l="1"/>
  <c r="AR14" i="4"/>
  <c r="AY13" i="4"/>
  <c r="BK13" i="4"/>
  <c r="AR3" i="4"/>
  <c r="BD3" i="4"/>
  <c r="AR9" i="4"/>
  <c r="BD9" i="4"/>
  <c r="BD11" i="4"/>
  <c r="AR11" i="4"/>
  <c r="BK11" i="4"/>
  <c r="AY11" i="4"/>
  <c r="AY9" i="4"/>
  <c r="BK9" i="4"/>
  <c r="AY7" i="4"/>
  <c r="BK7" i="4"/>
  <c r="AY3" i="4"/>
  <c r="BK3" i="4"/>
  <c r="Y30" i="4"/>
  <c r="AC30" i="4"/>
  <c r="U30" i="4"/>
  <c r="BR36" i="1" s="1"/>
  <c r="CV30" i="4"/>
  <c r="AC27" i="4"/>
  <c r="U27" i="4"/>
  <c r="BR33" i="1" s="1"/>
  <c r="Y27" i="4"/>
  <c r="CV27" i="4"/>
  <c r="CV16" i="4"/>
  <c r="AC16" i="4"/>
  <c r="Y16" i="4"/>
  <c r="U16" i="4"/>
  <c r="BR22" i="1" s="1"/>
  <c r="AC13" i="4"/>
  <c r="Y13" i="4"/>
  <c r="U13" i="4"/>
  <c r="BR19" i="1" s="1"/>
  <c r="CV13" i="4"/>
  <c r="CV36" i="4"/>
  <c r="Y36" i="4"/>
  <c r="AC36" i="4"/>
  <c r="U36" i="4"/>
  <c r="BR42" i="1" s="1"/>
  <c r="L35" i="4"/>
  <c r="BK35" i="4"/>
  <c r="AY35" i="4"/>
  <c r="AY29" i="4"/>
  <c r="BK29" i="4"/>
  <c r="AY26" i="4"/>
  <c r="BK26" i="4"/>
  <c r="U50" i="4"/>
  <c r="BR56" i="1" s="1"/>
  <c r="AC50" i="4"/>
  <c r="Y50" i="4"/>
  <c r="CV50" i="4"/>
  <c r="L49" i="4"/>
  <c r="BK49" i="4"/>
  <c r="AY49" i="4"/>
  <c r="AY38" i="4"/>
  <c r="BK38" i="4"/>
  <c r="U31" i="4"/>
  <c r="BR37" i="1" s="1"/>
  <c r="CV31" i="4"/>
  <c r="Y31" i="4"/>
  <c r="AC31" i="4"/>
  <c r="Y22" i="4"/>
  <c r="AC22" i="4"/>
  <c r="CV22" i="4"/>
  <c r="U22" i="4"/>
  <c r="BR28" i="1" s="1"/>
  <c r="AY21" i="4"/>
  <c r="BK21" i="4"/>
  <c r="CV8" i="4"/>
  <c r="AC8" i="4"/>
  <c r="U8" i="4"/>
  <c r="BR14" i="1" s="1"/>
  <c r="Y8" i="4"/>
  <c r="U42" i="4"/>
  <c r="BR48" i="1" s="1"/>
  <c r="CV42" i="4"/>
  <c r="Y42" i="4"/>
  <c r="AC42" i="4"/>
  <c r="L41" i="4"/>
  <c r="AY41" i="4"/>
  <c r="BK41" i="4"/>
  <c r="U34" i="4"/>
  <c r="BR40" i="1" s="1"/>
  <c r="CV34" i="4"/>
  <c r="AC34" i="4"/>
  <c r="Y34" i="4"/>
  <c r="L33" i="4"/>
  <c r="BK33" i="4"/>
  <c r="AY33" i="4"/>
  <c r="Y25" i="4"/>
  <c r="CV25" i="4"/>
  <c r="AC25" i="4"/>
  <c r="U25" i="4"/>
  <c r="BR31" i="1" s="1"/>
  <c r="AY24" i="4"/>
  <c r="BK24" i="4"/>
  <c r="Y3" i="4"/>
  <c r="CV3" i="4"/>
  <c r="AC3" i="4"/>
  <c r="U3" i="4"/>
  <c r="BR9" i="1" s="1"/>
  <c r="Y43" i="4"/>
  <c r="CV43" i="4"/>
  <c r="AC43" i="4"/>
  <c r="U43" i="4"/>
  <c r="BR49" i="1" s="1"/>
  <c r="L42" i="4"/>
  <c r="BK42" i="4"/>
  <c r="AY42" i="4"/>
  <c r="AC35" i="4"/>
  <c r="U35" i="4"/>
  <c r="BR41" i="1" s="1"/>
  <c r="Y35" i="4"/>
  <c r="CV35" i="4"/>
  <c r="L34" i="4"/>
  <c r="AY34" i="4"/>
  <c r="BK34" i="4"/>
  <c r="AY31" i="4"/>
  <c r="BK31" i="4"/>
  <c r="U29" i="4"/>
  <c r="BR35" i="1" s="1"/>
  <c r="AC29" i="4"/>
  <c r="CV29" i="4"/>
  <c r="Y29" i="4"/>
  <c r="AY28" i="4"/>
  <c r="BK28" i="4"/>
  <c r="BK25" i="4"/>
  <c r="AY25" i="4"/>
  <c r="U18" i="4"/>
  <c r="BR24" i="1" s="1"/>
  <c r="CV18" i="4"/>
  <c r="AC18" i="4"/>
  <c r="Y18" i="4"/>
  <c r="BK17" i="4"/>
  <c r="AY17" i="4"/>
  <c r="L9" i="4"/>
  <c r="CV4" i="4"/>
  <c r="AC4" i="4"/>
  <c r="U4" i="4"/>
  <c r="BR10" i="1" s="1"/>
  <c r="Y4" i="4"/>
  <c r="Y49" i="4"/>
  <c r="CV49" i="4"/>
  <c r="AC49" i="4"/>
  <c r="U49" i="4"/>
  <c r="BR55" i="1" s="1"/>
  <c r="U46" i="4"/>
  <c r="BR52" i="1" s="1"/>
  <c r="AC46" i="4"/>
  <c r="CV46" i="4"/>
  <c r="Y46" i="4"/>
  <c r="L45" i="4"/>
  <c r="BK45" i="4"/>
  <c r="AY45" i="4"/>
  <c r="L37" i="4"/>
  <c r="AY37" i="4"/>
  <c r="BK37" i="4"/>
  <c r="L26" i="4"/>
  <c r="U21" i="4"/>
  <c r="BR27" i="1" s="1"/>
  <c r="CV21" i="4"/>
  <c r="AC21" i="4"/>
  <c r="Y21" i="4"/>
  <c r="AY20" i="4"/>
  <c r="BK20" i="4"/>
  <c r="L15" i="4"/>
  <c r="U10" i="4"/>
  <c r="BR16" i="1" s="1"/>
  <c r="Y10" i="4"/>
  <c r="CV10" i="4"/>
  <c r="AC10" i="4"/>
  <c r="AY6" i="4"/>
  <c r="BK6" i="4"/>
  <c r="L51" i="4"/>
  <c r="AY51" i="4"/>
  <c r="BK51" i="4"/>
  <c r="AY48" i="4"/>
  <c r="BK48" i="4"/>
  <c r="AY40" i="4"/>
  <c r="BK40" i="4"/>
  <c r="Y33" i="4"/>
  <c r="AC33" i="4"/>
  <c r="CV33" i="4"/>
  <c r="U33" i="4"/>
  <c r="BR39" i="1" s="1"/>
  <c r="L32" i="4"/>
  <c r="AY32" i="4"/>
  <c r="BK32" i="4"/>
  <c r="CV24" i="4"/>
  <c r="AC24" i="4"/>
  <c r="Y24" i="4"/>
  <c r="U24" i="4"/>
  <c r="BR30" i="1" s="1"/>
  <c r="L23" i="4"/>
  <c r="AY23" i="4"/>
  <c r="BK23" i="4"/>
  <c r="L12" i="4"/>
  <c r="AY12" i="4"/>
  <c r="CV44" i="4"/>
  <c r="Y44" i="4"/>
  <c r="AC44" i="4"/>
  <c r="U44" i="4"/>
  <c r="BR50" i="1" s="1"/>
  <c r="L43" i="4"/>
  <c r="AY43" i="4"/>
  <c r="BK43" i="4"/>
  <c r="AC19" i="4"/>
  <c r="Y19" i="4"/>
  <c r="CV19" i="4"/>
  <c r="U19" i="4"/>
  <c r="BR25" i="1" s="1"/>
  <c r="AY18" i="4"/>
  <c r="BK18" i="4"/>
  <c r="AC5" i="4"/>
  <c r="U5" i="4"/>
  <c r="BR11" i="1" s="1"/>
  <c r="CV5" i="4"/>
  <c r="Y5" i="4"/>
  <c r="BK4" i="4"/>
  <c r="AY4" i="4"/>
  <c r="U47" i="4"/>
  <c r="BR53" i="1" s="1"/>
  <c r="CV47" i="4"/>
  <c r="AC47" i="4"/>
  <c r="Y47" i="4"/>
  <c r="AY46" i="4"/>
  <c r="BK46" i="4"/>
  <c r="AC11" i="4"/>
  <c r="CV11" i="4"/>
  <c r="U11" i="4"/>
  <c r="BR17" i="1" s="1"/>
  <c r="Y11" i="4"/>
  <c r="BK10" i="4"/>
  <c r="AY10" i="4"/>
  <c r="CV28" i="4"/>
  <c r="Y28" i="4"/>
  <c r="AC28" i="4"/>
  <c r="U28" i="4"/>
  <c r="BR34" i="1" s="1"/>
  <c r="BK27" i="4"/>
  <c r="AY27" i="4"/>
  <c r="Y17" i="4"/>
  <c r="CV17" i="4"/>
  <c r="U17" i="4"/>
  <c r="BR23" i="1" s="1"/>
  <c r="AC17" i="4"/>
  <c r="U14" i="4"/>
  <c r="BR20" i="1" s="1"/>
  <c r="CV14" i="4"/>
  <c r="Y14" i="4"/>
  <c r="AC14" i="4"/>
  <c r="CV48" i="4"/>
  <c r="AC48" i="4"/>
  <c r="Y48" i="4"/>
  <c r="U48" i="4"/>
  <c r="BR54" i="1" s="1"/>
  <c r="AC45" i="4"/>
  <c r="U45" i="4"/>
  <c r="BR51" i="1" s="1"/>
  <c r="CV45" i="4"/>
  <c r="Y45" i="4"/>
  <c r="L44" i="4"/>
  <c r="BK44" i="4"/>
  <c r="AY44" i="4"/>
  <c r="L36" i="4"/>
  <c r="AY36" i="4"/>
  <c r="BK36" i="4"/>
  <c r="L31" i="4"/>
  <c r="AY30" i="4"/>
  <c r="BK30" i="4"/>
  <c r="CV20" i="4"/>
  <c r="U20" i="4"/>
  <c r="BR26" i="1" s="1"/>
  <c r="Y20" i="4"/>
  <c r="AC20" i="4"/>
  <c r="BK19" i="4"/>
  <c r="AY19" i="4"/>
  <c r="Y9" i="4"/>
  <c r="U9" i="4"/>
  <c r="BR15" i="1" s="1"/>
  <c r="CV9" i="4"/>
  <c r="AC9" i="4"/>
  <c r="CV6" i="4"/>
  <c r="AC6" i="4"/>
  <c r="Y6" i="4"/>
  <c r="U6" i="4"/>
  <c r="BR12" i="1" s="1"/>
  <c r="BK5" i="4"/>
  <c r="AY5" i="4"/>
  <c r="U51" i="4"/>
  <c r="BR57" i="1" s="1"/>
  <c r="CV51" i="4"/>
  <c r="Y51" i="4"/>
  <c r="AC51" i="4"/>
  <c r="L50" i="4"/>
  <c r="BK50" i="4"/>
  <c r="AY50" i="4"/>
  <c r="L47" i="4"/>
  <c r="AY47" i="4"/>
  <c r="BK47" i="4"/>
  <c r="L39" i="4"/>
  <c r="BK39" i="4"/>
  <c r="AY39" i="4"/>
  <c r="CV32" i="4"/>
  <c r="AC32" i="4"/>
  <c r="Y32" i="4"/>
  <c r="U32" i="4"/>
  <c r="BR38" i="1" s="1"/>
  <c r="U26" i="4"/>
  <c r="BR32" i="1" s="1"/>
  <c r="CV26" i="4"/>
  <c r="AC26" i="4"/>
  <c r="Y26" i="4"/>
  <c r="CV23" i="4"/>
  <c r="AC23" i="4"/>
  <c r="U23" i="4"/>
  <c r="BR29" i="1" s="1"/>
  <c r="Y23" i="4"/>
  <c r="AY22" i="4"/>
  <c r="BK22" i="4"/>
  <c r="AC15" i="4"/>
  <c r="Y15" i="4"/>
  <c r="CV15" i="4"/>
  <c r="U15" i="4"/>
  <c r="BR21" i="1" s="1"/>
  <c r="CV12" i="4"/>
  <c r="U12" i="4"/>
  <c r="BR18" i="1" s="1"/>
  <c r="Y12" i="4"/>
  <c r="AC12" i="4"/>
  <c r="AY8" i="4"/>
  <c r="BK8" i="4"/>
  <c r="L3" i="4"/>
  <c r="BD5" i="4"/>
  <c r="AR5" i="4"/>
  <c r="Y37" i="4"/>
  <c r="CV37" i="4"/>
  <c r="AC37" i="4"/>
  <c r="U37" i="4"/>
  <c r="BR43" i="1" s="1"/>
  <c r="AC40" i="4"/>
  <c r="U40" i="4"/>
  <c r="BR46" i="1" s="1"/>
  <c r="CV40" i="4"/>
  <c r="Y40" i="4"/>
  <c r="Y41" i="4"/>
  <c r="AC41" i="4"/>
  <c r="U41" i="4"/>
  <c r="BR47" i="1" s="1"/>
  <c r="CV41" i="4"/>
  <c r="AC38" i="4"/>
  <c r="U38" i="4"/>
  <c r="BR44" i="1" s="1"/>
  <c r="CV38" i="4"/>
  <c r="Y38" i="4"/>
  <c r="Y39" i="4"/>
  <c r="CV39" i="4"/>
  <c r="AC39" i="4"/>
  <c r="U39" i="4"/>
  <c r="BR45" i="1" s="1"/>
  <c r="U7" i="4"/>
  <c r="BR13" i="1" s="1"/>
  <c r="AC7" i="4"/>
  <c r="Y7" i="4"/>
  <c r="AR40" i="4"/>
  <c r="BD40" i="4"/>
  <c r="AR32" i="4"/>
  <c r="BD32" i="4"/>
  <c r="AR23" i="4"/>
  <c r="BD23" i="4"/>
  <c r="BD43" i="4"/>
  <c r="AR43" i="4"/>
  <c r="AR35" i="4"/>
  <c r="BD35" i="4"/>
  <c r="AR18" i="4"/>
  <c r="BD18" i="4"/>
  <c r="AR49" i="4"/>
  <c r="BD49" i="4"/>
  <c r="AR21" i="4"/>
  <c r="BD21" i="4"/>
  <c r="BD10" i="4"/>
  <c r="AR10" i="4"/>
  <c r="AR41" i="4"/>
  <c r="BD41" i="4"/>
  <c r="AR33" i="4"/>
  <c r="BD33" i="4"/>
  <c r="AR24" i="4"/>
  <c r="BD24" i="4"/>
  <c r="AR13" i="4"/>
  <c r="BD13" i="4"/>
  <c r="BD36" i="4"/>
  <c r="AR36" i="4"/>
  <c r="AR19" i="4"/>
  <c r="BD19" i="4"/>
  <c r="AR50" i="4"/>
  <c r="BD50" i="4"/>
  <c r="AR47" i="4"/>
  <c r="BD47" i="4"/>
  <c r="BD39" i="4"/>
  <c r="AR39" i="4"/>
  <c r="BD22" i="4"/>
  <c r="AR22" i="4"/>
  <c r="AR8" i="4"/>
  <c r="BD8" i="4"/>
  <c r="AR48" i="4"/>
  <c r="BD48" i="4"/>
  <c r="AR12" i="4"/>
  <c r="BD12" i="4"/>
  <c r="BD29" i="4"/>
  <c r="AR29" i="4"/>
  <c r="AR7" i="4"/>
  <c r="BD7" i="4"/>
  <c r="AR27" i="4"/>
  <c r="BD27" i="4"/>
  <c r="AR16" i="4"/>
  <c r="BD16" i="4"/>
  <c r="BD42" i="4"/>
  <c r="AR42" i="4"/>
  <c r="BD34" i="4"/>
  <c r="AR34" i="4"/>
  <c r="AR31" i="4"/>
  <c r="BD31" i="4"/>
  <c r="BD28" i="4"/>
  <c r="AR28" i="4"/>
  <c r="BD25" i="4"/>
  <c r="AR25" i="4"/>
  <c r="BD17" i="4"/>
  <c r="AR17" i="4"/>
  <c r="AR51" i="4"/>
  <c r="BD51" i="4"/>
  <c r="BD26" i="4"/>
  <c r="AR26" i="4"/>
  <c r="BD4" i="4"/>
  <c r="AR4" i="4"/>
  <c r="AR46" i="4"/>
  <c r="BD46" i="4"/>
  <c r="BD38" i="4"/>
  <c r="AR38" i="4"/>
  <c r="AR44" i="4"/>
  <c r="BD44" i="4"/>
  <c r="BD30" i="4"/>
  <c r="AR30" i="4"/>
  <c r="BD45" i="4"/>
  <c r="AR45" i="4"/>
  <c r="AR37" i="4"/>
  <c r="BD37" i="4"/>
  <c r="AR20" i="4"/>
  <c r="BD20" i="4"/>
  <c r="BD6" i="4"/>
  <c r="AR6" i="4"/>
  <c r="L27" i="4"/>
  <c r="L38" i="4"/>
  <c r="L18" i="4"/>
  <c r="L40" i="4"/>
  <c r="L19" i="4"/>
  <c r="L5" i="4"/>
  <c r="L11" i="4"/>
  <c r="L10" i="4"/>
  <c r="L46" i="4"/>
  <c r="L25" i="4"/>
  <c r="L17" i="4"/>
  <c r="L7" i="4"/>
  <c r="L21" i="4"/>
  <c r="L14" i="4"/>
  <c r="L6" i="4"/>
  <c r="L24" i="4"/>
  <c r="L28" i="4"/>
  <c r="L29" i="4"/>
  <c r="L22" i="4"/>
  <c r="L13" i="4"/>
  <c r="L4" i="4"/>
  <c r="L16" i="4"/>
  <c r="L20" i="4"/>
  <c r="L8" i="4"/>
  <c r="AD51" i="4"/>
  <c r="BM51" i="4" s="1"/>
  <c r="AD50" i="4"/>
  <c r="BM50" i="4" s="1"/>
  <c r="AD49" i="4"/>
  <c r="BM49" i="4" s="1"/>
  <c r="AD48" i="4"/>
  <c r="BM48" i="4" s="1"/>
  <c r="AD47" i="4"/>
  <c r="BM47" i="4" s="1"/>
  <c r="AD45" i="4"/>
  <c r="BM45" i="4" s="1"/>
  <c r="AD43" i="4"/>
  <c r="BM43" i="4" s="1"/>
  <c r="AD42" i="4"/>
  <c r="BM42" i="4" s="1"/>
  <c r="AD40" i="4"/>
  <c r="BM40" i="4" s="1"/>
  <c r="AD37" i="4"/>
  <c r="BM37" i="4" s="1"/>
  <c r="AD36" i="4"/>
  <c r="BM36" i="4" s="1"/>
  <c r="AD35" i="4"/>
  <c r="BM35" i="4" s="1"/>
  <c r="AD34" i="4"/>
  <c r="BM34" i="4" s="1"/>
  <c r="AD33" i="4"/>
  <c r="BM33" i="4" s="1"/>
  <c r="AD32" i="4"/>
  <c r="BM32" i="4" s="1"/>
  <c r="AD31" i="4"/>
  <c r="BM31" i="4" s="1"/>
  <c r="AD30" i="4"/>
  <c r="BM30" i="4" s="1"/>
  <c r="AD15" i="4"/>
  <c r="Z51" i="4"/>
  <c r="BA51" i="4" s="1"/>
  <c r="Z50" i="4"/>
  <c r="BA50" i="4" s="1"/>
  <c r="Z49" i="4"/>
  <c r="BA49" i="4" s="1"/>
  <c r="Z48" i="4"/>
  <c r="BA48" i="4" s="1"/>
  <c r="Z47" i="4"/>
  <c r="BA47" i="4" s="1"/>
  <c r="Z46" i="4"/>
  <c r="BA46" i="4" s="1"/>
  <c r="Z45" i="4"/>
  <c r="BA45" i="4" s="1"/>
  <c r="Z44" i="4"/>
  <c r="BA44" i="4" s="1"/>
  <c r="Z43" i="4"/>
  <c r="BA43" i="4" s="1"/>
  <c r="Z42" i="4"/>
  <c r="BA42" i="4" s="1"/>
  <c r="Z41" i="4"/>
  <c r="BA41" i="4" s="1"/>
  <c r="Z40" i="4"/>
  <c r="BA40" i="4" s="1"/>
  <c r="Z39" i="4"/>
  <c r="BA39" i="4" s="1"/>
  <c r="Z38" i="4"/>
  <c r="BA38" i="4" s="1"/>
  <c r="Z37" i="4"/>
  <c r="BA37" i="4" s="1"/>
  <c r="Z36" i="4"/>
  <c r="BA36" i="4" s="1"/>
  <c r="Z35" i="4"/>
  <c r="BA35" i="4" s="1"/>
  <c r="Z34" i="4"/>
  <c r="BA34" i="4" s="1"/>
  <c r="Z33" i="4"/>
  <c r="BA33" i="4" s="1"/>
  <c r="Z32" i="4"/>
  <c r="BA32" i="4" s="1"/>
  <c r="Z28" i="4"/>
  <c r="BA28" i="4" s="1"/>
  <c r="G91" i="8"/>
  <c r="G90" i="8"/>
  <c r="G87" i="8"/>
  <c r="W31" i="1" s="1"/>
  <c r="G82" i="8"/>
  <c r="G68" i="8"/>
  <c r="AD41" i="4" s="1"/>
  <c r="BM41" i="4" s="1"/>
  <c r="G67" i="8"/>
  <c r="G66" i="8"/>
  <c r="G64" i="8"/>
  <c r="AD19" i="4" s="1"/>
  <c r="BM19" i="4" s="1"/>
  <c r="G63" i="8"/>
  <c r="G59" i="8"/>
  <c r="G58" i="8"/>
  <c r="G55" i="8"/>
  <c r="W27" i="1" s="1"/>
  <c r="G44" i="8"/>
  <c r="AD44" i="4" s="1"/>
  <c r="BM44" i="4" s="1"/>
  <c r="G43" i="8"/>
  <c r="G42" i="8"/>
  <c r="G40" i="8"/>
  <c r="G39" i="8"/>
  <c r="G36" i="8"/>
  <c r="AD27" i="4"/>
  <c r="BM27" i="4" s="1"/>
  <c r="G92" i="8"/>
  <c r="G84" i="8"/>
  <c r="G76" i="8"/>
  <c r="AD46" i="4" s="1"/>
  <c r="BM46" i="4" s="1"/>
  <c r="G60" i="8"/>
  <c r="G52" i="8"/>
  <c r="AD39" i="4" s="1"/>
  <c r="BM39" i="4" s="1"/>
  <c r="G83" i="8"/>
  <c r="G75" i="8"/>
  <c r="G51" i="8"/>
  <c r="G74" i="8"/>
  <c r="G50" i="8"/>
  <c r="G89" i="8"/>
  <c r="G81" i="8"/>
  <c r="Z27" i="4" s="1"/>
  <c r="BA27" i="4" s="1"/>
  <c r="G73" i="8"/>
  <c r="G65" i="8"/>
  <c r="G57" i="8"/>
  <c r="G49" i="8"/>
  <c r="G41" i="8"/>
  <c r="G88" i="8"/>
  <c r="G80" i="8"/>
  <c r="G72" i="8"/>
  <c r="G56" i="8"/>
  <c r="AD16" i="4" s="1"/>
  <c r="G48" i="8"/>
  <c r="G79" i="8"/>
  <c r="W30" i="1" s="1"/>
  <c r="G71" i="8"/>
  <c r="W29" i="1" s="1"/>
  <c r="G47" i="8"/>
  <c r="W26" i="1" s="1"/>
  <c r="Z20" i="4" s="1"/>
  <c r="BA20" i="4" s="1"/>
  <c r="G86" i="8"/>
  <c r="G78" i="8"/>
  <c r="G70" i="8"/>
  <c r="G62" i="8"/>
  <c r="AB12" i="1" s="1"/>
  <c r="G54" i="8"/>
  <c r="G46" i="8"/>
  <c r="AB10" i="1" s="1"/>
  <c r="G38" i="8"/>
  <c r="G85" i="8"/>
  <c r="W25" i="1" s="1"/>
  <c r="G77" i="8"/>
  <c r="W24" i="1" s="1"/>
  <c r="G69" i="8"/>
  <c r="G61" i="8"/>
  <c r="G53" i="8"/>
  <c r="G45" i="8"/>
  <c r="G37" i="8"/>
  <c r="W23" i="1" l="1"/>
  <c r="Z17" i="4" s="1"/>
  <c r="BA17" i="4" s="1"/>
  <c r="AZ14" i="4"/>
  <c r="CX14" i="4" s="1"/>
  <c r="AB11" i="1"/>
  <c r="AD5" i="4" s="1"/>
  <c r="BM5" i="4" s="1"/>
  <c r="W12" i="1"/>
  <c r="Z6" i="4" s="1"/>
  <c r="BA6" i="4" s="1"/>
  <c r="W22" i="1"/>
  <c r="Z16" i="4" s="1"/>
  <c r="BA16" i="4" s="1"/>
  <c r="W20" i="1"/>
  <c r="Z14" i="4" s="1"/>
  <c r="BA14" i="4" s="1"/>
  <c r="W13" i="1"/>
  <c r="Z7" i="4" s="1"/>
  <c r="BA7" i="4" s="1"/>
  <c r="Z19" i="4"/>
  <c r="BA19" i="4" s="1"/>
  <c r="W28" i="1"/>
  <c r="Z22" i="4" s="1"/>
  <c r="BA22" i="4" s="1"/>
  <c r="W11" i="1"/>
  <c r="Z5" i="4" s="1"/>
  <c r="BA5" i="4" s="1"/>
  <c r="W21" i="1"/>
  <c r="BL12" i="4"/>
  <c r="CZ12" i="4" s="1"/>
  <c r="BL13" i="4"/>
  <c r="CZ13" i="4" s="1"/>
  <c r="AB15" i="1"/>
  <c r="AD9" i="4" s="1"/>
  <c r="BM9" i="4" s="1"/>
  <c r="AB17" i="1"/>
  <c r="AD11" i="4" s="1"/>
  <c r="BM11" i="4" s="1"/>
  <c r="AB19" i="1"/>
  <c r="AD13" i="4" s="1"/>
  <c r="BM13" i="4" s="1"/>
  <c r="AB13" i="1"/>
  <c r="W18" i="1"/>
  <c r="Z12" i="4" s="1"/>
  <c r="BA12" i="4" s="1"/>
  <c r="W17" i="1"/>
  <c r="Z11" i="4" s="1"/>
  <c r="BA11" i="4" s="1"/>
  <c r="W15" i="1"/>
  <c r="Z9" i="4" s="1"/>
  <c r="BA9" i="4" s="1"/>
  <c r="W14" i="1"/>
  <c r="Z8" i="4" s="1"/>
  <c r="BA8" i="4" s="1"/>
  <c r="W19" i="1"/>
  <c r="Z13" i="4" s="1"/>
  <c r="BA13" i="4" s="1"/>
  <c r="W16" i="1"/>
  <c r="Z10" i="4" s="1"/>
  <c r="BA10" i="4" s="1"/>
  <c r="BL9" i="4"/>
  <c r="CZ9" i="4" s="1"/>
  <c r="BL7" i="4"/>
  <c r="CZ7" i="4" s="1"/>
  <c r="AZ7" i="4"/>
  <c r="CX7" i="4" s="1"/>
  <c r="AZ11" i="4"/>
  <c r="CX11" i="4" s="1"/>
  <c r="BL3" i="4"/>
  <c r="CZ3" i="4" s="1"/>
  <c r="AD6" i="4"/>
  <c r="BM6" i="4" s="1"/>
  <c r="AD23" i="4"/>
  <c r="BM23" i="4" s="1"/>
  <c r="AB9" i="1"/>
  <c r="AD3" i="4" s="1"/>
  <c r="BM3" i="4" s="1"/>
  <c r="Z24" i="4"/>
  <c r="BA24" i="4" s="1"/>
  <c r="W10" i="1"/>
  <c r="Z4" i="4" s="1"/>
  <c r="BA4" i="4" s="1"/>
  <c r="W9" i="1"/>
  <c r="Z3" i="4" s="1"/>
  <c r="BA3" i="4" s="1"/>
  <c r="BL50" i="4"/>
  <c r="CZ50" i="4" s="1"/>
  <c r="BC50" i="4"/>
  <c r="BL27" i="4"/>
  <c r="CZ27" i="4" s="1"/>
  <c r="BC27" i="4"/>
  <c r="BL38" i="4"/>
  <c r="CZ38" i="4" s="1"/>
  <c r="BC38" i="4"/>
  <c r="BL40" i="4"/>
  <c r="CZ40" i="4" s="1"/>
  <c r="BC40" i="4"/>
  <c r="BL44" i="4"/>
  <c r="CZ44" i="4" s="1"/>
  <c r="BC44" i="4"/>
  <c r="BL46" i="4"/>
  <c r="CZ46" i="4" s="1"/>
  <c r="BC46" i="4"/>
  <c r="BL25" i="4"/>
  <c r="CZ25" i="4" s="1"/>
  <c r="BC25" i="4"/>
  <c r="BL36" i="4"/>
  <c r="CZ36" i="4" s="1"/>
  <c r="BC36" i="4"/>
  <c r="BL41" i="4"/>
  <c r="CZ41" i="4" s="1"/>
  <c r="BC41" i="4"/>
  <c r="BL19" i="4"/>
  <c r="CZ19" i="4" s="1"/>
  <c r="BC19" i="4"/>
  <c r="BL48" i="4"/>
  <c r="CZ48" i="4" s="1"/>
  <c r="BC48" i="4"/>
  <c r="BL21" i="4"/>
  <c r="CZ21" i="4" s="1"/>
  <c r="BC21" i="4"/>
  <c r="BL47" i="4"/>
  <c r="CZ47" i="4" s="1"/>
  <c r="BC47" i="4"/>
  <c r="BL32" i="4"/>
  <c r="CZ32" i="4" s="1"/>
  <c r="BC32" i="4"/>
  <c r="BL43" i="4"/>
  <c r="CZ43" i="4" s="1"/>
  <c r="BC43" i="4"/>
  <c r="BL26" i="4"/>
  <c r="CZ26" i="4" s="1"/>
  <c r="BC26" i="4"/>
  <c r="BL51" i="4"/>
  <c r="CZ51" i="4" s="1"/>
  <c r="BC51" i="4"/>
  <c r="BL6" i="4"/>
  <c r="CZ6" i="4" s="1"/>
  <c r="BL20" i="4"/>
  <c r="CZ20" i="4" s="1"/>
  <c r="BC20" i="4"/>
  <c r="BL45" i="4"/>
  <c r="CZ45" i="4" s="1"/>
  <c r="BC45" i="4"/>
  <c r="BL28" i="4"/>
  <c r="CZ28" i="4" s="1"/>
  <c r="BC28" i="4"/>
  <c r="BL11" i="4"/>
  <c r="CZ11" i="4" s="1"/>
  <c r="BL33" i="4"/>
  <c r="CZ33" i="4" s="1"/>
  <c r="BC33" i="4"/>
  <c r="BL35" i="4"/>
  <c r="CZ35" i="4" s="1"/>
  <c r="BC35" i="4"/>
  <c r="BL22" i="4"/>
  <c r="CZ22" i="4" s="1"/>
  <c r="BC22" i="4"/>
  <c r="BL30" i="4"/>
  <c r="CZ30" i="4" s="1"/>
  <c r="BC30" i="4"/>
  <c r="BL49" i="4"/>
  <c r="CZ49" i="4" s="1"/>
  <c r="BC49" i="4"/>
  <c r="BL31" i="4"/>
  <c r="CZ31" i="4" s="1"/>
  <c r="BC31" i="4"/>
  <c r="BL10" i="4"/>
  <c r="CZ10" i="4" s="1"/>
  <c r="BL5" i="4"/>
  <c r="CZ5" i="4" s="1"/>
  <c r="BL42" i="4"/>
  <c r="CZ42" i="4" s="1"/>
  <c r="BC42" i="4"/>
  <c r="BL23" i="4"/>
  <c r="CZ23" i="4" s="1"/>
  <c r="BC23" i="4"/>
  <c r="BL18" i="4"/>
  <c r="CZ18" i="4" s="1"/>
  <c r="BC18" i="4"/>
  <c r="BL29" i="4"/>
  <c r="CZ29" i="4" s="1"/>
  <c r="BC29" i="4"/>
  <c r="BL34" i="4"/>
  <c r="CZ34" i="4" s="1"/>
  <c r="BC34" i="4"/>
  <c r="BL39" i="4"/>
  <c r="CZ39" i="4" s="1"/>
  <c r="BC39" i="4"/>
  <c r="BL37" i="4"/>
  <c r="CZ37" i="4" s="1"/>
  <c r="BC37" i="4"/>
  <c r="BL17" i="4"/>
  <c r="CZ17" i="4" s="1"/>
  <c r="BC17" i="4"/>
  <c r="BL24" i="4"/>
  <c r="CZ24" i="4" s="1"/>
  <c r="BC24" i="4"/>
  <c r="BL8" i="4"/>
  <c r="CZ8" i="4" s="1"/>
  <c r="BL4" i="4"/>
  <c r="CZ4" i="4" s="1"/>
  <c r="AZ39" i="4"/>
  <c r="CX39" i="4" s="1"/>
  <c r="AQ39" i="4"/>
  <c r="AZ41" i="4"/>
  <c r="CX41" i="4" s="1"/>
  <c r="AQ41" i="4"/>
  <c r="AZ37" i="4"/>
  <c r="CX37" i="4" s="1"/>
  <c r="AQ37" i="4"/>
  <c r="AZ23" i="4"/>
  <c r="CX23" i="4" s="1"/>
  <c r="AZ47" i="4"/>
  <c r="CX47" i="4" s="1"/>
  <c r="AQ47" i="4"/>
  <c r="AZ3" i="4"/>
  <c r="CX3" i="4" s="1"/>
  <c r="AZ31" i="4"/>
  <c r="CX31" i="4" s="1"/>
  <c r="AQ31" i="4"/>
  <c r="AZ27" i="4"/>
  <c r="CX27" i="4" s="1"/>
  <c r="AQ27" i="4"/>
  <c r="AZ35" i="4"/>
  <c r="CX35" i="4" s="1"/>
  <c r="AQ35" i="4"/>
  <c r="AZ12" i="4"/>
  <c r="CX12" i="4" s="1"/>
  <c r="AZ48" i="4"/>
  <c r="CX48" i="4" s="1"/>
  <c r="AQ48" i="4"/>
  <c r="AZ21" i="4"/>
  <c r="CX21" i="4" s="1"/>
  <c r="AZ38" i="4"/>
  <c r="CX38" i="4" s="1"/>
  <c r="AQ38" i="4"/>
  <c r="AZ40" i="4"/>
  <c r="CX40" i="4" s="1"/>
  <c r="AQ40" i="4"/>
  <c r="AZ32" i="4"/>
  <c r="CX32" i="4" s="1"/>
  <c r="AQ32" i="4"/>
  <c r="AZ17" i="4"/>
  <c r="CX17" i="4" s="1"/>
  <c r="AZ49" i="4"/>
  <c r="CX49" i="4" s="1"/>
  <c r="AQ49" i="4"/>
  <c r="AZ18" i="4"/>
  <c r="CX18" i="4" s="1"/>
  <c r="AZ29" i="4"/>
  <c r="CX29" i="4" s="1"/>
  <c r="AQ29" i="4"/>
  <c r="AZ50" i="4"/>
  <c r="CX50" i="4" s="1"/>
  <c r="AQ50" i="4"/>
  <c r="AZ13" i="4"/>
  <c r="CX13" i="4" s="1"/>
  <c r="AZ9" i="4"/>
  <c r="CX9" i="4" s="1"/>
  <c r="AZ45" i="4"/>
  <c r="CX45" i="4" s="1"/>
  <c r="AQ45" i="4"/>
  <c r="AZ10" i="4"/>
  <c r="CX10" i="4" s="1"/>
  <c r="AZ46" i="4"/>
  <c r="CX46" i="4" s="1"/>
  <c r="AQ46" i="4"/>
  <c r="AZ4" i="4"/>
  <c r="CX4" i="4" s="1"/>
  <c r="AZ34" i="4"/>
  <c r="CX34" i="4" s="1"/>
  <c r="AQ34" i="4"/>
  <c r="AZ42" i="4"/>
  <c r="CX42" i="4" s="1"/>
  <c r="AQ42" i="4"/>
  <c r="AZ15" i="4"/>
  <c r="CX15" i="4" s="1"/>
  <c r="AZ26" i="4"/>
  <c r="CX26" i="4" s="1"/>
  <c r="AQ26" i="4"/>
  <c r="AZ6" i="4"/>
  <c r="CX6" i="4" s="1"/>
  <c r="AZ43" i="4"/>
  <c r="CX43" i="4" s="1"/>
  <c r="AQ43" i="4"/>
  <c r="AZ16" i="4"/>
  <c r="CX16" i="4" s="1"/>
  <c r="AZ44" i="4"/>
  <c r="CX44" i="4" s="1"/>
  <c r="AQ44" i="4"/>
  <c r="AZ24" i="4"/>
  <c r="CX24" i="4" s="1"/>
  <c r="AZ8" i="4"/>
  <c r="CX8" i="4" s="1"/>
  <c r="AZ36" i="4"/>
  <c r="CX36" i="4" s="1"/>
  <c r="AQ36" i="4"/>
  <c r="AZ51" i="4"/>
  <c r="CX51" i="4" s="1"/>
  <c r="AQ51" i="4"/>
  <c r="AZ20" i="4"/>
  <c r="CX20" i="4" s="1"/>
  <c r="AZ28" i="4"/>
  <c r="CX28" i="4" s="1"/>
  <c r="AQ28" i="4"/>
  <c r="AZ5" i="4"/>
  <c r="CX5" i="4" s="1"/>
  <c r="AZ19" i="4"/>
  <c r="CX19" i="4" s="1"/>
  <c r="AZ33" i="4"/>
  <c r="CX33" i="4" s="1"/>
  <c r="AQ33" i="4"/>
  <c r="AZ25" i="4"/>
  <c r="CX25" i="4" s="1"/>
  <c r="AZ22" i="4"/>
  <c r="CX22" i="4" s="1"/>
  <c r="AZ30" i="4"/>
  <c r="CX30" i="4" s="1"/>
  <c r="AQ30" i="4"/>
  <c r="AD38" i="4"/>
  <c r="BM38" i="4" s="1"/>
  <c r="AD14" i="4"/>
  <c r="AD22" i="4"/>
  <c r="BM22" i="4" s="1"/>
  <c r="Z23" i="4"/>
  <c r="BA23" i="4" s="1"/>
  <c r="AD12" i="4"/>
  <c r="BM12" i="4" s="1"/>
  <c r="AD28" i="4"/>
  <c r="BM28" i="4" s="1"/>
  <c r="Z15" i="4"/>
  <c r="BA15" i="4" s="1"/>
  <c r="AD20" i="4"/>
  <c r="BM20" i="4" s="1"/>
  <c r="AD4" i="4"/>
  <c r="BM4" i="4" s="1"/>
  <c r="AD21" i="4"/>
  <c r="BM21" i="4" s="1"/>
  <c r="AD29" i="4"/>
  <c r="BM29" i="4" s="1"/>
  <c r="Z21" i="4"/>
  <c r="BA21" i="4" s="1"/>
  <c r="Z25" i="4"/>
  <c r="BA25" i="4" s="1"/>
  <c r="AD17" i="4"/>
  <c r="BM17" i="4" s="1"/>
  <c r="AD25" i="4"/>
  <c r="BM25" i="4" s="1"/>
  <c r="Z29" i="4"/>
  <c r="BA29" i="4" s="1"/>
  <c r="Z30" i="4"/>
  <c r="BA30" i="4" s="1"/>
  <c r="AD7" i="4"/>
  <c r="BM7" i="4" s="1"/>
  <c r="AD8" i="4"/>
  <c r="BM8" i="4" s="1"/>
  <c r="AD24" i="4"/>
  <c r="BM24" i="4" s="1"/>
  <c r="Z18" i="4"/>
  <c r="BA18" i="4" s="1"/>
  <c r="Z26" i="4"/>
  <c r="BA26" i="4" s="1"/>
  <c r="AD10" i="4"/>
  <c r="BM10" i="4" s="1"/>
  <c r="AD18" i="4"/>
  <c r="BM18" i="4" s="1"/>
  <c r="AD26" i="4"/>
  <c r="BM26" i="4" s="1"/>
  <c r="Z31" i="4"/>
  <c r="BA31" i="4" s="1"/>
  <c r="U16" i="8" l="1"/>
  <c r="AO2" i="4"/>
  <c r="CW2" i="4" s="1"/>
  <c r="K2" i="4" l="1"/>
  <c r="J2" i="4"/>
  <c r="BB2" i="4"/>
  <c r="AP2" i="4" l="1"/>
  <c r="AD2" i="4" l="1"/>
  <c r="BM2" i="4" s="1"/>
  <c r="Z2" i="4"/>
  <c r="BA2" i="4" s="1"/>
  <c r="CS58" i="4" l="1"/>
  <c r="CS59" i="4" s="1"/>
  <c r="CS60" i="4" s="1"/>
  <c r="CS61" i="4" s="1"/>
  <c r="CS62" i="4" s="1"/>
  <c r="CS63" i="4" s="1"/>
  <c r="CS64" i="4" s="1"/>
  <c r="CS65" i="4" s="1"/>
  <c r="CS50" i="4"/>
  <c r="CS51" i="4" s="1"/>
  <c r="CS52" i="4" s="1"/>
  <c r="CS53" i="4" s="1"/>
  <c r="CS54" i="4" s="1"/>
  <c r="CS55" i="4" s="1"/>
  <c r="CS56" i="4" s="1"/>
  <c r="CS57" i="4" s="1"/>
  <c r="CS42" i="4"/>
  <c r="CS43" i="4" s="1"/>
  <c r="CS44" i="4" s="1"/>
  <c r="CS45" i="4" s="1"/>
  <c r="CS46" i="4" s="1"/>
  <c r="CS47" i="4" s="1"/>
  <c r="CS48" i="4" s="1"/>
  <c r="CS49" i="4" s="1"/>
  <c r="CS34" i="4"/>
  <c r="CS35" i="4" s="1"/>
  <c r="CS36" i="4" s="1"/>
  <c r="CS37" i="4" s="1"/>
  <c r="CS38" i="4" s="1"/>
  <c r="CS39" i="4" s="1"/>
  <c r="CS40" i="4" s="1"/>
  <c r="CS41" i="4" s="1"/>
  <c r="CS26" i="4"/>
  <c r="CS27" i="4" s="1"/>
  <c r="CS28" i="4" s="1"/>
  <c r="CS29" i="4" s="1"/>
  <c r="CS30" i="4" s="1"/>
  <c r="CS31" i="4" s="1"/>
  <c r="CS32" i="4" s="1"/>
  <c r="CS33" i="4" s="1"/>
  <c r="CS18" i="4"/>
  <c r="CS19" i="4" s="1"/>
  <c r="CS20" i="4" s="1"/>
  <c r="CS10" i="4"/>
  <c r="CS11" i="4" s="1"/>
  <c r="CS12" i="4" s="1"/>
  <c r="CS13" i="4" s="1"/>
  <c r="CS14" i="4" s="1"/>
  <c r="CS15" i="4" s="1"/>
  <c r="CS16" i="4" s="1"/>
  <c r="CS17" i="4" s="1"/>
  <c r="CS2" i="4"/>
  <c r="CR10" i="4"/>
  <c r="CR18" i="4"/>
  <c r="CR26" i="4"/>
  <c r="CR34" i="4"/>
  <c r="CR42" i="4"/>
  <c r="CR50" i="4"/>
  <c r="CR58" i="4"/>
  <c r="CR2" i="4"/>
  <c r="CP59" i="4"/>
  <c r="CP60" i="4" s="1"/>
  <c r="CP61" i="4" s="1"/>
  <c r="CP62" i="4" s="1"/>
  <c r="CP63" i="4" s="1"/>
  <c r="CP64" i="4" s="1"/>
  <c r="CP65" i="4" s="1"/>
  <c r="CO59" i="4"/>
  <c r="CO60" i="4" s="1"/>
  <c r="CO61" i="4" s="1"/>
  <c r="CO62" i="4" s="1"/>
  <c r="CO63" i="4" s="1"/>
  <c r="CO64" i="4" s="1"/>
  <c r="CO65" i="4" s="1"/>
  <c r="CR65" i="4" s="1"/>
  <c r="CP51" i="4"/>
  <c r="CP52" i="4" s="1"/>
  <c r="CP53" i="4" s="1"/>
  <c r="CP54" i="4" s="1"/>
  <c r="CP55" i="4" s="1"/>
  <c r="CP56" i="4" s="1"/>
  <c r="CP57" i="4" s="1"/>
  <c r="CO51" i="4"/>
  <c r="CO52" i="4" s="1"/>
  <c r="CO53" i="4" s="1"/>
  <c r="CO54" i="4" s="1"/>
  <c r="CO55" i="4" s="1"/>
  <c r="CO56" i="4" s="1"/>
  <c r="CO57" i="4" s="1"/>
  <c r="CR57" i="4" s="1"/>
  <c r="CP43" i="4"/>
  <c r="CP44" i="4" s="1"/>
  <c r="CP45" i="4" s="1"/>
  <c r="CP46" i="4" s="1"/>
  <c r="CP47" i="4" s="1"/>
  <c r="CP48" i="4" s="1"/>
  <c r="CP49" i="4" s="1"/>
  <c r="CO43" i="4"/>
  <c r="CO44" i="4" s="1"/>
  <c r="CO45" i="4" s="1"/>
  <c r="CO46" i="4" s="1"/>
  <c r="CO47" i="4" s="1"/>
  <c r="CO48" i="4" s="1"/>
  <c r="CO49" i="4" s="1"/>
  <c r="CR49" i="4" s="1"/>
  <c r="CP35" i="4"/>
  <c r="CP36" i="4" s="1"/>
  <c r="CP37" i="4" s="1"/>
  <c r="CP38" i="4" s="1"/>
  <c r="CP39" i="4" s="1"/>
  <c r="CP40" i="4" s="1"/>
  <c r="CP41" i="4" s="1"/>
  <c r="CO35" i="4"/>
  <c r="CO36" i="4" s="1"/>
  <c r="CO37" i="4" s="1"/>
  <c r="CO38" i="4" s="1"/>
  <c r="CO39" i="4" s="1"/>
  <c r="CO40" i="4" s="1"/>
  <c r="CO41" i="4" s="1"/>
  <c r="CR41" i="4" s="1"/>
  <c r="CP27" i="4"/>
  <c r="CP28" i="4" s="1"/>
  <c r="CP29" i="4" s="1"/>
  <c r="CP30" i="4" s="1"/>
  <c r="CP31" i="4" s="1"/>
  <c r="CP32" i="4" s="1"/>
  <c r="CP33" i="4" s="1"/>
  <c r="CO27" i="4"/>
  <c r="CO28" i="4" s="1"/>
  <c r="CO29" i="4" s="1"/>
  <c r="CO30" i="4" s="1"/>
  <c r="CO31" i="4" s="1"/>
  <c r="CO32" i="4" s="1"/>
  <c r="CO33" i="4" s="1"/>
  <c r="CR33" i="4" s="1"/>
  <c r="CP19" i="4"/>
  <c r="CP20" i="4" s="1"/>
  <c r="CP21" i="4" s="1"/>
  <c r="CP22" i="4" s="1"/>
  <c r="CP23" i="4" s="1"/>
  <c r="CP24" i="4" s="1"/>
  <c r="CP25" i="4" s="1"/>
  <c r="CO19" i="4"/>
  <c r="CO20" i="4" s="1"/>
  <c r="CO21" i="4" s="1"/>
  <c r="CO22" i="4" s="1"/>
  <c r="CO23" i="4" s="1"/>
  <c r="CO24" i="4" s="1"/>
  <c r="CO25" i="4" s="1"/>
  <c r="CR25" i="4" s="1"/>
  <c r="CP11" i="4"/>
  <c r="CP12" i="4" s="1"/>
  <c r="CP13" i="4" s="1"/>
  <c r="CP14" i="4" s="1"/>
  <c r="CP15" i="4" s="1"/>
  <c r="CP16" i="4" s="1"/>
  <c r="CP17" i="4" s="1"/>
  <c r="CO11" i="4"/>
  <c r="CO12" i="4" s="1"/>
  <c r="CO13" i="4" s="1"/>
  <c r="CO14" i="4" s="1"/>
  <c r="CO15" i="4" s="1"/>
  <c r="CO16" i="4" s="1"/>
  <c r="CO17" i="4" s="1"/>
  <c r="CR17" i="4" s="1"/>
  <c r="CP3" i="4"/>
  <c r="CP4" i="4" s="1"/>
  <c r="CP5" i="4" s="1"/>
  <c r="CP6" i="4" s="1"/>
  <c r="CP7" i="4" s="1"/>
  <c r="CP8" i="4" s="1"/>
  <c r="CP9" i="4" s="1"/>
  <c r="CO3" i="4"/>
  <c r="CR3" i="4" s="1"/>
  <c r="CR46" i="4" l="1"/>
  <c r="CS21" i="4"/>
  <c r="CO4" i="4"/>
  <c r="CO5" i="4" s="1"/>
  <c r="CO6" i="4" s="1"/>
  <c r="CO7" i="4" s="1"/>
  <c r="CO8" i="4" s="1"/>
  <c r="CO9" i="4" s="1"/>
  <c r="CR9" i="4" s="1"/>
  <c r="CR62" i="4"/>
  <c r="CR61" i="4"/>
  <c r="CR55" i="4"/>
  <c r="CR64" i="4"/>
  <c r="CR59" i="4"/>
  <c r="CR43" i="4"/>
  <c r="CR31" i="4"/>
  <c r="CR15" i="4"/>
  <c r="CR63" i="4"/>
  <c r="CR30" i="4"/>
  <c r="CR23" i="4"/>
  <c r="CR14" i="4"/>
  <c r="CR47" i="4"/>
  <c r="CR27" i="4"/>
  <c r="CS3" i="4"/>
  <c r="CS4" i="4" s="1"/>
  <c r="CR56" i="4"/>
  <c r="CR48" i="4"/>
  <c r="CR40" i="4"/>
  <c r="CR32" i="4"/>
  <c r="CR24" i="4"/>
  <c r="CR16" i="4"/>
  <c r="CR38" i="4"/>
  <c r="CR22" i="4"/>
  <c r="CR53" i="4"/>
  <c r="CR45" i="4"/>
  <c r="CR37" i="4"/>
  <c r="CR29" i="4"/>
  <c r="CR21" i="4"/>
  <c r="CR13" i="4"/>
  <c r="CR54" i="4"/>
  <c r="CR60" i="4"/>
  <c r="CR52" i="4"/>
  <c r="CR44" i="4"/>
  <c r="CR36" i="4"/>
  <c r="CR28" i="4"/>
  <c r="CR20" i="4"/>
  <c r="CR12" i="4"/>
  <c r="CR4" i="4"/>
  <c r="CR39" i="4"/>
  <c r="CR51" i="4"/>
  <c r="CR35" i="4"/>
  <c r="CR19" i="4"/>
  <c r="CR11" i="4"/>
  <c r="BK9" i="1"/>
  <c r="BL9" i="1"/>
  <c r="BK10" i="1"/>
  <c r="BL10" i="1"/>
  <c r="BK11" i="1"/>
  <c r="BL11" i="1"/>
  <c r="BK12" i="1"/>
  <c r="BL12" i="1"/>
  <c r="CS5" i="4" l="1"/>
  <c r="CS6" i="4" s="1"/>
  <c r="CS7" i="4" s="1"/>
  <c r="CS8" i="4" s="1"/>
  <c r="AQ14" i="4"/>
  <c r="AQ17" i="4"/>
  <c r="AQ16" i="4"/>
  <c r="AQ15" i="4"/>
  <c r="CR7" i="4"/>
  <c r="CR6" i="4"/>
  <c r="CR8" i="4"/>
  <c r="BC11" i="4" s="1"/>
  <c r="CS22" i="4"/>
  <c r="AQ12" i="4"/>
  <c r="AQ6" i="4"/>
  <c r="AQ8" i="4"/>
  <c r="AQ10" i="4"/>
  <c r="AQ13" i="4"/>
  <c r="CR5" i="4"/>
  <c r="BM12" i="1"/>
  <c r="BM10" i="1"/>
  <c r="BM9" i="1"/>
  <c r="BM11"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16" i="1"/>
  <c r="BG17" i="1"/>
  <c r="BG9" i="1"/>
  <c r="BG10" i="1"/>
  <c r="BG11" i="1"/>
  <c r="BG12" i="1"/>
  <c r="BG13" i="1"/>
  <c r="BG14" i="1"/>
  <c r="BG15" i="1"/>
  <c r="BG8" i="1"/>
  <c r="BF17" i="1"/>
  <c r="BF18" i="1"/>
  <c r="BF19" i="1"/>
  <c r="BF20" i="1"/>
  <c r="BF21" i="1"/>
  <c r="BF22" i="1"/>
  <c r="BF23" i="1"/>
  <c r="BF24" i="1"/>
  <c r="BF25" i="1"/>
  <c r="BF26" i="1"/>
  <c r="BF27" i="1"/>
  <c r="BF28" i="1"/>
  <c r="BF29" i="1"/>
  <c r="BF30" i="1"/>
  <c r="BF31" i="1"/>
  <c r="BF32" i="1"/>
  <c r="BF33" i="1"/>
  <c r="BF34" i="1"/>
  <c r="BF35" i="1"/>
  <c r="BF36" i="1"/>
  <c r="BF37" i="1"/>
  <c r="BF38" i="1"/>
  <c r="BF39" i="1"/>
  <c r="BF40" i="1"/>
  <c r="BF41" i="1"/>
  <c r="BF42" i="1"/>
  <c r="BF43" i="1"/>
  <c r="BF44" i="1"/>
  <c r="BF45" i="1"/>
  <c r="BF46" i="1"/>
  <c r="BF47" i="1"/>
  <c r="BF48" i="1"/>
  <c r="BF49" i="1"/>
  <c r="BF50" i="1"/>
  <c r="BF51" i="1"/>
  <c r="BF52" i="1"/>
  <c r="BF53" i="1"/>
  <c r="BF54" i="1"/>
  <c r="BF55" i="1"/>
  <c r="BF56" i="1"/>
  <c r="BF57" i="1"/>
  <c r="BF9" i="1"/>
  <c r="BF10" i="1"/>
  <c r="BF11" i="1"/>
  <c r="BF12" i="1"/>
  <c r="BF13" i="1"/>
  <c r="BF14" i="1"/>
  <c r="BF15" i="1"/>
  <c r="BF16" i="1"/>
  <c r="BF8" i="1"/>
  <c r="BB9" i="1"/>
  <c r="BS9" i="1" s="1"/>
  <c r="BT9" i="1" s="1"/>
  <c r="BC9" i="1"/>
  <c r="BB10" i="1"/>
  <c r="BS10" i="1" s="1"/>
  <c r="BT10" i="1" s="1"/>
  <c r="BC10" i="1"/>
  <c r="BB11" i="1"/>
  <c r="BS11" i="1" s="1"/>
  <c r="BT11" i="1" s="1"/>
  <c r="BC11" i="1"/>
  <c r="BB12" i="1"/>
  <c r="BS12" i="1" s="1"/>
  <c r="BT12" i="1" s="1"/>
  <c r="BC12" i="1"/>
  <c r="BB13" i="1"/>
  <c r="BS13" i="1" s="1"/>
  <c r="BT13" i="1" s="1"/>
  <c r="BC13" i="1"/>
  <c r="BB14" i="1"/>
  <c r="BS14" i="1" s="1"/>
  <c r="BT14" i="1" s="1"/>
  <c r="BC14" i="1"/>
  <c r="BB15" i="1"/>
  <c r="BS15" i="1" s="1"/>
  <c r="BT15" i="1" s="1"/>
  <c r="BC15" i="1"/>
  <c r="BB16" i="1"/>
  <c r="BS16" i="1" s="1"/>
  <c r="BT16" i="1" s="1"/>
  <c r="BC16" i="1"/>
  <c r="BB17" i="1"/>
  <c r="BS17" i="1" s="1"/>
  <c r="BT17" i="1" s="1"/>
  <c r="BC17" i="1"/>
  <c r="BB18" i="1"/>
  <c r="BS18" i="1" s="1"/>
  <c r="BT18" i="1" s="1"/>
  <c r="BC18" i="1"/>
  <c r="BB19" i="1"/>
  <c r="BS19" i="1" s="1"/>
  <c r="BT19" i="1" s="1"/>
  <c r="BC19" i="1"/>
  <c r="BB20" i="1"/>
  <c r="BS20" i="1" s="1"/>
  <c r="BT20" i="1" s="1"/>
  <c r="BC20" i="1"/>
  <c r="BB21" i="1"/>
  <c r="BS21" i="1" s="1"/>
  <c r="BT21" i="1" s="1"/>
  <c r="BC21" i="1"/>
  <c r="BB22" i="1"/>
  <c r="BS22" i="1" s="1"/>
  <c r="BT22" i="1" s="1"/>
  <c r="BC22" i="1"/>
  <c r="BB23" i="1"/>
  <c r="BS23" i="1" s="1"/>
  <c r="BT23" i="1" s="1"/>
  <c r="BC23" i="1"/>
  <c r="BB24" i="1"/>
  <c r="BS24" i="1" s="1"/>
  <c r="BT24" i="1" s="1"/>
  <c r="BC24" i="1"/>
  <c r="BB25" i="1"/>
  <c r="BS25" i="1" s="1"/>
  <c r="BT25" i="1" s="1"/>
  <c r="BC25" i="1"/>
  <c r="BB26" i="1"/>
  <c r="BS26" i="1" s="1"/>
  <c r="BT26" i="1" s="1"/>
  <c r="BC26" i="1"/>
  <c r="BB27" i="1"/>
  <c r="BS27" i="1" s="1"/>
  <c r="BT27" i="1" s="1"/>
  <c r="BC27" i="1"/>
  <c r="BB28" i="1"/>
  <c r="BS28" i="1" s="1"/>
  <c r="BT28" i="1" s="1"/>
  <c r="BC28" i="1"/>
  <c r="BB29" i="1"/>
  <c r="BS29" i="1" s="1"/>
  <c r="BT29" i="1" s="1"/>
  <c r="BC29" i="1"/>
  <c r="BB30" i="1"/>
  <c r="BS30" i="1" s="1"/>
  <c r="BT30" i="1" s="1"/>
  <c r="BC30" i="1"/>
  <c r="BB31" i="1"/>
  <c r="BS31" i="1" s="1"/>
  <c r="BT31" i="1" s="1"/>
  <c r="BC31" i="1"/>
  <c r="BB32" i="1"/>
  <c r="BS32" i="1" s="1"/>
  <c r="BT32" i="1" s="1"/>
  <c r="BC32" i="1"/>
  <c r="BB33" i="1"/>
  <c r="BS33" i="1" s="1"/>
  <c r="BT33" i="1" s="1"/>
  <c r="BC33" i="1"/>
  <c r="BB34" i="1"/>
  <c r="BS34" i="1" s="1"/>
  <c r="BT34" i="1" s="1"/>
  <c r="BC34" i="1"/>
  <c r="BB35" i="1"/>
  <c r="BS35" i="1" s="1"/>
  <c r="BT35" i="1" s="1"/>
  <c r="BC35" i="1"/>
  <c r="BB36" i="1"/>
  <c r="BS36" i="1" s="1"/>
  <c r="BT36" i="1" s="1"/>
  <c r="BC36" i="1"/>
  <c r="BB37" i="1"/>
  <c r="BS37" i="1" s="1"/>
  <c r="BT37" i="1" s="1"/>
  <c r="BC37" i="1"/>
  <c r="BB38" i="1"/>
  <c r="BS38" i="1" s="1"/>
  <c r="BT38" i="1" s="1"/>
  <c r="BC38" i="1"/>
  <c r="BB39" i="1"/>
  <c r="BS39" i="1" s="1"/>
  <c r="BT39" i="1" s="1"/>
  <c r="BC39" i="1"/>
  <c r="BB40" i="1"/>
  <c r="BS40" i="1" s="1"/>
  <c r="BT40" i="1" s="1"/>
  <c r="BC40" i="1"/>
  <c r="BB41" i="1"/>
  <c r="BS41" i="1" s="1"/>
  <c r="BT41" i="1" s="1"/>
  <c r="BC41" i="1"/>
  <c r="BB42" i="1"/>
  <c r="BS42" i="1" s="1"/>
  <c r="BT42" i="1" s="1"/>
  <c r="BC42" i="1"/>
  <c r="BB43" i="1"/>
  <c r="BS43" i="1" s="1"/>
  <c r="BT43" i="1" s="1"/>
  <c r="BC43" i="1"/>
  <c r="BB44" i="1"/>
  <c r="BS44" i="1" s="1"/>
  <c r="BT44" i="1" s="1"/>
  <c r="BC44" i="1"/>
  <c r="BB45" i="1"/>
  <c r="BS45" i="1" s="1"/>
  <c r="BT45" i="1" s="1"/>
  <c r="BC45" i="1"/>
  <c r="BB46" i="1"/>
  <c r="BS46" i="1" s="1"/>
  <c r="BT46" i="1" s="1"/>
  <c r="BC46" i="1"/>
  <c r="BB47" i="1"/>
  <c r="BS47" i="1" s="1"/>
  <c r="BT47" i="1" s="1"/>
  <c r="BC47" i="1"/>
  <c r="BB48" i="1"/>
  <c r="BS48" i="1" s="1"/>
  <c r="BT48" i="1" s="1"/>
  <c r="BC48" i="1"/>
  <c r="BB49" i="1"/>
  <c r="BS49" i="1" s="1"/>
  <c r="BT49" i="1" s="1"/>
  <c r="BC49" i="1"/>
  <c r="BB50" i="1"/>
  <c r="BS50" i="1" s="1"/>
  <c r="BT50" i="1" s="1"/>
  <c r="BC50" i="1"/>
  <c r="BB51" i="1"/>
  <c r="BS51" i="1" s="1"/>
  <c r="BT51" i="1" s="1"/>
  <c r="BC51" i="1"/>
  <c r="BB52" i="1"/>
  <c r="BS52" i="1" s="1"/>
  <c r="BT52" i="1" s="1"/>
  <c r="BC52" i="1"/>
  <c r="BB53" i="1"/>
  <c r="BS53" i="1" s="1"/>
  <c r="BT53" i="1" s="1"/>
  <c r="BC53" i="1"/>
  <c r="BB54" i="1"/>
  <c r="BS54" i="1" s="1"/>
  <c r="BT54" i="1" s="1"/>
  <c r="BC54" i="1"/>
  <c r="BB55" i="1"/>
  <c r="BS55" i="1" s="1"/>
  <c r="BT55" i="1" s="1"/>
  <c r="BC55" i="1"/>
  <c r="BB56" i="1"/>
  <c r="BS56" i="1" s="1"/>
  <c r="BT56" i="1" s="1"/>
  <c r="BC56" i="1"/>
  <c r="BB57" i="1"/>
  <c r="BS57" i="1" s="1"/>
  <c r="BT57" i="1" s="1"/>
  <c r="BC57" i="1"/>
  <c r="BB8" i="1"/>
  <c r="BS8" i="1" s="1"/>
  <c r="BC8" i="1"/>
  <c r="BK8" i="1"/>
  <c r="BL8" i="1"/>
  <c r="BC13" i="4" l="1"/>
  <c r="BC12" i="4"/>
  <c r="CS9" i="4"/>
  <c r="AQ19" i="4" s="1"/>
  <c r="AQ18" i="4"/>
  <c r="BC3" i="4"/>
  <c r="BC7" i="4"/>
  <c r="AQ9" i="4"/>
  <c r="AQ20" i="4"/>
  <c r="BC4" i="4"/>
  <c r="BC10" i="4"/>
  <c r="BC6" i="4"/>
  <c r="AQ21" i="4"/>
  <c r="CS23" i="4"/>
  <c r="AQ22" i="4"/>
  <c r="AQ5" i="4"/>
  <c r="AQ4" i="4"/>
  <c r="BC5" i="4"/>
  <c r="AQ3" i="4"/>
  <c r="AQ7" i="4"/>
  <c r="AQ11" i="4"/>
  <c r="BC8" i="4"/>
  <c r="BC9" i="4"/>
  <c r="BD24" i="1"/>
  <c r="BI40" i="1"/>
  <c r="BI24" i="1"/>
  <c r="BD25" i="1"/>
  <c r="BH56" i="1"/>
  <c r="BI23" i="1"/>
  <c r="BH11" i="1"/>
  <c r="BM8" i="1"/>
  <c r="BH15" i="1"/>
  <c r="BH27" i="1"/>
  <c r="BH19" i="1"/>
  <c r="BI54" i="1"/>
  <c r="BI46" i="1"/>
  <c r="BI30" i="1"/>
  <c r="BD10" i="1"/>
  <c r="BI45" i="1"/>
  <c r="BH44" i="1"/>
  <c r="BI38" i="1"/>
  <c r="BD9" i="1"/>
  <c r="BH10" i="1"/>
  <c r="BD20" i="1"/>
  <c r="BH20" i="1"/>
  <c r="BI12" i="1"/>
  <c r="BD26" i="1"/>
  <c r="BD45" i="1"/>
  <c r="BD33" i="1"/>
  <c r="BI14" i="1"/>
  <c r="BH47" i="1"/>
  <c r="BH39" i="1"/>
  <c r="BH31" i="1"/>
  <c r="BH23" i="1"/>
  <c r="BH26" i="1"/>
  <c r="BH18" i="1"/>
  <c r="BI41" i="1"/>
  <c r="BH45" i="1"/>
  <c r="BI44" i="1"/>
  <c r="BI20" i="1"/>
  <c r="BI8" i="1"/>
  <c r="BH53" i="1"/>
  <c r="BH37" i="1"/>
  <c r="BI36" i="1"/>
  <c r="BI28" i="1"/>
  <c r="BD47" i="1"/>
  <c r="BI10" i="1"/>
  <c r="BH43" i="1"/>
  <c r="BH35" i="1"/>
  <c r="BH46" i="1"/>
  <c r="BH30" i="1"/>
  <c r="BH22" i="1"/>
  <c r="BD49" i="1"/>
  <c r="BH57" i="1"/>
  <c r="BH49" i="1"/>
  <c r="BH48" i="1"/>
  <c r="BI52" i="1"/>
  <c r="BH51" i="1"/>
  <c r="BI50" i="1"/>
  <c r="BH54" i="1"/>
  <c r="BI53" i="1"/>
  <c r="BD52" i="1"/>
  <c r="BI56" i="1"/>
  <c r="BI48" i="1"/>
  <c r="BH52" i="1"/>
  <c r="BI55" i="1"/>
  <c r="BH50" i="1"/>
  <c r="BI57" i="1"/>
  <c r="BI49" i="1"/>
  <c r="BD55" i="1"/>
  <c r="BD48" i="1"/>
  <c r="BI51" i="1"/>
  <c r="BD57" i="1"/>
  <c r="BH55" i="1"/>
  <c r="BD50" i="1"/>
  <c r="BD39" i="1"/>
  <c r="BH42" i="1"/>
  <c r="BD42" i="1"/>
  <c r="BD38" i="1"/>
  <c r="BH41" i="1"/>
  <c r="BH40" i="1"/>
  <c r="BH38" i="1"/>
  <c r="BD31" i="1"/>
  <c r="BI34" i="1"/>
  <c r="BH33" i="1"/>
  <c r="BD36" i="1"/>
  <c r="BI32" i="1"/>
  <c r="BI37" i="1"/>
  <c r="BH36" i="1"/>
  <c r="BH34" i="1"/>
  <c r="BH32" i="1"/>
  <c r="BI33" i="1"/>
  <c r="BH28" i="1"/>
  <c r="BI22" i="1"/>
  <c r="BD21" i="1"/>
  <c r="BD16" i="1"/>
  <c r="BH16" i="1"/>
  <c r="BH13" i="1"/>
  <c r="BI11" i="1"/>
  <c r="BI13" i="1"/>
  <c r="BH14" i="1"/>
  <c r="BH12" i="1"/>
  <c r="BI9" i="1"/>
  <c r="BD34" i="1"/>
  <c r="BI47" i="1"/>
  <c r="BI43" i="1"/>
  <c r="BI39" i="1"/>
  <c r="BI35" i="1"/>
  <c r="BI31" i="1"/>
  <c r="BD37" i="1"/>
  <c r="BD40" i="1"/>
  <c r="BI42" i="1"/>
  <c r="BD32" i="1"/>
  <c r="BI29" i="1"/>
  <c r="BH29" i="1"/>
  <c r="BI21" i="1"/>
  <c r="BH21" i="1"/>
  <c r="BD29" i="1"/>
  <c r="BI27" i="1"/>
  <c r="BI19" i="1"/>
  <c r="BH8" i="1"/>
  <c r="BH9" i="1"/>
  <c r="BI26" i="1"/>
  <c r="BI18" i="1"/>
  <c r="BI16" i="1"/>
  <c r="BH25" i="1"/>
  <c r="BI25" i="1"/>
  <c r="BH17" i="1"/>
  <c r="BI17" i="1"/>
  <c r="BH24" i="1"/>
  <c r="BI15" i="1"/>
  <c r="BD18" i="1"/>
  <c r="BD13" i="1"/>
  <c r="BD43" i="1"/>
  <c r="BD56" i="1"/>
  <c r="BD53" i="1"/>
  <c r="BD46" i="1"/>
  <c r="BD23" i="1"/>
  <c r="BD41" i="1"/>
  <c r="BD54" i="1"/>
  <c r="BD44" i="1"/>
  <c r="BD28" i="1"/>
  <c r="BD12" i="1"/>
  <c r="BD51" i="1"/>
  <c r="BD30" i="1"/>
  <c r="BD35" i="1"/>
  <c r="BD27" i="1"/>
  <c r="BD22" i="1"/>
  <c r="BD19" i="1"/>
  <c r="BD15" i="1"/>
  <c r="BD14" i="1"/>
  <c r="BD17" i="1"/>
  <c r="BD11" i="1"/>
  <c r="BD8" i="1"/>
  <c r="CS24" i="4" l="1"/>
  <c r="AQ23" i="4"/>
  <c r="B49" i="1"/>
  <c r="D43" i="4" s="1"/>
  <c r="B11" i="1"/>
  <c r="D5" i="4" s="1"/>
  <c r="B10" i="1"/>
  <c r="D4" i="4" s="1"/>
  <c r="B9" i="1"/>
  <c r="D3" i="4" s="1"/>
  <c r="BK13" i="1"/>
  <c r="B45" i="1" s="1"/>
  <c r="D39" i="4" s="1"/>
  <c r="BL13" i="1"/>
  <c r="BK14" i="1"/>
  <c r="B48" i="1" s="1"/>
  <c r="D42" i="4" s="1"/>
  <c r="BL14" i="1"/>
  <c r="BK15" i="1"/>
  <c r="BL15" i="1"/>
  <c r="BK16" i="1"/>
  <c r="BL16" i="1"/>
  <c r="BK17" i="1"/>
  <c r="BL17" i="1"/>
  <c r="BK18" i="1"/>
  <c r="BL18" i="1"/>
  <c r="BK19" i="1"/>
  <c r="BL19" i="1"/>
  <c r="BK20" i="1"/>
  <c r="BL20" i="1"/>
  <c r="BK21" i="1"/>
  <c r="BL21" i="1"/>
  <c r="BK22" i="1"/>
  <c r="BL22" i="1"/>
  <c r="BK23" i="1"/>
  <c r="BL23" i="1"/>
  <c r="BK24" i="1"/>
  <c r="BL24" i="1"/>
  <c r="BK25" i="1"/>
  <c r="BL25" i="1"/>
  <c r="BK26" i="1"/>
  <c r="BL26" i="1"/>
  <c r="BK27" i="1"/>
  <c r="BL27" i="1"/>
  <c r="BK28" i="1"/>
  <c r="BL28" i="1"/>
  <c r="BK29" i="1"/>
  <c r="BL29" i="1"/>
  <c r="BK30" i="1"/>
  <c r="BL30" i="1"/>
  <c r="BK31" i="1"/>
  <c r="BL31" i="1"/>
  <c r="BK32" i="1"/>
  <c r="BL32" i="1"/>
  <c r="BK33" i="1"/>
  <c r="BL33" i="1"/>
  <c r="BK34" i="1"/>
  <c r="BL34" i="1"/>
  <c r="BK35" i="1"/>
  <c r="BL35" i="1"/>
  <c r="BK36" i="1"/>
  <c r="BL36" i="1"/>
  <c r="BK37" i="1"/>
  <c r="BL37" i="1"/>
  <c r="BK38" i="1"/>
  <c r="BL38" i="1"/>
  <c r="BK39" i="1"/>
  <c r="BL39" i="1"/>
  <c r="BK40" i="1"/>
  <c r="BL40" i="1"/>
  <c r="BK41" i="1"/>
  <c r="BL41" i="1"/>
  <c r="BK42" i="1"/>
  <c r="BL42" i="1"/>
  <c r="BK43" i="1"/>
  <c r="BL43" i="1"/>
  <c r="BK44" i="1"/>
  <c r="BL44" i="1"/>
  <c r="BK45" i="1"/>
  <c r="BL45" i="1"/>
  <c r="BK46" i="1"/>
  <c r="BL46" i="1"/>
  <c r="BK47" i="1"/>
  <c r="BL47" i="1"/>
  <c r="BK48" i="1"/>
  <c r="BL48" i="1"/>
  <c r="BK49" i="1"/>
  <c r="BL49" i="1"/>
  <c r="BK50" i="1"/>
  <c r="BL50" i="1"/>
  <c r="BK51" i="1"/>
  <c r="B53" i="1" s="1"/>
  <c r="D47" i="4" s="1"/>
  <c r="BL51" i="1"/>
  <c r="BK52" i="1"/>
  <c r="BL52" i="1"/>
  <c r="BK53" i="1"/>
  <c r="BL53" i="1"/>
  <c r="BK54" i="1"/>
  <c r="BL54" i="1"/>
  <c r="BK55" i="1"/>
  <c r="BL55" i="1"/>
  <c r="BK56" i="1"/>
  <c r="BL56" i="1"/>
  <c r="BK57" i="1"/>
  <c r="BL57" i="1"/>
  <c r="P57" i="1"/>
  <c r="N51" i="4" s="1"/>
  <c r="P56" i="1"/>
  <c r="N50" i="4" s="1"/>
  <c r="P55" i="1"/>
  <c r="N49" i="4" s="1"/>
  <c r="P54" i="1"/>
  <c r="N48" i="4" s="1"/>
  <c r="P53" i="1"/>
  <c r="N47" i="4" s="1"/>
  <c r="P52" i="1"/>
  <c r="N46" i="4" s="1"/>
  <c r="P51" i="1"/>
  <c r="N45" i="4" s="1"/>
  <c r="P50" i="1"/>
  <c r="N44" i="4" s="1"/>
  <c r="P49" i="1"/>
  <c r="N43" i="4" s="1"/>
  <c r="P48" i="1"/>
  <c r="N42" i="4" s="1"/>
  <c r="P47" i="1"/>
  <c r="N41" i="4" s="1"/>
  <c r="P46" i="1"/>
  <c r="N40" i="4" s="1"/>
  <c r="P45" i="1"/>
  <c r="N39" i="4" s="1"/>
  <c r="P44" i="1"/>
  <c r="N38" i="4" s="1"/>
  <c r="P43" i="1"/>
  <c r="N37" i="4" s="1"/>
  <c r="P42" i="1"/>
  <c r="N36" i="4" s="1"/>
  <c r="P41" i="1"/>
  <c r="N35" i="4" s="1"/>
  <c r="P40" i="1"/>
  <c r="N34" i="4" s="1"/>
  <c r="P39" i="1"/>
  <c r="N33" i="4" s="1"/>
  <c r="P38" i="1"/>
  <c r="N32" i="4" s="1"/>
  <c r="P37" i="1"/>
  <c r="N31" i="4" s="1"/>
  <c r="P36" i="1"/>
  <c r="N30" i="4" s="1"/>
  <c r="P35" i="1"/>
  <c r="N29" i="4" s="1"/>
  <c r="P34" i="1"/>
  <c r="N28" i="4" s="1"/>
  <c r="P33" i="1"/>
  <c r="N27" i="4" s="1"/>
  <c r="P32" i="1"/>
  <c r="N26" i="4" s="1"/>
  <c r="P31" i="1"/>
  <c r="N25" i="4" s="1"/>
  <c r="P30" i="1"/>
  <c r="N24" i="4" s="1"/>
  <c r="P29" i="1"/>
  <c r="N23" i="4" s="1"/>
  <c r="P28" i="1"/>
  <c r="N22" i="4" s="1"/>
  <c r="P27" i="1"/>
  <c r="N21" i="4" s="1"/>
  <c r="P26" i="1"/>
  <c r="N20" i="4" s="1"/>
  <c r="P25" i="1"/>
  <c r="N19" i="4" s="1"/>
  <c r="P24" i="1"/>
  <c r="N18" i="4" s="1"/>
  <c r="P23" i="1"/>
  <c r="N17" i="4" s="1"/>
  <c r="P22" i="1"/>
  <c r="N16" i="4" s="1"/>
  <c r="P21" i="1"/>
  <c r="N15" i="4" s="1"/>
  <c r="P20" i="1"/>
  <c r="N14" i="4" s="1"/>
  <c r="P19" i="1"/>
  <c r="N13" i="4" s="1"/>
  <c r="P18" i="1"/>
  <c r="N12" i="4" s="1"/>
  <c r="P17" i="1"/>
  <c r="N11" i="4" s="1"/>
  <c r="P16" i="1"/>
  <c r="N10" i="4" s="1"/>
  <c r="P15" i="1"/>
  <c r="N9" i="4" s="1"/>
  <c r="P14" i="1"/>
  <c r="N8" i="4" s="1"/>
  <c r="N7" i="4"/>
  <c r="P12" i="1"/>
  <c r="N6" i="4" s="1"/>
  <c r="P11" i="1"/>
  <c r="N5" i="4" s="1"/>
  <c r="P10" i="1"/>
  <c r="N4" i="4" s="1"/>
  <c r="P9" i="1"/>
  <c r="N3" i="4" s="1"/>
  <c r="P8" i="1"/>
  <c r="BM39" i="1" l="1"/>
  <c r="BM55" i="1"/>
  <c r="BM46" i="1"/>
  <c r="BM29" i="1"/>
  <c r="CS25" i="4"/>
  <c r="AQ25" i="4" s="1"/>
  <c r="AQ24" i="4"/>
  <c r="BM25" i="1"/>
  <c r="BM36" i="1"/>
  <c r="BM28" i="1"/>
  <c r="BM35" i="1"/>
  <c r="BM21" i="1"/>
  <c r="BM38" i="1"/>
  <c r="BM45" i="1"/>
  <c r="BM37" i="1"/>
  <c r="BM30" i="1"/>
  <c r="BM26" i="1"/>
  <c r="BM18" i="1"/>
  <c r="B13" i="1"/>
  <c r="D7" i="4" s="1"/>
  <c r="BM17" i="1"/>
  <c r="BM13" i="1"/>
  <c r="BM15" i="1"/>
  <c r="BM50" i="1"/>
  <c r="BM56" i="1"/>
  <c r="BM52" i="1"/>
  <c r="BM54" i="1"/>
  <c r="BM24" i="1"/>
  <c r="BM23" i="1"/>
  <c r="B44" i="1"/>
  <c r="D38" i="4" s="1"/>
  <c r="BM22" i="1"/>
  <c r="BM14" i="1"/>
  <c r="B56" i="1"/>
  <c r="D50" i="4" s="1"/>
  <c r="B25" i="1"/>
  <c r="D19" i="4" s="1"/>
  <c r="B57" i="1"/>
  <c r="D51" i="4" s="1"/>
  <c r="BM57" i="1"/>
  <c r="BM53" i="1"/>
  <c r="BM49" i="1"/>
  <c r="BM41" i="1"/>
  <c r="BM33" i="1"/>
  <c r="B30" i="1"/>
  <c r="D24" i="4" s="1"/>
  <c r="B50" i="1"/>
  <c r="D44" i="4" s="1"/>
  <c r="BM34" i="1"/>
  <c r="B17" i="1"/>
  <c r="D11" i="4" s="1"/>
  <c r="B22" i="1"/>
  <c r="D16" i="4" s="1"/>
  <c r="B37" i="1"/>
  <c r="D31" i="4" s="1"/>
  <c r="BM51" i="1"/>
  <c r="B55" i="1"/>
  <c r="D49" i="4" s="1"/>
  <c r="BM20" i="1"/>
  <c r="BM19" i="1"/>
  <c r="B51" i="1"/>
  <c r="D45" i="4" s="1"/>
  <c r="BM48" i="1"/>
  <c r="B52" i="1"/>
  <c r="D46" i="4" s="1"/>
  <c r="B54" i="1"/>
  <c r="D48" i="4" s="1"/>
  <c r="BM47" i="1"/>
  <c r="BM44" i="1"/>
  <c r="BM43" i="1"/>
  <c r="BM42" i="1"/>
  <c r="BM40" i="1"/>
  <c r="BM32" i="1"/>
  <c r="BM27" i="1"/>
  <c r="BM31" i="1"/>
  <c r="BM16" i="1"/>
  <c r="B46" i="1"/>
  <c r="D40" i="4" s="1"/>
  <c r="B31" i="1"/>
  <c r="D25" i="4" s="1"/>
  <c r="B32" i="1"/>
  <c r="D26" i="4" s="1"/>
  <c r="B33" i="1"/>
  <c r="D27" i="4" s="1"/>
  <c r="B34" i="1"/>
  <c r="D28" i="4" s="1"/>
  <c r="B42" i="1"/>
  <c r="D36" i="4" s="1"/>
  <c r="B38" i="1"/>
  <c r="D32" i="4" s="1"/>
  <c r="B47" i="1"/>
  <c r="D41" i="4" s="1"/>
  <c r="B35" i="1"/>
  <c r="D29" i="4" s="1"/>
  <c r="B43" i="1"/>
  <c r="D37" i="4" s="1"/>
  <c r="B39" i="1"/>
  <c r="D33" i="4" s="1"/>
  <c r="B40" i="1"/>
  <c r="D34" i="4" s="1"/>
  <c r="B41" i="1"/>
  <c r="D35" i="4" s="1"/>
  <c r="B36" i="1"/>
  <c r="D30" i="4" s="1"/>
  <c r="B19" i="1"/>
  <c r="D13" i="4" s="1"/>
  <c r="B27" i="1"/>
  <c r="D21" i="4" s="1"/>
  <c r="B12" i="1"/>
  <c r="D6" i="4" s="1"/>
  <c r="B20" i="1"/>
  <c r="D14" i="4" s="1"/>
  <c r="B28" i="1"/>
  <c r="D22" i="4" s="1"/>
  <c r="B18" i="1"/>
  <c r="D12" i="4" s="1"/>
  <c r="B29" i="1"/>
  <c r="D23" i="4" s="1"/>
  <c r="B14" i="1"/>
  <c r="D8" i="4" s="1"/>
  <c r="B15" i="1"/>
  <c r="D9" i="4" s="1"/>
  <c r="B23" i="1"/>
  <c r="D17" i="4" s="1"/>
  <c r="B26" i="1"/>
  <c r="D20" i="4" s="1"/>
  <c r="B21" i="1"/>
  <c r="D15" i="4" s="1"/>
  <c r="B16" i="1"/>
  <c r="D10" i="4" s="1"/>
  <c r="B24" i="1"/>
  <c r="D18" i="4" s="1"/>
  <c r="B8" i="1"/>
  <c r="J17" i="2" s="1"/>
  <c r="BU2" i="4"/>
  <c r="N66" i="2" l="1"/>
  <c r="N62" i="2"/>
  <c r="N58" i="2"/>
  <c r="N54" i="2"/>
  <c r="N50" i="2"/>
  <c r="N46" i="2"/>
  <c r="N42" i="2"/>
  <c r="N38" i="2"/>
  <c r="N34" i="2"/>
  <c r="N30" i="2"/>
  <c r="N26" i="2"/>
  <c r="N22" i="2"/>
  <c r="N53" i="2"/>
  <c r="N33" i="2"/>
  <c r="N17" i="2"/>
  <c r="N28" i="2"/>
  <c r="L52" i="2"/>
  <c r="L28" i="2"/>
  <c r="N47" i="2"/>
  <c r="N19" i="2"/>
  <c r="L66" i="2"/>
  <c r="L62" i="2"/>
  <c r="L58" i="2"/>
  <c r="L54" i="2"/>
  <c r="L50" i="2"/>
  <c r="L46" i="2"/>
  <c r="L42" i="2"/>
  <c r="L38" i="2"/>
  <c r="L34" i="2"/>
  <c r="L30" i="2"/>
  <c r="L26" i="2"/>
  <c r="L22" i="2"/>
  <c r="L18" i="2"/>
  <c r="N65" i="2"/>
  <c r="N61" i="2"/>
  <c r="N49" i="2"/>
  <c r="N45" i="2"/>
  <c r="N37" i="2"/>
  <c r="N25" i="2"/>
  <c r="N44" i="2"/>
  <c r="N32" i="2"/>
  <c r="L64" i="2"/>
  <c r="L44" i="2"/>
  <c r="L32" i="2"/>
  <c r="N63" i="2"/>
  <c r="N51" i="2"/>
  <c r="N35" i="2"/>
  <c r="N23" i="2"/>
  <c r="L65" i="2"/>
  <c r="L61" i="2"/>
  <c r="L57" i="2"/>
  <c r="L53" i="2"/>
  <c r="L49" i="2"/>
  <c r="L45" i="2"/>
  <c r="L41" i="2"/>
  <c r="L37" i="2"/>
  <c r="L33" i="2"/>
  <c r="L29" i="2"/>
  <c r="L25" i="2"/>
  <c r="L21" i="2"/>
  <c r="L17" i="2"/>
  <c r="N64" i="2"/>
  <c r="N60" i="2"/>
  <c r="N56" i="2"/>
  <c r="N52" i="2"/>
  <c r="N48" i="2"/>
  <c r="N36" i="2"/>
  <c r="N20" i="2"/>
  <c r="L56" i="2"/>
  <c r="L40" i="2"/>
  <c r="L24" i="2"/>
  <c r="N59" i="2"/>
  <c r="N43" i="2"/>
  <c r="N31" i="2"/>
  <c r="L63" i="2"/>
  <c r="L59" i="2"/>
  <c r="L55" i="2"/>
  <c r="L51" i="2"/>
  <c r="L47" i="2"/>
  <c r="L43" i="2"/>
  <c r="L39" i="2"/>
  <c r="L35" i="2"/>
  <c r="L31" i="2"/>
  <c r="L27" i="2"/>
  <c r="L23" i="2"/>
  <c r="L19" i="2"/>
  <c r="N18" i="2"/>
  <c r="N57" i="2"/>
  <c r="N41" i="2"/>
  <c r="N29" i="2"/>
  <c r="N21" i="2"/>
  <c r="N40" i="2"/>
  <c r="N24" i="2"/>
  <c r="L60" i="2"/>
  <c r="L48" i="2"/>
  <c r="L36" i="2"/>
  <c r="L20" i="2"/>
  <c r="N55" i="2"/>
  <c r="N39" i="2"/>
  <c r="N27" i="2"/>
  <c r="B2" i="4"/>
  <c r="BD2" i="4" s="1"/>
  <c r="AR2" i="4" l="1"/>
  <c r="J47" i="2"/>
  <c r="J20" i="2"/>
  <c r="V2" i="1"/>
  <c r="J59" i="2" l="1"/>
  <c r="J51" i="2"/>
  <c r="J43" i="2"/>
  <c r="J35" i="2"/>
  <c r="J27" i="2"/>
  <c r="J19" i="2"/>
  <c r="J66" i="2"/>
  <c r="J58" i="2"/>
  <c r="J50" i="2"/>
  <c r="J42" i="2"/>
  <c r="J34" i="2"/>
  <c r="J26" i="2"/>
  <c r="J18" i="2"/>
  <c r="J65" i="2"/>
  <c r="J57" i="2"/>
  <c r="J49" i="2"/>
  <c r="J41" i="2"/>
  <c r="J33" i="2"/>
  <c r="J25" i="2"/>
  <c r="J64" i="2"/>
  <c r="J56" i="2"/>
  <c r="J48" i="2"/>
  <c r="J40" i="2"/>
  <c r="J32" i="2"/>
  <c r="J24" i="2"/>
  <c r="J63" i="2"/>
  <c r="J55" i="2"/>
  <c r="J39" i="2"/>
  <c r="J31" i="2"/>
  <c r="J23" i="2"/>
  <c r="J62" i="2"/>
  <c r="J54" i="2"/>
  <c r="J46" i="2"/>
  <c r="J38" i="2"/>
  <c r="J30" i="2"/>
  <c r="J22" i="2"/>
  <c r="J61" i="2"/>
  <c r="J53" i="2"/>
  <c r="J45" i="2"/>
  <c r="J37" i="2"/>
  <c r="J29" i="2"/>
  <c r="J21" i="2"/>
  <c r="J60" i="2"/>
  <c r="J52" i="2"/>
  <c r="J44" i="2"/>
  <c r="J36" i="2"/>
  <c r="J28" i="2"/>
  <c r="CM2" i="4"/>
  <c r="CL2" i="4"/>
  <c r="F2" i="4" l="1"/>
  <c r="W149" i="6"/>
  <c r="BR2" i="4" l="1"/>
  <c r="CC2" i="4"/>
  <c r="CB2" i="4"/>
  <c r="AG65" i="3" l="1"/>
  <c r="AH56" i="3" s="1"/>
  <c r="AI57" i="1" l="1"/>
  <c r="AI56" i="1"/>
  <c r="AI55" i="1"/>
  <c r="AI54" i="1"/>
  <c r="AI53" i="1"/>
  <c r="AI52" i="1"/>
  <c r="AI51" i="1"/>
  <c r="AI50" i="1"/>
  <c r="AI49" i="1"/>
  <c r="AI48" i="1"/>
  <c r="AI47" i="1"/>
  <c r="AI46" i="1"/>
  <c r="AI45" i="1"/>
  <c r="AI44" i="1"/>
  <c r="AI43" i="1"/>
  <c r="AI42" i="1"/>
  <c r="AI41" i="1"/>
  <c r="AI40" i="1"/>
  <c r="AI39" i="1"/>
  <c r="AI38" i="1"/>
  <c r="AI37" i="1"/>
  <c r="AI36" i="1"/>
  <c r="AI35" i="1"/>
  <c r="AI34" i="1"/>
  <c r="AI33" i="1"/>
  <c r="AI32" i="1"/>
  <c r="AI31" i="1"/>
  <c r="AI30" i="1"/>
  <c r="AI29" i="1"/>
  <c r="AI28" i="1"/>
  <c r="AI27" i="1"/>
  <c r="AI26" i="1"/>
  <c r="AI25" i="1"/>
  <c r="AI24" i="1"/>
  <c r="AI23" i="1"/>
  <c r="AI22" i="1"/>
  <c r="AI21" i="1"/>
  <c r="AI20" i="1"/>
  <c r="AI19" i="1"/>
  <c r="AI18" i="1"/>
  <c r="AI17" i="1"/>
  <c r="AI16" i="1"/>
  <c r="AI15" i="1"/>
  <c r="AI14" i="1"/>
  <c r="AI13" i="1"/>
  <c r="AI12" i="1"/>
  <c r="AI11" i="1"/>
  <c r="AI10" i="1"/>
  <c r="AI9" i="1"/>
  <c r="AI8" i="1"/>
  <c r="BZ2" i="4" l="1"/>
  <c r="CK2" i="4"/>
  <c r="CJ2" i="4"/>
  <c r="CI2" i="4"/>
  <c r="CH2" i="4"/>
  <c r="CF2" i="4"/>
  <c r="CE2" i="4"/>
  <c r="CD2" i="4"/>
  <c r="BY2" i="4"/>
  <c r="CA2" i="4"/>
  <c r="BX2" i="4"/>
  <c r="V2" i="4" l="1"/>
  <c r="T2" i="4"/>
  <c r="S2" i="4"/>
  <c r="R2" i="4"/>
  <c r="Q2" i="4"/>
  <c r="P2" i="4"/>
  <c r="O2" i="4"/>
  <c r="N2" i="4"/>
  <c r="M2" i="4"/>
  <c r="X149" i="6"/>
  <c r="S3" i="1" s="1"/>
  <c r="AC2" i="4" l="1"/>
  <c r="BC2" i="4" s="1"/>
  <c r="CV2" i="4"/>
  <c r="Y2" i="4"/>
  <c r="AQ2" i="4" s="1"/>
  <c r="U2" i="4"/>
  <c r="BR8" i="1" s="1"/>
  <c r="BT8" i="1" s="1"/>
  <c r="C11" i="4"/>
  <c r="C13" i="4"/>
  <c r="C15" i="4"/>
  <c r="C21" i="4"/>
  <c r="C26" i="4"/>
  <c r="C28" i="4"/>
  <c r="C32" i="4"/>
  <c r="C38" i="4"/>
  <c r="C19" i="4"/>
  <c r="C24" i="4"/>
  <c r="C25" i="4"/>
  <c r="C43" i="4"/>
  <c r="C39" i="4"/>
  <c r="C40" i="4"/>
  <c r="C5" i="4"/>
  <c r="C20" i="4"/>
  <c r="C29" i="4"/>
  <c r="C36" i="4"/>
  <c r="C17" i="4"/>
  <c r="C42" i="4"/>
  <c r="C30" i="4"/>
  <c r="C35" i="4"/>
  <c r="C47" i="4"/>
  <c r="C51" i="4"/>
  <c r="C44" i="4"/>
  <c r="C48" i="4"/>
  <c r="C6" i="4"/>
  <c r="C12" i="4"/>
  <c r="C8" i="4"/>
  <c r="C10" i="4"/>
  <c r="C34" i="4"/>
  <c r="C37" i="4"/>
  <c r="C3" i="4"/>
  <c r="C14" i="4"/>
  <c r="C16" i="4"/>
  <c r="C18" i="4"/>
  <c r="C22" i="4"/>
  <c r="C27" i="4"/>
  <c r="C33" i="4"/>
  <c r="C45" i="4"/>
  <c r="C49" i="4"/>
  <c r="C7" i="4"/>
  <c r="C9" i="4"/>
  <c r="C23" i="4"/>
  <c r="C41" i="4"/>
  <c r="C46" i="4"/>
  <c r="C50" i="4"/>
  <c r="C4" i="4"/>
  <c r="C31" i="4"/>
  <c r="L2" i="4"/>
  <c r="BK2" i="4"/>
  <c r="AY2" i="4"/>
  <c r="C2" i="4"/>
  <c r="I2" i="4"/>
  <c r="CA17" i="1" l="1"/>
  <c r="CA18" i="1"/>
  <c r="CA16" i="1"/>
  <c r="CA21" i="1"/>
  <c r="CA11" i="1"/>
  <c r="CA13" i="1"/>
  <c r="CA10" i="1"/>
  <c r="CA20" i="1"/>
  <c r="CA12" i="1"/>
  <c r="CA9" i="1"/>
  <c r="CA19" i="1"/>
  <c r="CA8" i="1"/>
  <c r="AW11" i="4"/>
  <c r="AW14" i="4"/>
  <c r="AS14" i="4"/>
  <c r="AV14" i="4"/>
  <c r="AU14" i="4"/>
  <c r="BH9" i="4"/>
  <c r="BE9" i="4"/>
  <c r="BG9" i="4"/>
  <c r="AS11" i="4"/>
  <c r="AU11" i="4"/>
  <c r="AV11" i="4"/>
  <c r="BI3" i="4"/>
  <c r="BI9" i="4"/>
  <c r="BG3" i="4"/>
  <c r="BE3" i="4"/>
  <c r="BH3" i="4"/>
  <c r="AV5" i="4"/>
  <c r="AU5" i="4"/>
  <c r="AS5" i="4"/>
  <c r="AS38" i="4"/>
  <c r="BE38" i="4"/>
  <c r="AU38" i="4"/>
  <c r="AV38" i="4"/>
  <c r="BH38" i="4"/>
  <c r="BG38" i="4"/>
  <c r="BG34" i="4"/>
  <c r="BH34" i="4"/>
  <c r="AV34" i="4"/>
  <c r="BE34" i="4"/>
  <c r="AS34" i="4"/>
  <c r="AU34" i="4"/>
  <c r="BG47" i="4"/>
  <c r="BH47" i="4"/>
  <c r="AU47" i="4"/>
  <c r="BE47" i="4"/>
  <c r="AV47" i="4"/>
  <c r="AS47" i="4"/>
  <c r="BH5" i="4"/>
  <c r="BE5" i="4"/>
  <c r="BG5" i="4"/>
  <c r="BE32" i="4"/>
  <c r="AS32" i="4"/>
  <c r="BG32" i="4"/>
  <c r="BH32" i="4"/>
  <c r="AU32" i="4"/>
  <c r="AV32" i="4"/>
  <c r="AS46" i="4"/>
  <c r="AV46" i="4"/>
  <c r="AU46" i="4"/>
  <c r="BH46" i="4"/>
  <c r="BE46" i="4"/>
  <c r="BG46" i="4"/>
  <c r="AS27" i="4"/>
  <c r="BE27" i="4"/>
  <c r="AU27" i="4"/>
  <c r="BG27" i="4"/>
  <c r="AV27" i="4"/>
  <c r="BH27" i="4"/>
  <c r="BH10" i="4"/>
  <c r="BG10" i="4"/>
  <c r="BE10" i="4"/>
  <c r="AS10" i="4"/>
  <c r="AV10" i="4"/>
  <c r="AU10" i="4"/>
  <c r="AS35" i="4"/>
  <c r="BE35" i="4"/>
  <c r="AV35" i="4"/>
  <c r="AU35" i="4"/>
  <c r="BG35" i="4"/>
  <c r="BH35" i="4"/>
  <c r="BH40" i="4"/>
  <c r="AS40" i="4"/>
  <c r="BE40" i="4"/>
  <c r="BG40" i="4"/>
  <c r="AV40" i="4"/>
  <c r="AU40" i="4"/>
  <c r="AS28" i="4"/>
  <c r="BG28" i="4"/>
  <c r="AU28" i="4"/>
  <c r="AV28" i="4"/>
  <c r="BH28" i="4"/>
  <c r="BE28" i="4"/>
  <c r="BH45" i="4"/>
  <c r="BG45" i="4"/>
  <c r="AS45" i="4"/>
  <c r="BE45" i="4"/>
  <c r="AV45" i="4"/>
  <c r="AU45" i="4"/>
  <c r="AS37" i="4"/>
  <c r="AV37" i="4"/>
  <c r="BE37" i="4"/>
  <c r="BG37" i="4"/>
  <c r="AU37" i="4"/>
  <c r="BH37" i="4"/>
  <c r="BH50" i="4"/>
  <c r="BG50" i="4"/>
  <c r="AV50" i="4"/>
  <c r="AS50" i="4"/>
  <c r="AU50" i="4"/>
  <c r="BE50" i="4"/>
  <c r="AU41" i="4"/>
  <c r="AV41" i="4"/>
  <c r="BG41" i="4"/>
  <c r="BH41" i="4"/>
  <c r="AS41" i="4"/>
  <c r="BE41" i="4"/>
  <c r="AS30" i="4"/>
  <c r="AU30" i="4"/>
  <c r="AV30" i="4"/>
  <c r="BE30" i="4"/>
  <c r="BH30" i="4"/>
  <c r="BG30" i="4"/>
  <c r="AV23" i="4"/>
  <c r="BE23" i="4"/>
  <c r="BG23" i="4"/>
  <c r="AU23" i="4"/>
  <c r="BH23" i="4"/>
  <c r="AS23" i="4"/>
  <c r="AV12" i="4"/>
  <c r="AS12" i="4"/>
  <c r="AU12" i="4"/>
  <c r="BG12" i="4"/>
  <c r="BH12" i="4"/>
  <c r="BE12" i="4"/>
  <c r="BG43" i="4"/>
  <c r="BH43" i="4"/>
  <c r="AV43" i="4"/>
  <c r="AU43" i="4"/>
  <c r="BE43" i="4"/>
  <c r="AS43" i="4"/>
  <c r="AS21" i="4"/>
  <c r="AU21" i="4"/>
  <c r="BH21" i="4"/>
  <c r="AV21" i="4"/>
  <c r="BE21" i="4"/>
  <c r="BG21" i="4"/>
  <c r="BG16" i="4"/>
  <c r="AS16" i="4"/>
  <c r="BE16" i="4"/>
  <c r="AV16" i="4"/>
  <c r="BH16" i="4"/>
  <c r="AU16" i="4"/>
  <c r="BG17" i="4"/>
  <c r="BH17" i="4"/>
  <c r="BE17" i="4"/>
  <c r="AV17" i="4"/>
  <c r="AU17" i="4"/>
  <c r="AS17" i="4"/>
  <c r="AU25" i="4"/>
  <c r="BE25" i="4"/>
  <c r="BG25" i="4"/>
  <c r="BH25" i="4"/>
  <c r="AV25" i="4"/>
  <c r="AS25" i="4"/>
  <c r="AU15" i="4"/>
  <c r="AV15" i="4"/>
  <c r="AS15" i="4"/>
  <c r="AS51" i="4"/>
  <c r="BE51" i="4"/>
  <c r="AV51" i="4"/>
  <c r="AU51" i="4"/>
  <c r="BH51" i="4"/>
  <c r="BG51" i="4"/>
  <c r="AU33" i="4"/>
  <c r="BE33" i="4"/>
  <c r="BG33" i="4"/>
  <c r="BH33" i="4"/>
  <c r="AV33" i="4"/>
  <c r="AS33" i="4"/>
  <c r="AU22" i="4"/>
  <c r="AV22" i="4"/>
  <c r="BE22" i="4"/>
  <c r="AS22" i="4"/>
  <c r="BG22" i="4"/>
  <c r="BH22" i="4"/>
  <c r="AV26" i="4"/>
  <c r="BH26" i="4"/>
  <c r="BG26" i="4"/>
  <c r="AU26" i="4"/>
  <c r="BE26" i="4"/>
  <c r="AS26" i="4"/>
  <c r="AU42" i="4"/>
  <c r="AV42" i="4"/>
  <c r="BG42" i="4"/>
  <c r="BH42" i="4"/>
  <c r="AS42" i="4"/>
  <c r="BE42" i="4"/>
  <c r="AU9" i="4"/>
  <c r="AV9" i="4"/>
  <c r="AS9" i="4"/>
  <c r="AU6" i="4"/>
  <c r="AV6" i="4"/>
  <c r="BE6" i="4"/>
  <c r="AS6" i="4"/>
  <c r="BH6" i="4"/>
  <c r="BG6" i="4"/>
  <c r="BG7" i="4"/>
  <c r="BH7" i="4"/>
  <c r="AU7" i="4"/>
  <c r="AV7" i="4"/>
  <c r="BE7" i="4"/>
  <c r="AS7" i="4"/>
  <c r="BE14" i="4"/>
  <c r="BG14" i="4"/>
  <c r="BH14" i="4"/>
  <c r="BG48" i="4"/>
  <c r="AU48" i="4"/>
  <c r="BH48" i="4"/>
  <c r="AV48" i="4"/>
  <c r="AS48" i="4"/>
  <c r="BE48" i="4"/>
  <c r="AU36" i="4"/>
  <c r="BG36" i="4"/>
  <c r="AS36" i="4"/>
  <c r="BH36" i="4"/>
  <c r="AV36" i="4"/>
  <c r="BE36" i="4"/>
  <c r="AU24" i="4"/>
  <c r="AV24" i="4"/>
  <c r="BH24" i="4"/>
  <c r="BE24" i="4"/>
  <c r="AS24" i="4"/>
  <c r="BG24" i="4"/>
  <c r="BH13" i="4"/>
  <c r="AS13" i="4"/>
  <c r="AV13" i="4"/>
  <c r="AU13" i="4"/>
  <c r="BE13" i="4"/>
  <c r="BG13" i="4"/>
  <c r="AS4" i="4"/>
  <c r="AU4" i="4"/>
  <c r="AV4" i="4"/>
  <c r="BG4" i="4"/>
  <c r="BH4" i="4"/>
  <c r="BE4" i="4"/>
  <c r="AS20" i="4"/>
  <c r="BG20" i="4"/>
  <c r="AU20" i="4"/>
  <c r="BH20" i="4"/>
  <c r="AV20" i="4"/>
  <c r="BE20" i="4"/>
  <c r="AS8" i="4"/>
  <c r="AV8" i="4"/>
  <c r="BG8" i="4"/>
  <c r="BH8" i="4"/>
  <c r="AU8" i="4"/>
  <c r="BE8" i="4"/>
  <c r="AU39" i="4"/>
  <c r="AV39" i="4"/>
  <c r="BE39" i="4"/>
  <c r="BG39" i="4"/>
  <c r="BH39" i="4"/>
  <c r="AS39" i="4"/>
  <c r="BH18" i="4"/>
  <c r="BG18" i="4"/>
  <c r="AV18" i="4"/>
  <c r="BE18" i="4"/>
  <c r="AS18" i="4"/>
  <c r="AU18" i="4"/>
  <c r="BG31" i="4"/>
  <c r="BH31" i="4"/>
  <c r="AV31" i="4"/>
  <c r="AU31" i="4"/>
  <c r="BE31" i="4"/>
  <c r="AS31" i="4"/>
  <c r="BG49" i="4"/>
  <c r="BE49" i="4"/>
  <c r="AS49" i="4"/>
  <c r="AU49" i="4"/>
  <c r="AV49" i="4"/>
  <c r="BH49" i="4"/>
  <c r="AS3" i="4"/>
  <c r="AV3" i="4"/>
  <c r="AU3" i="4"/>
  <c r="AV44" i="4"/>
  <c r="BE44" i="4"/>
  <c r="AS44" i="4"/>
  <c r="AU44" i="4"/>
  <c r="BH44" i="4"/>
  <c r="BG44" i="4"/>
  <c r="AU29" i="4"/>
  <c r="AS29" i="4"/>
  <c r="BH29" i="4"/>
  <c r="AV29" i="4"/>
  <c r="BE29" i="4"/>
  <c r="BG29" i="4"/>
  <c r="AS19" i="4"/>
  <c r="AV19" i="4"/>
  <c r="BE19" i="4"/>
  <c r="AU19" i="4"/>
  <c r="BG19" i="4"/>
  <c r="BH19" i="4"/>
  <c r="BE11" i="4"/>
  <c r="BG11" i="4"/>
  <c r="BH11" i="4"/>
  <c r="E33" i="4"/>
  <c r="E35" i="4"/>
  <c r="E34" i="4"/>
  <c r="E51" i="4"/>
  <c r="E50" i="4"/>
  <c r="E36" i="4"/>
  <c r="E47" i="4"/>
  <c r="E48" i="4"/>
  <c r="E49" i="4"/>
  <c r="E37" i="4"/>
  <c r="E40" i="4"/>
  <c r="E41" i="4"/>
  <c r="E39" i="4"/>
  <c r="E45" i="4"/>
  <c r="E46" i="4"/>
  <c r="E42" i="4"/>
  <c r="E43" i="4"/>
  <c r="E38" i="4"/>
  <c r="E44" i="4"/>
  <c r="E5" i="4"/>
  <c r="E32" i="4"/>
  <c r="E28" i="4"/>
  <c r="E22" i="4"/>
  <c r="E30" i="4"/>
  <c r="E23" i="4"/>
  <c r="E18" i="4"/>
  <c r="E12" i="4"/>
  <c r="E21" i="4"/>
  <c r="E9" i="4"/>
  <c r="E16" i="4"/>
  <c r="E6" i="4"/>
  <c r="E17" i="4"/>
  <c r="E25" i="4"/>
  <c r="E15" i="4"/>
  <c r="AX15" i="4" s="1"/>
  <c r="E4" i="4"/>
  <c r="E20" i="4"/>
  <c r="E27" i="4"/>
  <c r="E8" i="4"/>
  <c r="E26" i="4"/>
  <c r="E14" i="4"/>
  <c r="E24" i="4"/>
  <c r="E13" i="4"/>
  <c r="E10" i="4"/>
  <c r="E7" i="4"/>
  <c r="E31" i="4"/>
  <c r="E3" i="4"/>
  <c r="E29" i="4"/>
  <c r="E19" i="4"/>
  <c r="E11" i="4"/>
  <c r="AZ2" i="4"/>
  <c r="CX2" i="4" s="1"/>
  <c r="CY14" i="4" s="1"/>
  <c r="DC14" i="4" s="1"/>
  <c r="DD14" i="4" s="1"/>
  <c r="AW5" i="4"/>
  <c r="BL2" i="4"/>
  <c r="CZ2" i="4" s="1"/>
  <c r="BH2" i="4"/>
  <c r="BG2" i="4"/>
  <c r="AV2" i="4"/>
  <c r="AU2" i="4"/>
  <c r="BE2" i="4"/>
  <c r="AS2" i="4"/>
  <c r="D2" i="4"/>
  <c r="AC10" i="3" l="1"/>
  <c r="AD10" i="3" s="1"/>
  <c r="Y10" i="3"/>
  <c r="Y11" i="3"/>
  <c r="Z11" i="3" s="1"/>
  <c r="AC11" i="3"/>
  <c r="AD11" i="3" s="1"/>
  <c r="BJ14" i="4"/>
  <c r="AX14" i="4"/>
  <c r="DA12" i="4"/>
  <c r="DE12" i="4" s="1"/>
  <c r="DF12" i="4" s="1"/>
  <c r="DA13" i="4"/>
  <c r="DE13" i="4" s="1"/>
  <c r="DF13" i="4" s="1"/>
  <c r="CY11" i="4"/>
  <c r="DC11" i="4" s="1"/>
  <c r="DD11" i="4" s="1"/>
  <c r="CY7" i="4"/>
  <c r="DC7" i="4" s="1"/>
  <c r="DD7" i="4" s="1"/>
  <c r="DA3" i="4"/>
  <c r="DE3" i="4" s="1"/>
  <c r="DF3" i="4" s="1"/>
  <c r="DA9" i="4"/>
  <c r="DE9" i="4" s="1"/>
  <c r="DF9" i="4" s="1"/>
  <c r="DA7" i="4"/>
  <c r="DE7" i="4" s="1"/>
  <c r="DF7" i="4" s="1"/>
  <c r="AX9" i="4"/>
  <c r="BJ9" i="4"/>
  <c r="BJ11" i="4"/>
  <c r="AX11" i="4"/>
  <c r="AX3" i="4"/>
  <c r="BJ3" i="4"/>
  <c r="DA2" i="4"/>
  <c r="DE2" i="4" s="1"/>
  <c r="DA27" i="4"/>
  <c r="DE27" i="4" s="1"/>
  <c r="DF27" i="4" s="1"/>
  <c r="DA25" i="4"/>
  <c r="DE25" i="4" s="1"/>
  <c r="DF25" i="4" s="1"/>
  <c r="DA18" i="4"/>
  <c r="DE18" i="4" s="1"/>
  <c r="DF18" i="4" s="1"/>
  <c r="DA21" i="4"/>
  <c r="DE21" i="4" s="1"/>
  <c r="DF21" i="4" s="1"/>
  <c r="DA11" i="4"/>
  <c r="DE11" i="4" s="1"/>
  <c r="DF11" i="4" s="1"/>
  <c r="DA22" i="4"/>
  <c r="DE22" i="4" s="1"/>
  <c r="DF22" i="4" s="1"/>
  <c r="DA38" i="4"/>
  <c r="DE38" i="4" s="1"/>
  <c r="DF38" i="4" s="1"/>
  <c r="DA43" i="4"/>
  <c r="DE43" i="4" s="1"/>
  <c r="DF43" i="4" s="1"/>
  <c r="DA40" i="4"/>
  <c r="DE40" i="4" s="1"/>
  <c r="DF40" i="4" s="1"/>
  <c r="DA51" i="4"/>
  <c r="DE51" i="4" s="1"/>
  <c r="DF51" i="4" s="1"/>
  <c r="DA6" i="4"/>
  <c r="DE6" i="4" s="1"/>
  <c r="DF6" i="4" s="1"/>
  <c r="DA49" i="4"/>
  <c r="DE49" i="4" s="1"/>
  <c r="DF49" i="4" s="1"/>
  <c r="DA46" i="4"/>
  <c r="DE46" i="4" s="1"/>
  <c r="DF46" i="4" s="1"/>
  <c r="DA37" i="4"/>
  <c r="DE37" i="4" s="1"/>
  <c r="DF37" i="4" s="1"/>
  <c r="DA48" i="4"/>
  <c r="DE48" i="4" s="1"/>
  <c r="DF48" i="4" s="1"/>
  <c r="DA31" i="4"/>
  <c r="DE31" i="4" s="1"/>
  <c r="DF31" i="4" s="1"/>
  <c r="DA19" i="4"/>
  <c r="DE19" i="4" s="1"/>
  <c r="DF19" i="4" s="1"/>
  <c r="DA36" i="4"/>
  <c r="DE36" i="4" s="1"/>
  <c r="DF36" i="4" s="1"/>
  <c r="DA39" i="4"/>
  <c r="DE39" i="4" s="1"/>
  <c r="DF39" i="4" s="1"/>
  <c r="DA10" i="4"/>
  <c r="DE10" i="4" s="1"/>
  <c r="DF10" i="4" s="1"/>
  <c r="DA41" i="4"/>
  <c r="DE41" i="4" s="1"/>
  <c r="DF41" i="4" s="1"/>
  <c r="DA5" i="4"/>
  <c r="DE5" i="4" s="1"/>
  <c r="DF5" i="4" s="1"/>
  <c r="DA29" i="4"/>
  <c r="DE29" i="4" s="1"/>
  <c r="DF29" i="4" s="1"/>
  <c r="DA33" i="4"/>
  <c r="DE33" i="4" s="1"/>
  <c r="DF33" i="4" s="1"/>
  <c r="DA24" i="4"/>
  <c r="DE24" i="4" s="1"/>
  <c r="DF24" i="4" s="1"/>
  <c r="DA44" i="4"/>
  <c r="DE44" i="4" s="1"/>
  <c r="DF44" i="4" s="1"/>
  <c r="DA42" i="4"/>
  <c r="DE42" i="4" s="1"/>
  <c r="DF42" i="4" s="1"/>
  <c r="DA8" i="4"/>
  <c r="DE8" i="4" s="1"/>
  <c r="DF8" i="4" s="1"/>
  <c r="DA34" i="4"/>
  <c r="DE34" i="4" s="1"/>
  <c r="DF34" i="4" s="1"/>
  <c r="DA20" i="4"/>
  <c r="DE20" i="4" s="1"/>
  <c r="DF20" i="4" s="1"/>
  <c r="DA30" i="4"/>
  <c r="DE30" i="4" s="1"/>
  <c r="DF30" i="4" s="1"/>
  <c r="DA47" i="4"/>
  <c r="DE47" i="4" s="1"/>
  <c r="DF47" i="4" s="1"/>
  <c r="DA35" i="4"/>
  <c r="DE35" i="4" s="1"/>
  <c r="DF35" i="4" s="1"/>
  <c r="DA4" i="4"/>
  <c r="DE4" i="4" s="1"/>
  <c r="DF4" i="4" s="1"/>
  <c r="DA23" i="4"/>
  <c r="DE23" i="4" s="1"/>
  <c r="DF23" i="4" s="1"/>
  <c r="DA28" i="4"/>
  <c r="DE28" i="4" s="1"/>
  <c r="DF28" i="4" s="1"/>
  <c r="DA17" i="4"/>
  <c r="DE17" i="4" s="1"/>
  <c r="DF17" i="4" s="1"/>
  <c r="DA50" i="4"/>
  <c r="DE50" i="4" s="1"/>
  <c r="DF50" i="4" s="1"/>
  <c r="DA45" i="4"/>
  <c r="DE45" i="4" s="1"/>
  <c r="DF45" i="4" s="1"/>
  <c r="DA26" i="4"/>
  <c r="DE26" i="4" s="1"/>
  <c r="DF26" i="4" s="1"/>
  <c r="DA32" i="4"/>
  <c r="DE32" i="4" s="1"/>
  <c r="DF32" i="4" s="1"/>
  <c r="CY2" i="4"/>
  <c r="CY17" i="4"/>
  <c r="DC17" i="4" s="1"/>
  <c r="DD17" i="4" s="1"/>
  <c r="CY4" i="4"/>
  <c r="DC4" i="4" s="1"/>
  <c r="DD4" i="4" s="1"/>
  <c r="CY38" i="4"/>
  <c r="DC38" i="4" s="1"/>
  <c r="DD38" i="4" s="1"/>
  <c r="CY5" i="4"/>
  <c r="CY51" i="4"/>
  <c r="DC51" i="4" s="1"/>
  <c r="DD51" i="4" s="1"/>
  <c r="CY30" i="4"/>
  <c r="DC30" i="4" s="1"/>
  <c r="DD30" i="4" s="1"/>
  <c r="CY46" i="4"/>
  <c r="DC46" i="4" s="1"/>
  <c r="DD46" i="4" s="1"/>
  <c r="CY12" i="4"/>
  <c r="DC12" i="4" s="1"/>
  <c r="DD12" i="4" s="1"/>
  <c r="CY35" i="4"/>
  <c r="DC35" i="4" s="1"/>
  <c r="DD35" i="4" s="1"/>
  <c r="CY24" i="4"/>
  <c r="DC24" i="4" s="1"/>
  <c r="DD24" i="4" s="1"/>
  <c r="CY32" i="4"/>
  <c r="DC32" i="4" s="1"/>
  <c r="DD32" i="4" s="1"/>
  <c r="CY19" i="4"/>
  <c r="DC19" i="4" s="1"/>
  <c r="DD19" i="4" s="1"/>
  <c r="CY39" i="4"/>
  <c r="DC39" i="4" s="1"/>
  <c r="DD39" i="4" s="1"/>
  <c r="CY49" i="4"/>
  <c r="DC49" i="4" s="1"/>
  <c r="DD49" i="4" s="1"/>
  <c r="CY29" i="4"/>
  <c r="DC29" i="4" s="1"/>
  <c r="DD29" i="4" s="1"/>
  <c r="CY41" i="4"/>
  <c r="DC41" i="4" s="1"/>
  <c r="DD41" i="4" s="1"/>
  <c r="CY43" i="4"/>
  <c r="DC43" i="4" s="1"/>
  <c r="DD43" i="4" s="1"/>
  <c r="CY48" i="4"/>
  <c r="DC48" i="4" s="1"/>
  <c r="DD48" i="4" s="1"/>
  <c r="CY20" i="4"/>
  <c r="DC20" i="4" s="1"/>
  <c r="DD20" i="4" s="1"/>
  <c r="CY44" i="4"/>
  <c r="DC44" i="4" s="1"/>
  <c r="DD44" i="4" s="1"/>
  <c r="CY37" i="4"/>
  <c r="DC37" i="4" s="1"/>
  <c r="DD37" i="4" s="1"/>
  <c r="CY50" i="4"/>
  <c r="DC50" i="4" s="1"/>
  <c r="DD50" i="4" s="1"/>
  <c r="CY28" i="4"/>
  <c r="DC28" i="4" s="1"/>
  <c r="DD28" i="4" s="1"/>
  <c r="CY15" i="4"/>
  <c r="DC15" i="4" s="1"/>
  <c r="CY36" i="4"/>
  <c r="DC36" i="4" s="1"/>
  <c r="DD36" i="4" s="1"/>
  <c r="CY3" i="4"/>
  <c r="DC3" i="4" s="1"/>
  <c r="DD3" i="4" s="1"/>
  <c r="CY26" i="4"/>
  <c r="DC26" i="4" s="1"/>
  <c r="DD26" i="4" s="1"/>
  <c r="CY16" i="4"/>
  <c r="DC16" i="4" s="1"/>
  <c r="DD16" i="4" s="1"/>
  <c r="CY9" i="4"/>
  <c r="DC9" i="4" s="1"/>
  <c r="DD9" i="4" s="1"/>
  <c r="CY42" i="4"/>
  <c r="DC42" i="4" s="1"/>
  <c r="DD42" i="4" s="1"/>
  <c r="CY21" i="4"/>
  <c r="DC21" i="4" s="1"/>
  <c r="DD21" i="4" s="1"/>
  <c r="CY25" i="4"/>
  <c r="DC25" i="4" s="1"/>
  <c r="DD25" i="4" s="1"/>
  <c r="CY31" i="4"/>
  <c r="DC31" i="4" s="1"/>
  <c r="DD31" i="4" s="1"/>
  <c r="CY6" i="4"/>
  <c r="DC6" i="4" s="1"/>
  <c r="DD6" i="4" s="1"/>
  <c r="CY18" i="4"/>
  <c r="DC18" i="4" s="1"/>
  <c r="DD18" i="4" s="1"/>
  <c r="CY33" i="4"/>
  <c r="DC33" i="4" s="1"/>
  <c r="DD33" i="4" s="1"/>
  <c r="CY47" i="4"/>
  <c r="DC47" i="4" s="1"/>
  <c r="DD47" i="4" s="1"/>
  <c r="CY13" i="4"/>
  <c r="DC13" i="4" s="1"/>
  <c r="DD13" i="4" s="1"/>
  <c r="CY27" i="4"/>
  <c r="DC27" i="4" s="1"/>
  <c r="DD27" i="4" s="1"/>
  <c r="CY34" i="4"/>
  <c r="DC34" i="4" s="1"/>
  <c r="DD34" i="4" s="1"/>
  <c r="CY8" i="4"/>
  <c r="CY23" i="4"/>
  <c r="DC23" i="4" s="1"/>
  <c r="DD23" i="4" s="1"/>
  <c r="CY22" i="4"/>
  <c r="DC22" i="4" s="1"/>
  <c r="DD22" i="4" s="1"/>
  <c r="CY45" i="4"/>
  <c r="DC45" i="4" s="1"/>
  <c r="DD45" i="4" s="1"/>
  <c r="CY10" i="4"/>
  <c r="DC10" i="4" s="1"/>
  <c r="DD10" i="4" s="1"/>
  <c r="CY40" i="4"/>
  <c r="DC40" i="4" s="1"/>
  <c r="DD40" i="4" s="1"/>
  <c r="BJ5" i="4"/>
  <c r="AX5" i="4"/>
  <c r="AX51" i="4"/>
  <c r="BJ51" i="4"/>
  <c r="AW6" i="4"/>
  <c r="AW4" i="4"/>
  <c r="AW3" i="4"/>
  <c r="AW45" i="4"/>
  <c r="AW46" i="4"/>
  <c r="AW9" i="4"/>
  <c r="AW8" i="4"/>
  <c r="AW10" i="4"/>
  <c r="AW7" i="4"/>
  <c r="AW43" i="4"/>
  <c r="AW42" i="4"/>
  <c r="AW44" i="4"/>
  <c r="AW18" i="4"/>
  <c r="AW19" i="4"/>
  <c r="AW12" i="4"/>
  <c r="AW15" i="4"/>
  <c r="AW21" i="4"/>
  <c r="AW20" i="4"/>
  <c r="AW13" i="4"/>
  <c r="AW16" i="4"/>
  <c r="AW17" i="4"/>
  <c r="AW37" i="4"/>
  <c r="AW23" i="4"/>
  <c r="AW50" i="4"/>
  <c r="AW41" i="4"/>
  <c r="AW51" i="4"/>
  <c r="AW38" i="4"/>
  <c r="AW25" i="4"/>
  <c r="AW48" i="4"/>
  <c r="AW40" i="4"/>
  <c r="AW26" i="4"/>
  <c r="AW49" i="4"/>
  <c r="AW39" i="4"/>
  <c r="AW22" i="4"/>
  <c r="AW47" i="4"/>
  <c r="AW24" i="4"/>
  <c r="AW30" i="4"/>
  <c r="AW35" i="4"/>
  <c r="AW34" i="4"/>
  <c r="AW29" i="4"/>
  <c r="AW32" i="4"/>
  <c r="AW31" i="4"/>
  <c r="AW36" i="4"/>
  <c r="AW33" i="4"/>
  <c r="AW28" i="4"/>
  <c r="AW27" i="4"/>
  <c r="BJ13" i="4"/>
  <c r="AX13" i="4"/>
  <c r="AX18" i="4"/>
  <c r="BJ18" i="4"/>
  <c r="AX38" i="4"/>
  <c r="BJ38" i="4"/>
  <c r="BJ37" i="4"/>
  <c r="AX37" i="4"/>
  <c r="AX35" i="4"/>
  <c r="BJ35" i="4"/>
  <c r="BJ21" i="4"/>
  <c r="AX21" i="4"/>
  <c r="BJ41" i="4"/>
  <c r="AX41" i="4"/>
  <c r="AX4" i="4"/>
  <c r="BJ4" i="4"/>
  <c r="AX44" i="4"/>
  <c r="BJ44" i="4"/>
  <c r="AX40" i="4"/>
  <c r="BJ40" i="4"/>
  <c r="AX25" i="4"/>
  <c r="BJ25" i="4"/>
  <c r="AX43" i="4"/>
  <c r="BJ43" i="4"/>
  <c r="AX33" i="4"/>
  <c r="BJ33" i="4"/>
  <c r="BJ19" i="4"/>
  <c r="AX19" i="4"/>
  <c r="AX17" i="4"/>
  <c r="BJ17" i="4"/>
  <c r="BJ42" i="4"/>
  <c r="AX42" i="4"/>
  <c r="BJ29" i="4"/>
  <c r="AX29" i="4"/>
  <c r="BJ26" i="4"/>
  <c r="AX26" i="4"/>
  <c r="BJ6" i="4"/>
  <c r="AX6" i="4"/>
  <c r="AX22" i="4"/>
  <c r="BJ22" i="4"/>
  <c r="BJ46" i="4"/>
  <c r="AX46" i="4"/>
  <c r="AX47" i="4"/>
  <c r="BJ47" i="4"/>
  <c r="AX7" i="4"/>
  <c r="BJ7" i="4"/>
  <c r="AX20" i="4"/>
  <c r="BJ20" i="4"/>
  <c r="BJ10" i="4"/>
  <c r="AX10" i="4"/>
  <c r="BJ12" i="4"/>
  <c r="AX12" i="4"/>
  <c r="BJ34" i="4"/>
  <c r="AX34" i="4"/>
  <c r="BJ24" i="4"/>
  <c r="AX24" i="4"/>
  <c r="AX23" i="4"/>
  <c r="BJ23" i="4"/>
  <c r="AX49" i="4"/>
  <c r="BJ49" i="4"/>
  <c r="BJ30" i="4"/>
  <c r="AX30" i="4"/>
  <c r="AX48" i="4"/>
  <c r="BJ48" i="4"/>
  <c r="AX8" i="4"/>
  <c r="BJ8" i="4"/>
  <c r="AX16" i="4"/>
  <c r="BJ16" i="4"/>
  <c r="AX28" i="4"/>
  <c r="BJ28" i="4"/>
  <c r="AX45" i="4"/>
  <c r="BJ45" i="4"/>
  <c r="AX36" i="4"/>
  <c r="BJ36" i="4"/>
  <c r="BI6" i="4"/>
  <c r="BI4" i="4"/>
  <c r="BI5" i="4"/>
  <c r="BI44" i="4"/>
  <c r="BI7" i="4"/>
  <c r="BI45" i="4"/>
  <c r="BI46" i="4"/>
  <c r="BI42" i="4"/>
  <c r="BI8" i="4"/>
  <c r="BI11" i="4"/>
  <c r="BI43" i="4"/>
  <c r="BI10" i="4"/>
  <c r="BI14" i="4"/>
  <c r="BI16" i="4"/>
  <c r="BI12" i="4"/>
  <c r="BI13" i="4"/>
  <c r="BI21" i="4"/>
  <c r="BI49" i="4"/>
  <c r="BI51" i="4"/>
  <c r="BI17" i="4"/>
  <c r="BI47" i="4"/>
  <c r="BI26" i="4"/>
  <c r="BI19" i="4"/>
  <c r="BI24" i="4"/>
  <c r="BI20" i="4"/>
  <c r="BI18" i="4"/>
  <c r="BI22" i="4"/>
  <c r="BI48" i="4"/>
  <c r="BI50" i="4"/>
  <c r="BI25" i="4"/>
  <c r="BI23" i="4"/>
  <c r="BI33" i="4"/>
  <c r="BI29" i="4"/>
  <c r="BI34" i="4"/>
  <c r="BI32" i="4"/>
  <c r="BI28" i="4"/>
  <c r="BI35" i="4"/>
  <c r="BI31" i="4"/>
  <c r="BI27" i="4"/>
  <c r="BI30" i="4"/>
  <c r="BI36" i="4"/>
  <c r="BI37" i="4"/>
  <c r="BI41" i="4"/>
  <c r="BI40" i="4"/>
  <c r="BI38" i="4"/>
  <c r="BI39" i="4"/>
  <c r="AX31" i="4"/>
  <c r="BJ31" i="4"/>
  <c r="BJ27" i="4"/>
  <c r="AX27" i="4"/>
  <c r="BJ32" i="4"/>
  <c r="AX32" i="4"/>
  <c r="BJ39" i="4"/>
  <c r="AX39" i="4"/>
  <c r="AX50" i="4"/>
  <c r="BJ50" i="4"/>
  <c r="AP16" i="3"/>
  <c r="AO14" i="3"/>
  <c r="AL12" i="3"/>
  <c r="AO16" i="3"/>
  <c r="AN14" i="3"/>
  <c r="AN16" i="3"/>
  <c r="AM14" i="3"/>
  <c r="AM16" i="3"/>
  <c r="AL14" i="3"/>
  <c r="AK12" i="3"/>
  <c r="AJ10" i="3"/>
  <c r="AJ14" i="3"/>
  <c r="AI14" i="3"/>
  <c r="AM10" i="3"/>
  <c r="AK10" i="3"/>
  <c r="AL16" i="3"/>
  <c r="AK14" i="3"/>
  <c r="AJ12" i="3"/>
  <c r="AI16" i="3"/>
  <c r="AP10" i="3"/>
  <c r="AN12" i="3"/>
  <c r="AM12" i="3"/>
  <c r="AK16" i="3"/>
  <c r="AL10" i="3"/>
  <c r="AJ16" i="3"/>
  <c r="AP12" i="3"/>
  <c r="AO10" i="3"/>
  <c r="AI12" i="3"/>
  <c r="AI10" i="3"/>
  <c r="AP14" i="3"/>
  <c r="AO12" i="3"/>
  <c r="AN10" i="3"/>
  <c r="AM11" i="3"/>
  <c r="AI15" i="3"/>
  <c r="AO11" i="3"/>
  <c r="AN11" i="3"/>
  <c r="AP15" i="3"/>
  <c r="AJ17" i="3"/>
  <c r="AP13" i="3"/>
  <c r="AO15" i="3"/>
  <c r="AI11" i="3"/>
  <c r="AL11" i="3"/>
  <c r="AI13" i="3"/>
  <c r="AM13" i="3"/>
  <c r="AP17" i="3"/>
  <c r="AO17" i="3"/>
  <c r="AK11" i="3"/>
  <c r="AK17" i="3"/>
  <c r="AN15" i="3"/>
  <c r="AM15" i="3"/>
  <c r="AN17" i="3"/>
  <c r="AO13" i="3"/>
  <c r="AN13" i="3"/>
  <c r="AL13" i="3"/>
  <c r="AK13" i="3"/>
  <c r="AL15" i="3"/>
  <c r="AJ11" i="3"/>
  <c r="AJ13" i="3"/>
  <c r="AM17" i="3"/>
  <c r="AL17" i="3"/>
  <c r="AI17" i="3"/>
  <c r="AP11" i="3"/>
  <c r="AK15" i="3"/>
  <c r="AJ15" i="3"/>
  <c r="AW2" i="4"/>
  <c r="BI2" i="4"/>
  <c r="E2" i="4"/>
  <c r="AC12" i="3" l="1"/>
  <c r="AD12" i="3" s="1"/>
  <c r="Y12" i="3"/>
  <c r="Z12" i="3" s="1"/>
  <c r="Z10" i="3"/>
  <c r="DD15" i="4"/>
  <c r="DC5" i="4"/>
  <c r="DD5" i="4" s="1"/>
  <c r="AC24" i="3"/>
  <c r="Y24" i="3"/>
  <c r="DC8" i="4"/>
  <c r="DD8" i="4" s="1"/>
  <c r="AC23" i="3"/>
  <c r="DC2" i="4"/>
  <c r="W13" i="8" s="1"/>
  <c r="Y23" i="3"/>
  <c r="DF2" i="4"/>
  <c r="U14" i="8"/>
  <c r="W14" i="8"/>
  <c r="Y14" i="8"/>
  <c r="AE14" i="8"/>
  <c r="AA14" i="8"/>
  <c r="AC14" i="8"/>
  <c r="AX2" i="4"/>
  <c r="BJ2" i="4"/>
  <c r="H19" i="2"/>
  <c r="H18" i="2"/>
  <c r="H21" i="2"/>
  <c r="H22" i="2"/>
  <c r="H20" i="2"/>
  <c r="H42" i="2"/>
  <c r="H34" i="2"/>
  <c r="H32" i="2"/>
  <c r="H26" i="2"/>
  <c r="H23" i="2"/>
  <c r="H25" i="2"/>
  <c r="H27" i="2"/>
  <c r="H24" i="2"/>
  <c r="H29" i="2"/>
  <c r="H30" i="2"/>
  <c r="H31" i="2"/>
  <c r="H28" i="2"/>
  <c r="H33" i="2"/>
  <c r="H36" i="2"/>
  <c r="H35" i="2"/>
  <c r="H39" i="2"/>
  <c r="H38" i="2"/>
  <c r="H37" i="2"/>
  <c r="H40" i="2"/>
  <c r="H41" i="2"/>
  <c r="H56" i="2"/>
  <c r="H44" i="2"/>
  <c r="H60" i="2"/>
  <c r="H55" i="2"/>
  <c r="H59" i="2"/>
  <c r="H62" i="2"/>
  <c r="H52" i="2"/>
  <c r="H48" i="2"/>
  <c r="H65" i="2"/>
  <c r="H61" i="2"/>
  <c r="H46" i="2"/>
  <c r="H54" i="2"/>
  <c r="H57" i="2"/>
  <c r="H63" i="2"/>
  <c r="H58" i="2"/>
  <c r="H50" i="2"/>
  <c r="H49" i="2"/>
  <c r="H47" i="2"/>
  <c r="H45" i="2"/>
  <c r="H66" i="2"/>
  <c r="H64" i="2"/>
  <c r="H43" i="2"/>
  <c r="H51" i="2"/>
  <c r="H53" i="2"/>
  <c r="H17" i="2"/>
  <c r="AE15" i="8" l="1"/>
  <c r="Y15" i="8"/>
  <c r="W15" i="8"/>
  <c r="AA15" i="8"/>
  <c r="U15" i="8"/>
  <c r="AC15" i="8"/>
  <c r="Y28" i="3"/>
  <c r="Y29" i="3"/>
  <c r="DD2" i="4"/>
  <c r="U13" i="8" s="1"/>
  <c r="AE13" i="8"/>
  <c r="AA13" i="8"/>
  <c r="AC13" i="8"/>
  <c r="Y13" i="8"/>
  <c r="G17" i="2"/>
  <c r="C20" i="2"/>
  <c r="D17" i="2"/>
  <c r="C17" i="2"/>
  <c r="D19" i="2"/>
  <c r="I19" i="2"/>
  <c r="G19" i="2"/>
  <c r="I17" i="2"/>
  <c r="D20" i="2"/>
  <c r="G23" i="2"/>
  <c r="I20" i="2"/>
  <c r="G20" i="2"/>
  <c r="I21" i="2"/>
  <c r="G21" i="2"/>
  <c r="I22" i="2"/>
  <c r="D22" i="2"/>
  <c r="C19" i="2"/>
  <c r="D21" i="2"/>
  <c r="C21" i="2"/>
  <c r="C22" i="2"/>
  <c r="C23" i="2"/>
  <c r="D24" i="2"/>
  <c r="G24" i="2"/>
  <c r="I24" i="2"/>
  <c r="G22" i="2"/>
  <c r="I23" i="2"/>
  <c r="D23" i="2"/>
  <c r="I26" i="2"/>
  <c r="C24" i="2"/>
  <c r="D43" i="2"/>
  <c r="I45" i="2"/>
  <c r="I44" i="2"/>
  <c r="C44" i="2"/>
  <c r="G44" i="2"/>
  <c r="G45" i="2"/>
  <c r="D18" i="2"/>
  <c r="C18" i="2"/>
  <c r="I18" i="2"/>
  <c r="G18" i="2"/>
  <c r="I46" i="2"/>
  <c r="I34" i="2"/>
  <c r="C27" i="2"/>
  <c r="G33" i="2"/>
  <c r="C31" i="2"/>
  <c r="I25" i="2"/>
  <c r="D33" i="2"/>
  <c r="G26" i="2"/>
  <c r="G32" i="2"/>
  <c r="D34" i="2"/>
  <c r="G27" i="2"/>
  <c r="G25" i="2"/>
  <c r="C25" i="2"/>
  <c r="I29" i="2"/>
  <c r="I30" i="2"/>
  <c r="C32" i="2"/>
  <c r="I32" i="2"/>
  <c r="I28" i="2"/>
  <c r="D28" i="2"/>
  <c r="C29" i="2"/>
  <c r="D26" i="2"/>
  <c r="C26" i="2"/>
  <c r="I27" i="2"/>
  <c r="D30" i="2"/>
  <c r="G30" i="2"/>
  <c r="D31" i="2"/>
  <c r="D25" i="2"/>
  <c r="C34" i="2"/>
  <c r="D29" i="2"/>
  <c r="D32" i="2"/>
  <c r="G28" i="2"/>
  <c r="D27" i="2"/>
  <c r="C33" i="2"/>
  <c r="G34" i="2"/>
  <c r="I33" i="2"/>
  <c r="G31" i="2"/>
  <c r="G29" i="2"/>
  <c r="C28" i="2"/>
  <c r="C30" i="2"/>
  <c r="I31" i="2"/>
  <c r="C42" i="2"/>
  <c r="D65" i="2"/>
  <c r="D54" i="2"/>
  <c r="G43" i="2"/>
  <c r="D49" i="2"/>
  <c r="C38" i="2"/>
  <c r="G66" i="2"/>
  <c r="C46" i="2"/>
  <c r="D66" i="2"/>
  <c r="D44" i="2"/>
  <c r="C62" i="2"/>
  <c r="G59" i="2"/>
  <c r="G56" i="2"/>
  <c r="G38" i="2"/>
  <c r="D46" i="2"/>
  <c r="D61" i="2"/>
  <c r="I36" i="2"/>
  <c r="C64" i="2"/>
  <c r="G63" i="2"/>
  <c r="I59" i="2"/>
  <c r="C45" i="2"/>
  <c r="G48" i="2"/>
  <c r="I66" i="2"/>
  <c r="I37" i="2"/>
  <c r="C36" i="2"/>
  <c r="C43" i="2"/>
  <c r="G39" i="2"/>
  <c r="G47" i="2"/>
  <c r="I62" i="2"/>
  <c r="D41" i="2"/>
  <c r="C35" i="2"/>
  <c r="D62" i="2"/>
  <c r="G64" i="2"/>
  <c r="D45" i="2"/>
  <c r="C55" i="2"/>
  <c r="I55" i="2"/>
  <c r="D63" i="2"/>
  <c r="C39" i="2"/>
  <c r="D35" i="2"/>
  <c r="D57" i="2"/>
  <c r="G41" i="2"/>
  <c r="I53" i="2"/>
  <c r="C58" i="2"/>
  <c r="I43" i="2"/>
  <c r="I61" i="2"/>
  <c r="D60" i="2"/>
  <c r="I52" i="2"/>
  <c r="G42" i="2"/>
  <c r="C49" i="2"/>
  <c r="G51" i="2"/>
  <c r="I64" i="2"/>
  <c r="G61" i="2"/>
  <c r="I56" i="2"/>
  <c r="C52" i="2"/>
  <c r="G37" i="2"/>
  <c r="D40" i="2"/>
  <c r="D59" i="2"/>
  <c r="D36" i="2"/>
  <c r="D38" i="2"/>
  <c r="G46" i="2"/>
  <c r="D56" i="2"/>
  <c r="D51" i="2"/>
  <c r="C50" i="2"/>
  <c r="G55" i="2"/>
  <c r="C47" i="2"/>
  <c r="D52" i="2"/>
  <c r="C51" i="2"/>
  <c r="C57" i="2"/>
  <c r="G65" i="2"/>
  <c r="I35" i="2"/>
  <c r="I41" i="2"/>
  <c r="C41" i="2"/>
  <c r="I54" i="2"/>
  <c r="I65" i="2"/>
  <c r="C53" i="2"/>
  <c r="C48" i="2"/>
  <c r="D50" i="2"/>
  <c r="G36" i="2"/>
  <c r="I48" i="2"/>
  <c r="I49" i="2"/>
  <c r="D58" i="2"/>
  <c r="C37" i="2"/>
  <c r="I63" i="2"/>
  <c r="I47" i="2"/>
  <c r="G58" i="2"/>
  <c r="I51" i="2"/>
  <c r="I60" i="2"/>
  <c r="C66" i="2"/>
  <c r="D42" i="2"/>
  <c r="C40" i="2"/>
  <c r="C60" i="2"/>
  <c r="I50" i="2"/>
  <c r="I39" i="2"/>
  <c r="D47" i="2"/>
  <c r="D55" i="2"/>
  <c r="C59" i="2"/>
  <c r="G50" i="2"/>
  <c r="I42" i="2"/>
  <c r="C65" i="2"/>
  <c r="I38" i="2"/>
  <c r="G35" i="2"/>
  <c r="I40" i="2"/>
  <c r="D48" i="2"/>
  <c r="C61" i="2"/>
  <c r="G49" i="2"/>
  <c r="D53" i="2"/>
  <c r="I58" i="2"/>
  <c r="I57" i="2"/>
  <c r="G53" i="2"/>
  <c r="G57" i="2"/>
  <c r="G40" i="2"/>
  <c r="G54" i="2"/>
  <c r="D39" i="2"/>
  <c r="C56" i="2"/>
  <c r="D37" i="2"/>
  <c r="G60" i="2"/>
  <c r="D64" i="2"/>
  <c r="C63" i="2"/>
  <c r="C54" i="2"/>
  <c r="G52" i="2"/>
  <c r="G62" i="2"/>
  <c r="Y30" i="3" l="1"/>
  <c r="O11" i="2"/>
  <c r="BS2" i="4" s="1"/>
  <c r="AC32" i="3" l="1"/>
  <c r="BV2" i="4" s="1"/>
  <c r="BT2" i="4"/>
  <c r="O10" i="2"/>
  <c r="AC2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JMⅦ</author>
    <author>JMⅤ</author>
  </authors>
  <commentList>
    <comment ref="B2" authorId="0" shapeId="0" xr:uid="{00000000-0006-0000-0300-000001000000}">
      <text>
        <r>
          <rPr>
            <sz val="9"/>
            <color indexed="81"/>
            <rFont val="ＭＳ Ｐゴシック"/>
            <family val="3"/>
            <charset val="128"/>
          </rPr>
          <t xml:space="preserve">
</t>
        </r>
      </text>
    </comment>
    <comment ref="P6" authorId="1" shapeId="0" xr:uid="{00000000-0006-0000-0300-000002000000}">
      <text>
        <r>
          <rPr>
            <b/>
            <sz val="11"/>
            <color indexed="81"/>
            <rFont val="ＭＳ Ｐゴシック"/>
            <family val="3"/>
            <charset val="128"/>
          </rPr>
          <t>プログラム表示用。
４～７文字で入力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<sst xmlns="http://schemas.openxmlformats.org/spreadsheetml/2006/main" count="996" uniqueCount="662">
  <si>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</si>
  <si>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</si>
  <si>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</si>
  <si>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</si>
  <si>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</si>
  <si>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</si>
  <si>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</si>
  <si>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</si>
  <si>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</si>
  <si>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</si>
  <si>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</si>
  <si>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</si>
  <si>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</si>
  <si>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一般男子4X100mR</t>
  </si>
  <si>
    <t>青　森</t>
  </si>
  <si>
    <t>大学</t>
  </si>
  <si>
    <t>一般男子4X400mR</t>
  </si>
  <si>
    <t>一般女子4X400mR</t>
  </si>
  <si>
    <t>岩　手</t>
  </si>
  <si>
    <t>高校</t>
  </si>
  <si>
    <t>中学女子4X100mR</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</si>
  <si>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</si>
  <si>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</si>
  <si>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</si>
  <si>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</si>
  <si>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</si>
  <si>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</si>
  <si>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</si>
  <si>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</si>
  <si>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</si>
  <si>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</si>
  <si>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</si>
  <si>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</si>
  <si>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</si>
  <si>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</si>
  <si>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</si>
  <si>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</si>
  <si>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</si>
  <si>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</si>
  <si>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</si>
  <si>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</si>
  <si>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</si>
  <si>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</si>
  <si>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</si>
  <si>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</si>
  <si>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</si>
  <si>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</si>
  <si>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</si>
  <si>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</si>
  <si>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</si>
  <si>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</si>
  <si>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</si>
  <si>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</si>
  <si>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</si>
  <si>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</si>
  <si>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</si>
  <si>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</si>
  <si>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</si>
  <si>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</si>
  <si>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</si>
  <si>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</si>
  <si>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</si>
  <si>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</si>
  <si>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</si>
  <si>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</si>
  <si>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</si>
  <si>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</si>
  <si>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</si>
  <si>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</si>
  <si>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</si>
  <si>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</si>
  <si>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</si>
  <si>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</si>
  <si>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</si>
  <si>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</si>
  <si>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</si>
  <si>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</si>
  <si>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</si>
  <si>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種目５</t>
    <rPh sb="0" eb="2">
      <t>シュモク</t>
    </rPh>
    <phoneticPr fontId="3"/>
  </si>
  <si>
    <t>姓</t>
    <rPh sb="0" eb="1">
      <t>セイ</t>
    </rPh>
    <phoneticPr fontId="3"/>
  </si>
  <si>
    <t>名</t>
    <rPh sb="0" eb="1">
      <t>メイ</t>
    </rPh>
    <phoneticPr fontId="3"/>
  </si>
  <si>
    <t>ｾｲ</t>
    <phoneticPr fontId="3"/>
  </si>
  <si>
    <t>ﾒｲ</t>
    <phoneticPr fontId="3"/>
  </si>
  <si>
    <t>記録</t>
    <rPh sb="0" eb="2">
      <t>キロク</t>
    </rPh>
    <phoneticPr fontId="3"/>
  </si>
  <si>
    <t>競技会</t>
    <rPh sb="0" eb="3">
      <t>キョウギカイ</t>
    </rPh>
    <phoneticPr fontId="3"/>
  </si>
  <si>
    <t>記入例</t>
    <rPh sb="0" eb="2">
      <t>キニュウ</t>
    </rPh>
    <rPh sb="2" eb="3">
      <t>レイ</t>
    </rPh>
    <phoneticPr fontId="3"/>
  </si>
  <si>
    <t>N123</t>
    <phoneticPr fontId="3"/>
  </si>
  <si>
    <t>小林</t>
    <rPh sb="0" eb="2">
      <t>コバヤシ</t>
    </rPh>
    <phoneticPr fontId="3"/>
  </si>
  <si>
    <t>太郎</t>
    <rPh sb="0" eb="2">
      <t>タロウ</t>
    </rPh>
    <phoneticPr fontId="3"/>
  </si>
  <si>
    <t>ｺﾊﾞﾔｼ</t>
    <phoneticPr fontId="3"/>
  </si>
  <si>
    <t>ﾀﾛｳ</t>
    <phoneticPr fontId="3"/>
  </si>
  <si>
    <t>Taro KOBAYASHI</t>
    <phoneticPr fontId="3"/>
  </si>
  <si>
    <t>高校</t>
    <rPh sb="0" eb="2">
      <t>コウコウ</t>
    </rPh>
    <phoneticPr fontId="3"/>
  </si>
  <si>
    <t>男</t>
  </si>
  <si>
    <t>3</t>
    <phoneticPr fontId="3"/>
  </si>
  <si>
    <t>0821</t>
    <phoneticPr fontId="3"/>
  </si>
  <si>
    <t>00000000000</t>
    <phoneticPr fontId="3"/>
  </si>
  <si>
    <t>JPN</t>
    <phoneticPr fontId="3"/>
  </si>
  <si>
    <t/>
  </si>
  <si>
    <t>高校対抗陸上</t>
    <rPh sb="0" eb="2">
      <t>コウコウ</t>
    </rPh>
    <rPh sb="2" eb="4">
      <t>タイコウ</t>
    </rPh>
    <rPh sb="4" eb="6">
      <t>リクジョウ</t>
    </rPh>
    <phoneticPr fontId="3"/>
  </si>
  <si>
    <t>○</t>
    <phoneticPr fontId="3"/>
  </si>
  <si>
    <t>県新人</t>
    <rPh sb="0" eb="1">
      <t>ケン</t>
    </rPh>
    <rPh sb="1" eb="3">
      <t>シンジン</t>
    </rPh>
    <phoneticPr fontId="3"/>
  </si>
  <si>
    <t>A</t>
    <phoneticPr fontId="3"/>
  </si>
  <si>
    <t>一般女子3000m</t>
    <rPh sb="0" eb="2">
      <t>イッパン</t>
    </rPh>
    <rPh sb="2" eb="4">
      <t>ジョシ</t>
    </rPh>
    <phoneticPr fontId="3"/>
  </si>
  <si>
    <t>10:03.00</t>
    <phoneticPr fontId="3"/>
  </si>
  <si>
    <t>佐藤</t>
    <rPh sb="0" eb="2">
      <t>サトウ</t>
    </rPh>
    <phoneticPr fontId="3"/>
  </si>
  <si>
    <t>花子</t>
    <rPh sb="0" eb="2">
      <t>ハナコ</t>
    </rPh>
    <phoneticPr fontId="3"/>
  </si>
  <si>
    <t>ｻﾄｳ</t>
    <phoneticPr fontId="3"/>
  </si>
  <si>
    <t>ﾊﾅｺ</t>
    <phoneticPr fontId="3"/>
  </si>
  <si>
    <t>Hanako SATO</t>
    <phoneticPr fontId="3"/>
  </si>
  <si>
    <t>一般</t>
    <rPh sb="0" eb="2">
      <t>イッパン</t>
    </rPh>
    <phoneticPr fontId="3"/>
  </si>
  <si>
    <t>女</t>
  </si>
  <si>
    <t>2</t>
    <phoneticPr fontId="3"/>
  </si>
  <si>
    <t>1103</t>
    <phoneticPr fontId="3"/>
  </si>
  <si>
    <t>00000000000</t>
    <phoneticPr fontId="3"/>
  </si>
  <si>
    <t>USA</t>
    <phoneticPr fontId="3"/>
  </si>
  <si>
    <t>春季記録会</t>
    <rPh sb="0" eb="2">
      <t>シュンキ</t>
    </rPh>
    <rPh sb="2" eb="5">
      <t>キロクカイ</t>
    </rPh>
    <phoneticPr fontId="3"/>
  </si>
  <si>
    <t>県大学陸上</t>
    <rPh sb="0" eb="1">
      <t>ケン</t>
    </rPh>
    <rPh sb="1" eb="3">
      <t>ダイガク</t>
    </rPh>
    <rPh sb="3" eb="5">
      <t>リクジョウ</t>
    </rPh>
    <phoneticPr fontId="3"/>
  </si>
  <si>
    <t>地区予選</t>
    <rPh sb="0" eb="2">
      <t>チク</t>
    </rPh>
    <rPh sb="2" eb="4">
      <t>ヨセン</t>
    </rPh>
    <phoneticPr fontId="3"/>
  </si>
  <si>
    <t>男子円盤投</t>
    <rPh sb="2" eb="4">
      <t>エンバン</t>
    </rPh>
    <rPh sb="4" eb="5">
      <t>ナ</t>
    </rPh>
    <phoneticPr fontId="3"/>
  </si>
  <si>
    <t>38m98</t>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</si>
  <si>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</si>
  <si>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7"/>
  </si>
  <si>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</si>
  <si>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</si>
  <si>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</si>
  <si>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</si>
  <si>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</si>
  <si>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</si>
  <si>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</si>
  <si>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</si>
  <si>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</si>
  <si>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</si>
  <si>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</si>
  <si>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</si>
  <si>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団体内
番号</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</si>
  <si>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</si>
  <si>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</si>
  <si>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</si>
  <si>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</si>
  <si>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</si>
  <si>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</si>
  <si>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</si>
  <si>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</si>
  <si>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</si>
  <si>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</si>
  <si>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</si>
  <si>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</si>
  <si>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</si>
  <si>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</si>
  <si>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</si>
  <si>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</si>
  <si>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</si>
  <si>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</si>
  <si>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</si>
  <si>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</si>
  <si>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</si>
  <si>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4"/>
  </si>
  <si>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</si>
  <si>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</si>
  <si>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</si>
  <si>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</si>
  <si>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</si>
  <si>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</si>
  <si>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</si>
  <si>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</si>
  <si>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</si>
  <si>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</si>
  <si>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</si>
  <si>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</si>
  <si>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</si>
  <si>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</si>
  <si>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</si>
  <si>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</si>
  <si>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</si>
  <si>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</si>
  <si>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</si>
  <si>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</si>
  <si>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</si>
  <si>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</si>
  <si>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</si>
  <si>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</si>
  <si>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聖徳大附女高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</si>
  <si>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</si>
  <si>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</si>
  <si>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</si>
  <si>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</si>
  <si>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</si>
  <si>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</si>
  <si>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</si>
  <si>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</si>
  <si>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</si>
  <si>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</si>
  <si>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</si>
  <si>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</si>
  <si>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</si>
  <si>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</si>
  <si>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</si>
  <si>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</si>
  <si>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</si>
  <si>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</si>
  <si>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</si>
  <si>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</si>
  <si>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</si>
  <si>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</si>
  <si>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</si>
  <si>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</si>
  <si>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</si>
  <si>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</si>
  <si>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</si>
  <si>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</si>
  <si>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</si>
  <si>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</si>
  <si>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</si>
  <si>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</si>
  <si>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</si>
  <si>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</si>
  <si>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</si>
  <si>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</si>
  <si>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</si>
  <si>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</si>
  <si>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</si>
  <si>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</si>
  <si>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</si>
  <si>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</si>
  <si>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</si>
  <si>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</si>
  <si>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</si>
  <si>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</si>
  <si>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</si>
  <si>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</si>
  <si>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</si>
  <si>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</si>
  <si>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</si>
  <si>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</si>
  <si>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</si>
  <si>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</si>
  <si>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</si>
  <si>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</si>
  <si>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</si>
  <si>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</si>
  <si>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</si>
  <si>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</si>
  <si>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</si>
  <si>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</si>
  <si>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</si>
  <si>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</si>
  <si>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</si>
  <si>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</si>
  <si>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</si>
  <si>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</si>
  <si>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</si>
  <si>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</si>
  <si>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</si>
  <si>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</si>
  <si>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</si>
  <si>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</si>
  <si>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</si>
  <si>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</si>
  <si>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</si>
  <si>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</si>
  <si>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聖徳大附中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</si>
  <si>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</si>
  <si>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</si>
  <si>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</si>
  <si>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</si>
  <si>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</si>
  <si>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</si>
  <si>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</si>
  <si>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</si>
  <si>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</si>
  <si>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</si>
  <si>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</si>
  <si>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</si>
  <si>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</si>
  <si>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</si>
  <si>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</si>
  <si>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</si>
  <si>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</si>
  <si>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</si>
  <si>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</si>
  <si>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</si>
  <si>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</si>
  <si>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</si>
  <si>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</si>
  <si>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</si>
  <si>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</si>
  <si>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</si>
  <si>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</si>
  <si>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</si>
  <si>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</si>
  <si>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</si>
  <si>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</si>
  <si>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</si>
  <si>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</si>
  <si>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</si>
  <si>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</si>
  <si>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</si>
  <si>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</si>
  <si>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</si>
  <si>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</si>
  <si>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</si>
  <si>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</si>
  <si>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</si>
  <si>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</si>
  <si>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</si>
  <si>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</si>
  <si>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</si>
  <si>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</si>
  <si>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</si>
  <si>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</si>
  <si>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</si>
  <si>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</si>
  <si>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</si>
  <si>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</si>
  <si>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</si>
  <si>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</si>
  <si>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</si>
  <si>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</si>
  <si>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</si>
  <si>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20"/>
  </si>
  <si>
    <t>団体 登録
都道府県名</t>
    <rPh sb="0" eb="2">
      <t>ダンタイ</t>
    </rPh>
    <rPh sb="3" eb="5">
      <t>トウロク</t>
    </rPh>
    <rPh sb="6" eb="10">
      <t>トドウフケン</t>
    </rPh>
    <rPh sb="10" eb="11">
      <t>メイ</t>
    </rPh>
    <phoneticPr fontId="3"/>
  </si>
  <si>
    <t>ﾌﾘｶﾅ（半角）</t>
    <phoneticPr fontId="3"/>
  </si>
  <si>
    <t>団 体 ･ チーム登録名</t>
    <rPh sb="0" eb="1">
      <t>ダン</t>
    </rPh>
    <rPh sb="2" eb="3">
      <t>タイ</t>
    </rPh>
    <rPh sb="9" eb="11">
      <t>トウロク</t>
    </rPh>
    <rPh sb="11" eb="12">
      <t>メイ</t>
    </rPh>
    <phoneticPr fontId="20"/>
  </si>
  <si>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</si>
  <si>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20"/>
  </si>
  <si>
    <t>〒</t>
    <phoneticPr fontId="3"/>
  </si>
  <si>
    <t>Tel</t>
    <phoneticPr fontId="3"/>
  </si>
  <si>
    <t>Fax</t>
    <phoneticPr fontId="3"/>
  </si>
  <si>
    <t>申込責任者名</t>
    <phoneticPr fontId="3"/>
  </si>
  <si>
    <t>㊞</t>
    <phoneticPr fontId="3"/>
  </si>
  <si>
    <t>所　属　長　名
（個人申込は責任者名）</t>
    <rPh sb="9" eb="11">
      <t>コジン</t>
    </rPh>
    <rPh sb="11" eb="13">
      <t>モウシコミ</t>
    </rPh>
    <rPh sb="14" eb="17">
      <t>セキニンシャ</t>
    </rPh>
    <rPh sb="17" eb="18">
      <t>メイ</t>
    </rPh>
    <phoneticPr fontId="3"/>
  </si>
  <si>
    <t>申込責任者
連絡先電話</t>
    <phoneticPr fontId="3"/>
  </si>
  <si>
    <t>氏 名</t>
    <rPh sb="0" eb="1">
      <t>シ</t>
    </rPh>
    <rPh sb="2" eb="3">
      <t>メイ</t>
    </rPh>
    <phoneticPr fontId="3"/>
  </si>
  <si>
    <t>部署</t>
    <rPh sb="0" eb="2">
      <t>ブショ</t>
    </rPh>
    <phoneticPr fontId="3"/>
  </si>
  <si>
    <t>43.21</t>
    <phoneticPr fontId="3"/>
  </si>
  <si>
    <t>4.12.34</t>
    <phoneticPr fontId="3"/>
  </si>
  <si>
    <t>3.34.56</t>
    <phoneticPr fontId="3"/>
  </si>
  <si>
    <t>51.23</t>
    <phoneticPr fontId="3"/>
  </si>
  <si>
    <t>男子種目名</t>
    <rPh sb="0" eb="2">
      <t>ダンシ</t>
    </rPh>
    <rPh sb="2" eb="4">
      <t>シュモク</t>
    </rPh>
    <rPh sb="4" eb="5">
      <t>メイ</t>
    </rPh>
    <phoneticPr fontId="3"/>
  </si>
  <si>
    <t>人数</t>
    <rPh sb="0" eb="2">
      <t>ニンズウ</t>
    </rPh>
    <phoneticPr fontId="3"/>
  </si>
  <si>
    <t>女子種目名</t>
    <rPh sb="0" eb="2">
      <t>ジョシ</t>
    </rPh>
    <rPh sb="2" eb="4">
      <t>シュモク</t>
    </rPh>
    <rPh sb="4" eb="5">
      <t>メイ</t>
    </rPh>
    <phoneticPr fontId="3"/>
  </si>
  <si>
    <t>人</t>
    <rPh sb="0" eb="1">
      <t>ニン</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</si>
  <si>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</si>
  <si>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</si>
  <si>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</si>
  <si>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</si>
  <si>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</si>
  <si>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　名</t>
    <rPh sb="1" eb="2">
      <t>メイ</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</si>
  <si>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</si>
  <si>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</si>
  <si>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　
技 
役　
員</t>
    <rPh sb="0" eb="1">
      <t>セリ</t>
    </rPh>
    <rPh sb="3" eb="4">
      <t>ワザ</t>
    </rPh>
    <rPh sb="6" eb="7">
      <t>エキ</t>
    </rPh>
    <rPh sb="9" eb="10">
      <t>イン</t>
    </rPh>
    <phoneticPr fontId="3"/>
  </si>
  <si>
    <t>一般・大学</t>
    <rPh sb="0" eb="2">
      <t>イッパン</t>
    </rPh>
    <rPh sb="3" eb="5">
      <t>ダイガク</t>
    </rPh>
    <phoneticPr fontId="3"/>
  </si>
  <si>
    <t>高校・中学</t>
    <rPh sb="0" eb="2">
      <t>コウコウ</t>
    </rPh>
    <rPh sb="3" eb="5">
      <t>チュウガク</t>
    </rPh>
    <phoneticPr fontId="3"/>
  </si>
  <si>
    <t>男　子　種　目</t>
    <rPh sb="0" eb="1">
      <t>オトコ</t>
    </rPh>
    <rPh sb="2" eb="3">
      <t>コ</t>
    </rPh>
    <rPh sb="4" eb="5">
      <t>タネ</t>
    </rPh>
    <rPh sb="6" eb="7">
      <t>メ</t>
    </rPh>
    <phoneticPr fontId="3"/>
  </si>
  <si>
    <t>女　子　種　目</t>
    <rPh sb="0" eb="1">
      <t>オンナ</t>
    </rPh>
    <rPh sb="2" eb="3">
      <t>コ</t>
    </rPh>
    <rPh sb="4" eb="5">
      <t>タネ</t>
    </rPh>
    <rPh sb="6" eb="7">
      <t>メ</t>
    </rPh>
    <phoneticPr fontId="3"/>
  </si>
  <si>
    <t>大学</t>
    <rPh sb="0" eb="2">
      <t>ダイガク</t>
    </rPh>
    <phoneticPr fontId="3"/>
  </si>
  <si>
    <t>中学</t>
    <rPh sb="0" eb="2">
      <t>チュウガク</t>
    </rPh>
    <phoneticPr fontId="3"/>
  </si>
  <si>
    <t>競技場入場者リストバンド必要数</t>
  </si>
  <si>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</si>
  <si>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</si>
  <si>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指導者・顧問・コーチ・引率・他</t>
    <rPh sb="0" eb="3">
      <t>シドウシャ</t>
    </rPh>
    <rPh sb="4" eb="6">
      <t>コモン</t>
    </rPh>
    <rPh sb="11" eb="13">
      <t>インソツ</t>
    </rPh>
    <rPh sb="14" eb="15">
      <t>タ</t>
    </rPh>
    <phoneticPr fontId="1"/>
  </si>
  <si>
    <t xml:space="preserve">中学・高校は、今年度の
県中・高体連登録番号。
一般・大学は、今年度の
県陸協登録、学連登録の
番号の入力。
</t>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</si>
  <si>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</si>
  <si>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</si>
  <si>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</si>
  <si>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</si>
  <si>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</si>
  <si>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</si>
  <si>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</si>
  <si>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</si>
  <si>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</si>
  <si>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</si>
  <si>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</si>
  <si>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</si>
  <si>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</si>
  <si>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</si>
  <si>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</si>
  <si>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</si>
  <si>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</si>
  <si>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</si>
  <si>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　　　　　　　　　　　　走幅・砲丸･ヤリ・円盤・ハンマー ⇒　4m85、10m85、25m36、45ｍ78　の様に</t>
  </si>
  <si>
    <t>　　ベスト記録の入力ルールについて (半角英数モードで入力）。区切りは［．］（ドット）キーです。</t>
    <phoneticPr fontId="3"/>
  </si>
  <si>
    <t>　　　分、秒、秒以下の表示は、15分12秒43　⇒15.12.43 　秒以下２桁「.00」まで必須</t>
    <phoneticPr fontId="3"/>
  </si>
  <si>
    <t>　　　フィールド種目は、走高跳  ⇒  1m45</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</si>
  <si>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</si>
  <si>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</si>
  <si>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</si>
  <si>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</si>
  <si>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</si>
  <si>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</si>
  <si>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 xml:space="preserve">姓名が外字の場合、番組編成で表示が「？」「・」になります。「ひらがな」または表示が、日常で許容表記され使用する漢字で入力。
</t>
    <phoneticPr fontId="3"/>
  </si>
  <si>
    <t>参加費</t>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</si>
  <si>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</si>
  <si>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</si>
  <si>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一般・大学の学連登録者は、団体の陸連登録所在地ではなく、個人の陸連登録都道府県名。</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</si>
  <si>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</si>
  <si>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</si>
  <si>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</si>
  <si>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</si>
  <si>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</si>
  <si>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</si>
  <si>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</si>
  <si>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</si>
  <si>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</si>
  <si>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</si>
  <si>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プログラム希望冊数</t>
    <rPh sb="5" eb="7">
      <t>キボウ</t>
    </rPh>
    <rPh sb="7" eb="9">
      <t>サッスウ</t>
    </rPh>
    <phoneticPr fontId="1"/>
  </si>
  <si>
    <t>冊</t>
    <rPh sb="0" eb="1">
      <t>サツ</t>
    </rPh>
    <phoneticPr fontId="3"/>
  </si>
  <si>
    <t>プログラム希望冊数</t>
    <rPh sb="5" eb="7">
      <t>キボウ</t>
    </rPh>
    <rPh sb="7" eb="9">
      <t>サッスウ</t>
    </rPh>
    <phoneticPr fontId="3"/>
  </si>
  <si>
    <t>プロ冊数</t>
    <rPh sb="2" eb="4">
      <t>サッスウ</t>
    </rPh>
    <phoneticPr fontId="1"/>
  </si>
  <si>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</si>
  <si>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</si>
  <si>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競　技　者　総　数</t>
    <rPh sb="0" eb="1">
      <t>セリ</t>
    </rPh>
    <rPh sb="2" eb="3">
      <t>ワザ</t>
    </rPh>
    <rPh sb="4" eb="5">
      <t>シャ</t>
    </rPh>
    <rPh sb="6" eb="7">
      <t>フサ</t>
    </rPh>
    <rPh sb="8" eb="9">
      <t>カズ</t>
    </rPh>
    <phoneticPr fontId="1"/>
  </si>
  <si>
    <t>中学男子4X100mR</t>
  </si>
  <si>
    <t>中学男子4X400mR</t>
  </si>
  <si>
    <t>一般女子4X100mR</t>
  </si>
  <si>
    <t>中学女子4X400mR</t>
  </si>
  <si>
    <t>A</t>
  </si>
  <si>
    <t>種目選択</t>
    <rPh sb="0" eb="1">
      <t>シュ</t>
    </rPh>
    <rPh sb="1" eb="2">
      <t>メ</t>
    </rPh>
    <rPh sb="2" eb="4">
      <t>センタク</t>
    </rPh>
    <phoneticPr fontId="3"/>
  </si>
  <si>
    <t>4.12.34</t>
  </si>
  <si>
    <t>ﾘﾚｰ
ﾁｰﾑ</t>
  </si>
  <si>
    <t>県高校陸上</t>
    <rPh sb="0" eb="1">
      <t>ケン</t>
    </rPh>
    <rPh sb="1" eb="3">
      <t>コウコウ</t>
    </rPh>
    <rPh sb="3" eb="5">
      <t>リクジョウ</t>
    </rPh>
    <phoneticPr fontId="3"/>
  </si>
  <si>
    <t>B</t>
  </si>
  <si>
    <t>B</t>
    <phoneticPr fontId="1"/>
  </si>
  <si>
    <t>C</t>
  </si>
  <si>
    <t>C</t>
    <phoneticPr fontId="1"/>
  </si>
  <si>
    <t>D</t>
  </si>
  <si>
    <t>D</t>
    <phoneticPr fontId="1"/>
  </si>
  <si>
    <t>E</t>
  </si>
  <si>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</si>
  <si>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</si>
  <si>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</si>
  <si>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</si>
  <si>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</si>
  <si>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</si>
  <si>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</si>
  <si>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</si>
  <si>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</si>
  <si>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 xml:space="preserve">種目４
</t>
    <rPh sb="0" eb="2">
      <t>シュモク</t>
    </rPh>
    <phoneticPr fontId="3"/>
  </si>
  <si>
    <t>B</t>
    <phoneticPr fontId="3"/>
  </si>
  <si>
    <t>C</t>
    <phoneticPr fontId="1"/>
  </si>
  <si>
    <t>D</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</si>
  <si>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</si>
  <si>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</si>
  <si>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</si>
  <si>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</si>
  <si>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</si>
  <si>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</si>
  <si>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</si>
  <si>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</si>
  <si>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</si>
  <si>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</si>
  <si>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</si>
  <si>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</si>
  <si>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</si>
  <si>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</si>
  <si>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</si>
  <si>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</si>
  <si>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</si>
  <si>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7"/>
  </si>
  <si>
    <t>チーム名</t>
    <rPh sb="3" eb="4">
      <t>メイ</t>
    </rPh>
    <phoneticPr fontId="27"/>
  </si>
  <si>
    <t>チームカナ</t>
  </si>
  <si>
    <t>チーム略称</t>
    <rPh sb="3" eb="5">
      <t>リャクショウ</t>
    </rPh>
    <phoneticPr fontId="27"/>
  </si>
  <si>
    <t>チーム正式名称</t>
    <rPh sb="3" eb="5">
      <t>セイシキ</t>
    </rPh>
    <rPh sb="5" eb="7">
      <t>メイショウ</t>
    </rPh>
    <phoneticPr fontId="27"/>
  </si>
  <si>
    <t>ID</t>
  </si>
  <si>
    <t>競技者No
ｺﾋﾟｰ後注意</t>
    <rPh sb="0" eb="3">
      <t>キョウギシャ</t>
    </rPh>
    <rPh sb="10" eb="11">
      <t>ゴ</t>
    </rPh>
    <rPh sb="11" eb="13">
      <t>チュウイ</t>
    </rPh>
    <phoneticPr fontId="27"/>
  </si>
  <si>
    <t>競技者名</t>
    <rPh sb="0" eb="3">
      <t>キョウギシャ</t>
    </rPh>
    <rPh sb="3" eb="4">
      <t>メイ</t>
    </rPh>
    <phoneticPr fontId="27"/>
  </si>
  <si>
    <t>競技コード</t>
    <rPh sb="0" eb="2">
      <t>キョウギ</t>
    </rPh>
    <phoneticPr fontId="27"/>
  </si>
  <si>
    <t>自己記録</t>
    <rPh sb="0" eb="2">
      <t>ジコ</t>
    </rPh>
    <rPh sb="2" eb="4">
      <t>キロク</t>
    </rPh>
    <phoneticPr fontId="27"/>
  </si>
  <si>
    <t>F</t>
  </si>
  <si>
    <t>G</t>
  </si>
  <si>
    <t>H</t>
  </si>
  <si>
    <t>E</t>
    <phoneticPr fontId="1"/>
  </si>
  <si>
    <t>チーム</t>
    <phoneticPr fontId="1"/>
  </si>
  <si>
    <t>チーム</t>
  </si>
  <si>
    <t xml:space="preserve">  リレー種目別　チーム別　各人数一覧</t>
    <rPh sb="5" eb="7">
      <t>シュモク</t>
    </rPh>
    <rPh sb="7" eb="8">
      <t>ベツ</t>
    </rPh>
    <rPh sb="12" eb="13">
      <t>ベツ</t>
    </rPh>
    <rPh sb="14" eb="15">
      <t>カク</t>
    </rPh>
    <rPh sb="15" eb="17">
      <t>ニンズウ</t>
    </rPh>
    <rPh sb="17" eb="19">
      <t>イチラン</t>
    </rPh>
    <phoneticPr fontId="1"/>
  </si>
  <si>
    <t>　リレー種目</t>
    <rPh sb="4" eb="6">
      <t>シュモク</t>
    </rPh>
    <phoneticPr fontId="1"/>
  </si>
  <si>
    <t>一般・大学　リレー</t>
    <rPh sb="0" eb="2">
      <t>イッパン</t>
    </rPh>
    <rPh sb="3" eb="5">
      <t>ダイガク</t>
    </rPh>
    <phoneticPr fontId="3"/>
  </si>
  <si>
    <t>高校・中学　リレー</t>
    <rPh sb="0" eb="2">
      <t>コウコウ</t>
    </rPh>
    <rPh sb="3" eb="5">
      <t>チュウガク</t>
    </rPh>
    <phoneticPr fontId="3"/>
  </si>
  <si>
    <t>チーム数</t>
    <rPh sb="3" eb="4">
      <t>スウ</t>
    </rPh>
    <phoneticPr fontId="3"/>
  </si>
  <si>
    <t>種別</t>
    <rPh sb="0" eb="2">
      <t>シュベツ</t>
    </rPh>
    <phoneticPr fontId="1"/>
  </si>
  <si>
    <t>A</t>
    <phoneticPr fontId="3"/>
  </si>
  <si>
    <t xml:space="preserve">    参　加　申　込　リ　レ　ー　チーム　集　計</t>
    <rPh sb="4" eb="5">
      <t>サン</t>
    </rPh>
    <rPh sb="6" eb="7">
      <t>カ</t>
    </rPh>
    <rPh sb="8" eb="9">
      <t>サル</t>
    </rPh>
    <rPh sb="10" eb="11">
      <t>コミ</t>
    </rPh>
    <rPh sb="22" eb="23">
      <t>シュウ</t>
    </rPh>
    <rPh sb="24" eb="25">
      <t>ケイ</t>
    </rPh>
    <phoneticPr fontId="3"/>
  </si>
  <si>
    <t>A</t>
    <phoneticPr fontId="1"/>
  </si>
  <si>
    <t>B</t>
    <phoneticPr fontId="1"/>
  </si>
  <si>
    <t>C</t>
    <phoneticPr fontId="1"/>
  </si>
  <si>
    <t>D</t>
    <phoneticPr fontId="1"/>
  </si>
  <si>
    <t>E</t>
    <phoneticPr fontId="1"/>
  </si>
  <si>
    <t>F</t>
    <phoneticPr fontId="1"/>
  </si>
  <si>
    <t>G</t>
    <phoneticPr fontId="1"/>
  </si>
  <si>
    <t>H</t>
    <phoneticPr fontId="1"/>
  </si>
  <si>
    <t>一般男子4X100mRB</t>
  </si>
  <si>
    <t>一般男子4X400mRB</t>
  </si>
  <si>
    <t>中学男子4X100mRB</t>
  </si>
  <si>
    <t>中学男子4X400mRB</t>
  </si>
  <si>
    <t>一般女子4X100mRB</t>
  </si>
  <si>
    <t>一般女子4X400mRB</t>
  </si>
  <si>
    <t>中学女子4X100mRB</t>
  </si>
  <si>
    <t>中学女子4X400mRB</t>
  </si>
  <si>
    <t>一般男子4X100mRC</t>
  </si>
  <si>
    <t>一般男子4X400mRC</t>
  </si>
  <si>
    <t>中学男子4X100mRC</t>
  </si>
  <si>
    <t>中学男子4X400mRC</t>
  </si>
  <si>
    <t>一般女子4X100mRC</t>
  </si>
  <si>
    <t>一般女子4X400mRC</t>
  </si>
  <si>
    <t>中学女子4X100mRC</t>
  </si>
  <si>
    <t>中学女子4X400mRC</t>
  </si>
  <si>
    <t>一般男子4X100mRD</t>
  </si>
  <si>
    <t>一般男子4X400mRD</t>
  </si>
  <si>
    <t>中学男子4X100mRD</t>
  </si>
  <si>
    <t>中学男子4X400mRD</t>
  </si>
  <si>
    <t>一般女子4X100mRD</t>
  </si>
  <si>
    <t>一般女子4X400mRD</t>
  </si>
  <si>
    <t>中学女子4X100mRD</t>
  </si>
  <si>
    <t>中学女子4X400mRD</t>
  </si>
  <si>
    <t>一般男子4X100mRE</t>
  </si>
  <si>
    <t>一般男子4X400mRE</t>
  </si>
  <si>
    <t>中学男子4X100mRE</t>
  </si>
  <si>
    <t>中学男子4X400mRE</t>
  </si>
  <si>
    <t>一般女子4X100mRE</t>
  </si>
  <si>
    <t>一般女子4X400mRE</t>
  </si>
  <si>
    <t>中学女子4X100mRE</t>
  </si>
  <si>
    <t>中学女子4X400mRE</t>
  </si>
  <si>
    <t>一般男子4X100mRF</t>
  </si>
  <si>
    <t>一般男子4X400mRF</t>
  </si>
  <si>
    <t>中学男子4X100mRF</t>
  </si>
  <si>
    <t>中学男子4X400mRF</t>
  </si>
  <si>
    <t>一般女子4X100mRF</t>
  </si>
  <si>
    <t>一般女子4X400mRF</t>
  </si>
  <si>
    <t>中学女子4X100mRF</t>
  </si>
  <si>
    <t>中学女子4X400mRF</t>
  </si>
  <si>
    <t>一般男子4X100mRG</t>
  </si>
  <si>
    <t>一般男子4X400mRG</t>
  </si>
  <si>
    <t>中学男子4X100mRG</t>
  </si>
  <si>
    <t>中学男子4X400mRG</t>
  </si>
  <si>
    <t>一般女子4X100mRG</t>
  </si>
  <si>
    <t>一般女子4X400mRG</t>
  </si>
  <si>
    <t>中学女子4X100mRG</t>
  </si>
  <si>
    <t>中学女子4X400mRG</t>
  </si>
  <si>
    <t>一般男子4X100mRH</t>
  </si>
  <si>
    <t>一般男子4X400mRH</t>
  </si>
  <si>
    <t>中学男子4X100mRH</t>
  </si>
  <si>
    <t>中学男子4X400mRH</t>
  </si>
  <si>
    <t>一般女子4X100mRH</t>
  </si>
  <si>
    <t>一般女子4X400mRH</t>
  </si>
  <si>
    <t>中学女子4X100mRH</t>
  </si>
  <si>
    <t>中学女子4X400mRH</t>
  </si>
  <si>
    <t xml:space="preserve">              　 チーム
 リレー種目</t>
    <rPh sb="25" eb="27">
      <t>シュモク</t>
    </rPh>
    <phoneticPr fontId="1"/>
  </si>
  <si>
    <t>記録データ入力注意</t>
    <rPh sb="0" eb="2">
      <t>キロク</t>
    </rPh>
    <rPh sb="5" eb="7">
      <t>ニュウリョク</t>
    </rPh>
    <rPh sb="7" eb="9">
      <t>チュウイ</t>
    </rPh>
    <phoneticPr fontId="1"/>
  </si>
  <si>
    <t>中学女子4X100mR</t>
    <phoneticPr fontId="1"/>
  </si>
  <si>
    <t>50秒65</t>
    <rPh sb="2" eb="3">
      <t>ビョウ</t>
    </rPh>
    <phoneticPr fontId="1"/>
  </si>
  <si>
    <t>1分2秒33</t>
    <rPh sb="1" eb="2">
      <t>フン</t>
    </rPh>
    <rPh sb="3" eb="4">
      <t>ビョウ</t>
    </rPh>
    <phoneticPr fontId="1"/>
  </si>
  <si>
    <t>⇒1.02.33</t>
    <phoneticPr fontId="1"/>
  </si>
  <si>
    <t>⇒  50.65</t>
    <phoneticPr fontId="1"/>
  </si>
  <si>
    <t>(秒以下も入力。）</t>
    <rPh sb="1" eb="2">
      <t>ビョウ</t>
    </rPh>
    <rPh sb="2" eb="4">
      <t>イカ</t>
    </rPh>
    <rPh sb="5" eb="7">
      <t>ニュウリョク</t>
    </rPh>
    <phoneticPr fontId="1"/>
  </si>
  <si>
    <t>51秒　</t>
    <rPh sb="2" eb="3">
      <t>ビョウ</t>
    </rPh>
    <phoneticPr fontId="1"/>
  </si>
  <si>
    <t>⇒  51.00</t>
    <phoneticPr fontId="1"/>
  </si>
  <si>
    <t>　（　62.33 は、不可です）</t>
    <rPh sb="11" eb="13">
      <t>フカ</t>
    </rPh>
    <phoneticPr fontId="1"/>
  </si>
  <si>
    <t>(60進法で入力）</t>
    <rPh sb="3" eb="5">
      <t>シンホウ</t>
    </rPh>
    <rPh sb="6" eb="8">
      <t>ニュウリョク</t>
    </rPh>
    <phoneticPr fontId="1"/>
  </si>
  <si>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姓名の漢字以外全て、カタカナ・数字・アルファベットの入力は、全て「半角英数」です。</t>
    </r>
    <rPh sb="3" eb="5">
      <t>セイメイ</t>
    </rPh>
    <rPh sb="6" eb="8">
      <t>カンジ</t>
    </rPh>
    <rPh sb="8" eb="10">
      <t>イガイ</t>
    </rPh>
    <rPh sb="10" eb="11">
      <t>スベ</t>
    </rPh>
    <rPh sb="18" eb="20">
      <t>スウジ</t>
    </rPh>
    <rPh sb="29" eb="31">
      <t>ニュウリョク</t>
    </rPh>
    <rPh sb="33" eb="34">
      <t>スベ</t>
    </rPh>
    <rPh sb="36" eb="38">
      <t>ハンカク</t>
    </rPh>
    <rPh sb="38" eb="40">
      <t>エイスウ</t>
    </rPh>
    <phoneticPr fontId="3"/>
  </si>
  <si>
    <r>
      <t>　</t>
    </r>
    <r>
      <rPr>
        <b/>
        <sz val="13"/>
        <rFont val="ＭＳ ゴシック"/>
        <family val="3"/>
        <charset val="128"/>
      </rPr>
      <t>＊</t>
    </r>
    <r>
      <rPr>
        <sz val="13"/>
        <rFont val="ＭＳ ゴシック"/>
        <family val="3"/>
        <charset val="128"/>
      </rPr>
      <t>　データは、左側から順に入力。種別・性別が未入力の場合、競技種目の選択が不可です。</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rPh sb="38" eb="40">
      <t>フカ</t>
    </rPh>
    <phoneticPr fontId="3"/>
  </si>
  <si>
    <t>種目入力は、種別と性別の両方選択入力後、可能です。</t>
    <rPh sb="6" eb="8">
      <t>シュベツ</t>
    </rPh>
    <rPh sb="9" eb="11">
      <t>セイベツ</t>
    </rPh>
    <rPh sb="12" eb="14">
      <t>リョウホウ</t>
    </rPh>
    <rPh sb="14" eb="16">
      <t>センタク</t>
    </rPh>
    <rPh sb="18" eb="19">
      <t>ゴ</t>
    </rPh>
    <rPh sb="20" eb="22">
      <t>カノウ</t>
    </rPh>
    <phoneticPr fontId="3"/>
  </si>
  <si>
    <t>一般男子4X100mRA</t>
    <phoneticPr fontId="1"/>
  </si>
  <si>
    <t>一般男子4X400mRA</t>
    <phoneticPr fontId="1"/>
  </si>
  <si>
    <t>中学男子4X100mRA</t>
    <phoneticPr fontId="1"/>
  </si>
  <si>
    <t>中学男子4X400mRA</t>
    <phoneticPr fontId="1"/>
  </si>
  <si>
    <t>一般女子4X100mRA</t>
    <phoneticPr fontId="1"/>
  </si>
  <si>
    <t>一般女子4X400mRA</t>
    <phoneticPr fontId="1"/>
  </si>
  <si>
    <t>中学女子4X100mRA</t>
    <phoneticPr fontId="1"/>
  </si>
  <si>
    <t>中学女子4X400mRA</t>
    <phoneticPr fontId="1"/>
  </si>
  <si>
    <t>リレーチームの記録入力は別表です。
チーム毎の一括入力表へのリンク</t>
    <rPh sb="7" eb="9">
      <t>キロク</t>
    </rPh>
    <rPh sb="9" eb="11">
      <t>ニュウリョク</t>
    </rPh>
    <rPh sb="12" eb="14">
      <t>ベッピョウ</t>
    </rPh>
    <rPh sb="21" eb="22">
      <t>ゴト</t>
    </rPh>
    <rPh sb="23" eb="25">
      <t>イッカツ</t>
    </rPh>
    <rPh sb="25" eb="27">
      <t>ニュウリョク</t>
    </rPh>
    <rPh sb="27" eb="28">
      <t>ヒョウ</t>
    </rPh>
    <phoneticPr fontId="1"/>
  </si>
  <si>
    <t>記録を入力する前に、チーム編成（A～H）を入力しておいて下さい。</t>
    <rPh sb="0" eb="2">
      <t>キロク</t>
    </rPh>
    <rPh sb="3" eb="5">
      <t>ニュウリョク</t>
    </rPh>
    <rPh sb="7" eb="8">
      <t>マエ</t>
    </rPh>
    <rPh sb="13" eb="15">
      <t>ヘンセイ</t>
    </rPh>
    <rPh sb="21" eb="23">
      <t>ニュウリョク</t>
    </rPh>
    <rPh sb="28" eb="29">
      <t>クダ</t>
    </rPh>
    <phoneticPr fontId="1"/>
  </si>
  <si>
    <t>競技者データ入力シートへリンク</t>
    <rPh sb="0" eb="3">
      <t>キョウギシャ</t>
    </rPh>
    <rPh sb="6" eb="8">
      <t>ニュウリョク</t>
    </rPh>
    <phoneticPr fontId="1"/>
  </si>
  <si>
    <t>　　　なお、60秒を超える場合は  65秒34 ⇒ 　1.05.34　（60進法で表記）</t>
    <rPh sb="38" eb="40">
      <t>シンホウ</t>
    </rPh>
    <rPh sb="41" eb="43">
      <t>ヒョウキ</t>
    </rPh>
    <phoneticPr fontId="3"/>
  </si>
  <si>
    <t>　　全入力完了後、右の「申込種目人数一覧表」で、確認。</t>
    <rPh sb="2" eb="3">
      <t>ゼン</t>
    </rPh>
    <rPh sb="3" eb="5">
      <t>ニュウリョク</t>
    </rPh>
    <rPh sb="5" eb="7">
      <t>カンリョウ</t>
    </rPh>
    <rPh sb="7" eb="8">
      <t>ゴ</t>
    </rPh>
    <rPh sb="9" eb="10">
      <t>ミギ</t>
    </rPh>
    <rPh sb="12" eb="14">
      <t>モウシコミ</t>
    </rPh>
    <rPh sb="14" eb="16">
      <t>シュモク</t>
    </rPh>
    <rPh sb="16" eb="18">
      <t>ニンズウ</t>
    </rPh>
    <rPh sb="18" eb="20">
      <t>イチラン</t>
    </rPh>
    <rPh sb="20" eb="21">
      <t>ヒョウ</t>
    </rPh>
    <rPh sb="24" eb="26">
      <t>カクニン</t>
    </rPh>
    <phoneticPr fontId="3"/>
  </si>
  <si>
    <t xml:space="preserve">  申込の種目・チーム毎の人数が、４～６人であることの確認</t>
    <phoneticPr fontId="1"/>
  </si>
  <si>
    <t>(　リレーチーム数は、チームで４～６人登録することでカウントします。)</t>
    <rPh sb="8" eb="9">
      <t>スウ</t>
    </rPh>
    <rPh sb="18" eb="19">
      <t>ニン</t>
    </rPh>
    <rPh sb="19" eb="21">
      <t>トウロク</t>
    </rPh>
    <phoneticPr fontId="3"/>
  </si>
  <si>
    <t xml:space="preserve"> 　　リレー種目</t>
    <phoneticPr fontId="1"/>
  </si>
  <si>
    <t xml:space="preserve">  チームは同一種目で、一校最大８チームまで登録可。
</t>
    <rPh sb="6" eb="8">
      <t>ドウイツ</t>
    </rPh>
    <rPh sb="8" eb="10">
      <t>シュモク</t>
    </rPh>
    <rPh sb="12" eb="14">
      <t>イッコウ</t>
    </rPh>
    <rPh sb="14" eb="16">
      <t>サイダイ</t>
    </rPh>
    <rPh sb="22" eb="24">
      <t>トウロク</t>
    </rPh>
    <rPh sb="24" eb="25">
      <t>カ</t>
    </rPh>
    <phoneticPr fontId="3"/>
  </si>
  <si>
    <t xml:space="preserve">
４✕１００ｍR　種目</t>
    <rPh sb="9" eb="11">
      <t>シュモク</t>
    </rPh>
    <phoneticPr fontId="1"/>
  </si>
  <si>
    <t xml:space="preserve">
４✕４００ｍR 種目</t>
    <rPh sb="9" eb="11">
      <t>シュモク</t>
    </rPh>
    <phoneticPr fontId="1"/>
  </si>
  <si>
    <t xml:space="preserve"> チーム編成メンバーの確認。（種目のチーム入力を先に入力）</t>
    <rPh sb="4" eb="6">
      <t>ヘンセイ</t>
    </rPh>
    <rPh sb="11" eb="13">
      <t>カクニン</t>
    </rPh>
    <rPh sb="15" eb="17">
      <t>シュモク</t>
    </rPh>
    <rPh sb="21" eb="23">
      <t>ニュウリョク</t>
    </rPh>
    <rPh sb="24" eb="25">
      <t>サキ</t>
    </rPh>
    <rPh sb="26" eb="28">
      <t>ニュウリョク</t>
    </rPh>
    <phoneticPr fontId="1"/>
  </si>
  <si>
    <t>公認（競技会）記録がない場合、チームの練習記録。入力後、競技者データ入力シートで入力値の確認。</t>
    <rPh sb="0" eb="2">
      <t>コウニン</t>
    </rPh>
    <rPh sb="3" eb="6">
      <t>キョウギカイ</t>
    </rPh>
    <rPh sb="7" eb="9">
      <t>キロク</t>
    </rPh>
    <rPh sb="12" eb="14">
      <t>バアイ</t>
    </rPh>
    <rPh sb="19" eb="21">
      <t>レンシュウ</t>
    </rPh>
    <rPh sb="21" eb="23">
      <t>キロク</t>
    </rPh>
    <rPh sb="24" eb="26">
      <t>ニュウリョク</t>
    </rPh>
    <rPh sb="26" eb="27">
      <t>ゴ</t>
    </rPh>
    <rPh sb="28" eb="31">
      <t>キョウギシャ</t>
    </rPh>
    <rPh sb="34" eb="36">
      <t>ニュウリョク</t>
    </rPh>
    <rPh sb="40" eb="43">
      <t>ニュウリョクチ</t>
    </rPh>
    <rPh sb="44" eb="46">
      <t>カクニン</t>
    </rPh>
    <phoneticPr fontId="1"/>
  </si>
  <si>
    <t>3分45秒67</t>
    <rPh sb="1" eb="2">
      <t>フン</t>
    </rPh>
    <rPh sb="4" eb="5">
      <t>ビョウ</t>
    </rPh>
    <phoneticPr fontId="1"/>
  </si>
  <si>
    <t>4分</t>
    <rPh sb="1" eb="2">
      <t>フン</t>
    </rPh>
    <phoneticPr fontId="1"/>
  </si>
  <si>
    <t>⇒ 4.00.00</t>
    <phoneticPr fontId="1"/>
  </si>
  <si>
    <t>⇒ 3.45.67</t>
    <phoneticPr fontId="1"/>
  </si>
  <si>
    <t>　　 申込リレーチームの編成メンバー確認表。（チーム記号（A～H）が入力済みであること）</t>
    <rPh sb="3" eb="5">
      <t>モウシコミ</t>
    </rPh>
    <rPh sb="12" eb="14">
      <t>ヘンセイ</t>
    </rPh>
    <rPh sb="18" eb="20">
      <t>カクニン</t>
    </rPh>
    <rPh sb="20" eb="21">
      <t>ヒョウ</t>
    </rPh>
    <rPh sb="26" eb="28">
      <t>キゴウ</t>
    </rPh>
    <rPh sb="34" eb="36">
      <t>ニュウリョク</t>
    </rPh>
    <rPh sb="36" eb="37">
      <t>ス</t>
    </rPh>
    <phoneticPr fontId="1"/>
  </si>
  <si>
    <t>チーム
記　号</t>
    <rPh sb="4" eb="5">
      <t>キ</t>
    </rPh>
    <rPh sb="6" eb="7">
      <t>ゴウ</t>
    </rPh>
    <phoneticPr fontId="1"/>
  </si>
  <si>
    <t>4×100mR種目</t>
    <rPh sb="7" eb="8">
      <t>タネ</t>
    </rPh>
    <rPh sb="8" eb="9">
      <t>モク</t>
    </rPh>
    <phoneticPr fontId="3"/>
  </si>
  <si>
    <t>4×400mR種目</t>
    <rPh sb="7" eb="8">
      <t>タネ</t>
    </rPh>
    <rPh sb="8" eb="9">
      <t>モク</t>
    </rPh>
    <phoneticPr fontId="3"/>
  </si>
  <si>
    <t>　第２１０回松戸市陸上競技記録会</t>
    <rPh sb="1" eb="2">
      <t>ダイ</t>
    </rPh>
    <rPh sb="5" eb="6">
      <t>カイ</t>
    </rPh>
    <rPh sb="6" eb="9">
      <t>マツドシ</t>
    </rPh>
    <rPh sb="9" eb="11">
      <t>リクジョウ</t>
    </rPh>
    <rPh sb="11" eb="13">
      <t>キョウギ</t>
    </rPh>
    <rPh sb="13" eb="15">
      <t>キロク</t>
    </rPh>
    <rPh sb="15" eb="16">
      <t>カイ</t>
    </rPh>
    <phoneticPr fontId="3"/>
  </si>
  <si>
    <t>リレーチーム申請記録一括入力表。</t>
    <rPh sb="6" eb="8">
      <t>シンセイ</t>
    </rPh>
    <rPh sb="8" eb="10">
      <t>キロク</t>
    </rPh>
    <rPh sb="10" eb="12">
      <t>イッカツ</t>
    </rPh>
    <rPh sb="12" eb="14">
      <t>ニュウリョク</t>
    </rPh>
    <rPh sb="14" eb="15">
      <t>ヒョウ</t>
    </rPh>
    <phoneticPr fontId="1"/>
  </si>
  <si>
    <t>番組編成上、申込申請記録は必須事項です。</t>
  </si>
  <si>
    <t>競 技 者 デ ー タ 入 力 シ ー ト</t>
  </si>
  <si>
    <t>一般男子100m</t>
  </si>
  <si>
    <t>一般男子110mH(1.067m/9.14m)</t>
  </si>
  <si>
    <t>中学男子100m</t>
  </si>
  <si>
    <t>中学男子110mH(0.914m/9.14m)</t>
  </si>
  <si>
    <t>一般女子100m</t>
  </si>
  <si>
    <t>一般女子100mH(0.838m/8.50m)</t>
  </si>
  <si>
    <t>中学女子100m</t>
  </si>
  <si>
    <t>中学女子100mH(0.762m/8.00m)</t>
  </si>
  <si>
    <t>AM</t>
    <phoneticPr fontId="1"/>
  </si>
  <si>
    <t>一般男子110mH</t>
  </si>
  <si>
    <t>一般男子110mH</t>
    <phoneticPr fontId="1"/>
  </si>
  <si>
    <t>中学男子110mH</t>
  </si>
  <si>
    <t>中学男子110mH</t>
    <phoneticPr fontId="1"/>
  </si>
  <si>
    <t>DM</t>
    <phoneticPr fontId="1"/>
  </si>
  <si>
    <t>AF</t>
    <phoneticPr fontId="1"/>
  </si>
  <si>
    <t>DF</t>
    <phoneticPr fontId="1"/>
  </si>
  <si>
    <t>一般女子100mH</t>
  </si>
  <si>
    <t>一般女子100mH</t>
    <phoneticPr fontId="1"/>
  </si>
  <si>
    <t>中学女子100mH</t>
  </si>
  <si>
    <t>中学女子100mH</t>
    <phoneticPr fontId="1"/>
  </si>
  <si>
    <t>r1AM</t>
    <phoneticPr fontId="1"/>
  </si>
  <si>
    <t>r4AM</t>
    <phoneticPr fontId="1"/>
  </si>
  <si>
    <t>r1DM</t>
    <phoneticPr fontId="1"/>
  </si>
  <si>
    <t>r4DM</t>
    <phoneticPr fontId="1"/>
  </si>
  <si>
    <t>r1AF</t>
    <phoneticPr fontId="1"/>
  </si>
  <si>
    <t>r4AF</t>
    <phoneticPr fontId="1"/>
  </si>
  <si>
    <t>r1DF</t>
    <phoneticPr fontId="1"/>
  </si>
  <si>
    <t>r4DF</t>
    <phoneticPr fontId="1"/>
  </si>
  <si>
    <t>（リストから選択、A～H）</t>
    <rPh sb="6" eb="8">
      <t>センタク</t>
    </rPh>
    <phoneticPr fontId="1"/>
  </si>
  <si>
    <t>参加団体必要総数</t>
    <phoneticPr fontId="3"/>
  </si>
  <si>
    <t>予約購入プログラム代</t>
    <rPh sb="0" eb="2">
      <t>ヨヤク</t>
    </rPh>
    <rPh sb="9" eb="10">
      <t>ダイ</t>
    </rPh>
    <phoneticPr fontId="3"/>
  </si>
  <si>
    <t>参加申込振込額計</t>
    <rPh sb="0" eb="2">
      <t>サンカ</t>
    </rPh>
    <rPh sb="2" eb="4">
      <t>モウシコミ</t>
    </rPh>
    <rPh sb="4" eb="6">
      <t>フリコミ</t>
    </rPh>
    <rPh sb="6" eb="7">
      <t>ガク</t>
    </rPh>
    <rPh sb="7" eb="8">
      <t>ケイ</t>
    </rPh>
    <phoneticPr fontId="3"/>
  </si>
  <si>
    <t>WB総数</t>
    <rPh sb="2" eb="4">
      <t>ソウスウ</t>
    </rPh>
    <phoneticPr fontId="1"/>
  </si>
  <si>
    <t>競技参加費</t>
    <rPh sb="0" eb="2">
      <t>キョウギ</t>
    </rPh>
    <rPh sb="2" eb="5">
      <t>サンカヒ</t>
    </rPh>
    <phoneticPr fontId="1"/>
  </si>
  <si>
    <t>振込額</t>
    <rPh sb="0" eb="2">
      <t>フリコミ</t>
    </rPh>
    <rPh sb="2" eb="3">
      <t>ガク</t>
    </rPh>
    <phoneticPr fontId="1"/>
  </si>
  <si>
    <t>14.23</t>
    <phoneticPr fontId="3"/>
  </si>
  <si>
    <t>13.42</t>
    <phoneticPr fontId="1"/>
  </si>
  <si>
    <t>3.58.56</t>
    <phoneticPr fontId="1"/>
  </si>
  <si>
    <t xml:space="preserve">    参　加　申　込　　人　数　集　計</t>
    <rPh sb="4" eb="5">
      <t>サン</t>
    </rPh>
    <rPh sb="6" eb="7">
      <t>カ</t>
    </rPh>
    <rPh sb="8" eb="9">
      <t>サル</t>
    </rPh>
    <rPh sb="10" eb="11">
      <t>コミ</t>
    </rPh>
    <rPh sb="13" eb="14">
      <t>ジン</t>
    </rPh>
    <rPh sb="15" eb="16">
      <t>カズ</t>
    </rPh>
    <rPh sb="17" eb="18">
      <t>シュウ</t>
    </rPh>
    <rPh sb="19" eb="20">
      <t>ケイ</t>
    </rPh>
    <phoneticPr fontId="3"/>
  </si>
  <si>
    <t>一般</t>
    <rPh sb="0" eb="2">
      <t>イッパン</t>
    </rPh>
    <phoneticPr fontId="1"/>
  </si>
  <si>
    <t>高校</t>
    <rPh sb="0" eb="2">
      <t>コウコウ</t>
    </rPh>
    <phoneticPr fontId="1"/>
  </si>
  <si>
    <t>中学</t>
    <rPh sb="0" eb="2">
      <t>チュウガク</t>
    </rPh>
    <phoneticPr fontId="1"/>
  </si>
  <si>
    <t>男子種別合計人数</t>
    <rPh sb="0" eb="2">
      <t>ダンシ</t>
    </rPh>
    <rPh sb="2" eb="4">
      <t>シュベツ</t>
    </rPh>
    <rPh sb="4" eb="6">
      <t>ゴウケイ</t>
    </rPh>
    <rPh sb="6" eb="8">
      <t>ニンズウ</t>
    </rPh>
    <phoneticPr fontId="3"/>
  </si>
  <si>
    <t>男　子　種　別</t>
    <rPh sb="0" eb="1">
      <t>オトコ</t>
    </rPh>
    <rPh sb="2" eb="3">
      <t>コ</t>
    </rPh>
    <rPh sb="4" eb="5">
      <t>タネ</t>
    </rPh>
    <rPh sb="6" eb="7">
      <t>ベツ</t>
    </rPh>
    <phoneticPr fontId="3"/>
  </si>
  <si>
    <t>女　子　種　別</t>
    <rPh sb="0" eb="1">
      <t>オンナ</t>
    </rPh>
    <rPh sb="2" eb="3">
      <t>コ</t>
    </rPh>
    <rPh sb="4" eb="5">
      <t>タネ</t>
    </rPh>
    <rPh sb="6" eb="7">
      <t>ベツ</t>
    </rPh>
    <phoneticPr fontId="3"/>
  </si>
  <si>
    <t>女子種別合計人数</t>
    <rPh sb="0" eb="2">
      <t>ジョシ</t>
    </rPh>
    <rPh sb="2" eb="4">
      <t>シュベツ</t>
    </rPh>
    <rPh sb="4" eb="6">
      <t>ゴウケイ</t>
    </rPh>
    <rPh sb="6" eb="8">
      <t>ニンズウ</t>
    </rPh>
    <phoneticPr fontId="3"/>
  </si>
  <si>
    <t>　　申　込　種　目　別　人　数　一　覧　表</t>
    <rPh sb="2" eb="3">
      <t>サル</t>
    </rPh>
    <rPh sb="4" eb="5">
      <t>コミ</t>
    </rPh>
    <rPh sb="6" eb="7">
      <t>タネ</t>
    </rPh>
    <rPh sb="8" eb="9">
      <t>メ</t>
    </rPh>
    <rPh sb="10" eb="11">
      <t>ベツ</t>
    </rPh>
    <rPh sb="12" eb="13">
      <t>ジン</t>
    </rPh>
    <rPh sb="14" eb="15">
      <t>カズ</t>
    </rPh>
    <rPh sb="16" eb="17">
      <t>イチ</t>
    </rPh>
    <rPh sb="18" eb="19">
      <t>ラン</t>
    </rPh>
    <rPh sb="20" eb="21">
      <t>ヒョウ</t>
    </rPh>
    <phoneticPr fontId="3"/>
  </si>
  <si>
    <t>ＭＲＫ ＮＡＮＳ２１Ｖ(WST) ２１０th EntryFile</t>
    <phoneticPr fontId="3"/>
  </si>
  <si>
    <t>参加申込手続</t>
    <rPh sb="0" eb="2">
      <t>サンカ</t>
    </rPh>
    <rPh sb="2" eb="4">
      <t>モウシコミ</t>
    </rPh>
    <rPh sb="4" eb="6">
      <t>テツヅキ</t>
    </rPh>
    <phoneticPr fontId="1"/>
  </si>
  <si>
    <t>申込ファイル</t>
    <rPh sb="0" eb="2">
      <t>モウシコミ</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</si>
  <si>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</si>
  <si>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r>
      <t xml:space="preserve">  * 大会申込一覧表は、入力完了後確認。
     印刷して</t>
    </r>
    <r>
      <rPr>
        <b/>
        <sz val="12"/>
        <color indexed="10"/>
        <rFont val="ＭＳ Ｐゴシック"/>
        <family val="3"/>
        <charset val="128"/>
      </rPr>
      <t>所属長印を押印、当日受付に提出。</t>
    </r>
    <r>
      <rPr>
        <sz val="13"/>
        <rFont val="ＭＳ Ｐゴシック"/>
        <family val="3"/>
        <charset val="128"/>
      </rPr>
      <t xml:space="preserve">
  *競技会プログラム冊子は、申込時の予約購入です。一部５００円、</t>
    </r>
    <rPh sb="4" eb="6">
      <t>タイカイ</t>
    </rPh>
    <rPh sb="6" eb="8">
      <t>モウシコミ</t>
    </rPh>
    <rPh sb="8" eb="10">
      <t>イチラン</t>
    </rPh>
    <rPh sb="10" eb="11">
      <t>ヒョウ</t>
    </rPh>
    <rPh sb="13" eb="15">
      <t>ニュウリョク</t>
    </rPh>
    <rPh sb="15" eb="17">
      <t>カンリョウ</t>
    </rPh>
    <rPh sb="17" eb="18">
      <t>ゴ</t>
    </rPh>
    <rPh sb="18" eb="20">
      <t>カクニン</t>
    </rPh>
    <rPh sb="27" eb="29">
      <t>インサツ</t>
    </rPh>
    <rPh sb="31" eb="34">
      <t>ショゾクチョウ</t>
    </rPh>
    <rPh sb="34" eb="35">
      <t>イン</t>
    </rPh>
    <rPh sb="36" eb="38">
      <t>オウイン</t>
    </rPh>
    <rPh sb="39" eb="41">
      <t>トウジツ</t>
    </rPh>
    <rPh sb="41" eb="43">
      <t>ウケツケ</t>
    </rPh>
    <rPh sb="52" eb="55">
      <t>キョウギカイ</t>
    </rPh>
    <rPh sb="60" eb="62">
      <t>サッシ</t>
    </rPh>
    <rPh sb="64" eb="66">
      <t>モウシコミ</t>
    </rPh>
    <rPh sb="66" eb="67">
      <t>ジ</t>
    </rPh>
    <rPh sb="68" eb="70">
      <t>ヨヤク</t>
    </rPh>
    <phoneticPr fontId="3"/>
  </si>
  <si>
    <t>申込
ﾃﾞｰﾀ
送信</t>
    <rPh sb="0" eb="1">
      <t>サル</t>
    </rPh>
    <rPh sb="1" eb="2">
      <t>コミ</t>
    </rPh>
    <rPh sb="8" eb="10">
      <t>ソウシン</t>
    </rPh>
    <phoneticPr fontId="3"/>
  </si>
  <si>
    <t>添付送信先。
entry@mrk-tandf.jp</t>
    <rPh sb="4" eb="5">
      <t>サキ</t>
    </rPh>
    <phoneticPr fontId="3"/>
  </si>
  <si>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</si>
  <si>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r>
      <t>入力完了ファイル名は、</t>
    </r>
    <r>
      <rPr>
        <b/>
        <sz val="12"/>
        <color rgb="FFFF0000"/>
        <rFont val="ＭＳ ゴシック"/>
        <family val="3"/>
        <charset val="128"/>
      </rPr>
      <t>略称</t>
    </r>
    <r>
      <rPr>
        <b/>
        <sz val="12"/>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</si>
  <si>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21地区大会</t>
    <rPh sb="2" eb="4">
      <t>チク</t>
    </rPh>
    <rPh sb="4" eb="6">
      <t>タイカイ</t>
    </rPh>
    <phoneticPr fontId="3"/>
  </si>
  <si>
    <t>競技会名
(省略可)</t>
    <rPh sb="0" eb="3">
      <t>キョウギカイ</t>
    </rPh>
    <rPh sb="3" eb="4">
      <t>メイ</t>
    </rPh>
    <rPh sb="6" eb="8">
      <t>ショウリャク</t>
    </rPh>
    <rPh sb="8" eb="9">
      <t>カ</t>
    </rPh>
    <phoneticPr fontId="3"/>
  </si>
  <si>
    <t>210th_Entry_File.xlsx
   ⇒⇒ 例：○○○210th_Entry_File.xlsx</t>
    <rPh sb="28" eb="29">
      <t>レイ</t>
    </rPh>
    <phoneticPr fontId="3"/>
  </si>
  <si>
    <r>
      <t>　</t>
    </r>
    <r>
      <rPr>
        <b/>
        <sz val="13"/>
        <rFont val="ＭＳ ゴシック"/>
        <family val="3"/>
        <charset val="128"/>
      </rPr>
      <t>＊</t>
    </r>
    <r>
      <rPr>
        <sz val="13"/>
        <rFont val="ＭＳ ゴシック"/>
        <family val="3"/>
        <charset val="128"/>
      </rPr>
      <t>　リレー種目は、①競技種目⇒②チーム選択⇒③リレーチーム記録一括入力表(別シート)の順です。</t>
    </r>
    <rPh sb="6" eb="8">
      <t>シュモク</t>
    </rPh>
    <rPh sb="11" eb="13">
      <t>キョウギ</t>
    </rPh>
    <rPh sb="13" eb="15">
      <t>シュモク</t>
    </rPh>
    <rPh sb="20" eb="22">
      <t>センタク</t>
    </rPh>
    <rPh sb="30" eb="32">
      <t>キロク</t>
    </rPh>
    <rPh sb="32" eb="34">
      <t>イッカツ</t>
    </rPh>
    <rPh sb="34" eb="36">
      <t>ニュウリョク</t>
    </rPh>
    <rPh sb="36" eb="37">
      <t>ヒョウ</t>
    </rPh>
    <rPh sb="38" eb="39">
      <t>ベツ</t>
    </rPh>
    <rPh sb="44" eb="45">
      <t>ジュン</t>
    </rPh>
    <phoneticPr fontId="3"/>
  </si>
  <si>
    <t>種  目　１</t>
    <rPh sb="0" eb="1">
      <t>タネ</t>
    </rPh>
    <rPh sb="3" eb="4">
      <t>モク</t>
    </rPh>
    <phoneticPr fontId="3"/>
  </si>
  <si>
    <t>各種目のﾁｰﾑ毎の人数確認表へリンク</t>
  </si>
  <si>
    <t>種目のベスト記録データは、基本的に公認大会記録。ベスト記録データは、番組編成の基本になります。下記④参照</t>
    <rPh sb="0" eb="2">
      <t>シュモク</t>
    </rPh>
    <rPh sb="13" eb="16">
      <t>キホンテキ</t>
    </rPh>
    <rPh sb="17" eb="19">
      <t>コウニン</t>
    </rPh>
    <rPh sb="19" eb="21">
      <t>タイカイ</t>
    </rPh>
    <rPh sb="21" eb="23">
      <t>キロク</t>
    </rPh>
    <rPh sb="47" eb="49">
      <t>カキ</t>
    </rPh>
    <rPh sb="50" eb="52">
      <t>サンショウ</t>
    </rPh>
    <phoneticPr fontId="3"/>
  </si>
  <si>
    <t>リレー種目ベスト記録一括入力表へ</t>
  </si>
  <si>
    <r>
      <t>　</t>
    </r>
    <r>
      <rPr>
        <b/>
        <sz val="14"/>
        <color rgb="FFFF0000"/>
        <rFont val="ＭＳ Ｐ明朝"/>
        <family val="1"/>
        <charset val="128"/>
      </rPr>
      <t>＊</t>
    </r>
    <r>
      <rPr>
        <sz val="11"/>
        <color theme="1"/>
        <rFont val="ＭＳ Ｐ明朝"/>
        <family val="2"/>
        <charset val="128"/>
      </rPr>
      <t>リレーベスト記録は、種目・チーム毎に、表に一括入力です。　⇒⇒</t>
    </r>
    <rPh sb="8" eb="10">
      <t>キロク</t>
    </rPh>
    <rPh sb="12" eb="14">
      <t>シュモク</t>
    </rPh>
    <rPh sb="18" eb="19">
      <t>ゴト</t>
    </rPh>
    <rPh sb="21" eb="22">
      <t>ヒョウ</t>
    </rPh>
    <rPh sb="23" eb="25">
      <t>イッカツ</t>
    </rPh>
    <rPh sb="25" eb="27">
      <t>ニュウリョク</t>
    </rPh>
    <phoneticPr fontId="3"/>
  </si>
  <si>
    <t>１、競技者データ入力</t>
    <rPh sb="2" eb="5">
      <t>キョウギシャ</t>
    </rPh>
    <rPh sb="8" eb="10">
      <t>ニュウリョク</t>
    </rPh>
    <phoneticPr fontId="3"/>
  </si>
  <si>
    <t xml:space="preserve">　
２、大 会 申 込 一 覧 表
（団体情報・競技者一覧）
</t>
    <rPh sb="20" eb="22">
      <t>ダンタイ</t>
    </rPh>
    <rPh sb="22" eb="24">
      <t>ジョウホウ</t>
    </rPh>
    <rPh sb="25" eb="28">
      <t>キョウギシャ</t>
    </rPh>
    <rPh sb="28" eb="30">
      <t>イチラン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</si>
</sst>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quot;¥&quot;#,##0_);[Red]\(&quot;¥&quot;#,##0\)"/>
    <numFmt numFmtId="177" formatCode="0_);[Red]\(0\)"/>
    <numFmt numFmtId="178" formatCode="#;\-#;;@"/>
  </numFmts>
  <fonts count="99">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1"/>
      <color indexed="81"/>
      <name val="ＭＳ Ｐゴシック"/>
      <family val="3"/>
      <charset val="128"/>
    </font>
    <font>
      <b/>
      <sz val="13"/>
      <color theme="3"/>
      <name val="ＭＳ ゴシック"/>
      <family val="3"/>
      <charset val="128"/>
    </font>
    <font>
      <sz val="1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12"/>
      <name val="ＭＳ Ｐゴシック"/>
      <family val="3"/>
      <charset val="128"/>
    </font>
    <font>
      <sz val="13"/>
      <name val="ＭＳ Ｐゴシック"/>
      <family val="3"/>
      <charset val="128"/>
    </font>
    <font>
      <b/>
      <sz val="12"/>
      <name val="ＭＳ Ｐゴシック"/>
      <family val="3"/>
      <charset val="128"/>
    </font>
    <font>
      <b/>
      <sz val="12"/>
      <color theme="3"/>
      <name val="ＭＳ Ｐゴシック"/>
      <family val="3"/>
      <charset val="128"/>
    </font>
    <font>
      <b/>
      <sz val="16"/>
      <color theme="3"/>
      <name val="ＭＳ Ｐゴシック"/>
      <family val="3"/>
      <charset val="128"/>
    </font>
    <font>
      <sz val="18"/>
      <name val="ＭＳ Ｐゴシック"/>
      <family val="3"/>
      <charset val="128"/>
    </font>
    <font>
      <sz val="9"/>
      <name val="ＭＳ Ｐゴシック"/>
      <family val="3"/>
      <charset val="128"/>
    </font>
    <font>
      <sz val="11"/>
      <color theme="0"/>
      <name val="ＭＳ Ｐ明朝"/>
      <family val="2"/>
      <charset val="128"/>
    </font>
    <font>
      <sz val="12"/>
      <color theme="0"/>
      <name val="ＭＳ Ｐゴシック"/>
      <family val="3"/>
      <charset val="128"/>
      <scheme val="minor"/>
    </font>
    <font>
      <sz val="16"/>
      <name val="ＭＳ Ｐゴシック"/>
      <family val="3"/>
      <charset val="128"/>
      <scheme val="minor"/>
    </font>
    <font>
      <sz val="11"/>
      <color theme="1"/>
      <name val="ＭＳ Ｐゴシック"/>
      <family val="3"/>
      <charset val="128"/>
    </font>
    <font>
      <sz val="4"/>
      <color theme="0"/>
      <name val="ＭＳ Ｐ明朝"/>
      <family val="2"/>
      <charset val="128"/>
    </font>
    <font>
      <sz val="4"/>
      <color theme="0"/>
      <name val="ＭＳ Ｐ明朝"/>
      <family val="1"/>
      <charset val="128"/>
    </font>
    <font>
      <b/>
      <sz val="11"/>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sz val="8"/>
      <color theme="1"/>
      <name val="ＭＳ Ｐゴシック"/>
      <family val="3"/>
      <charset val="128"/>
      <scheme val="minor"/>
    </font>
    <font>
      <b/>
      <sz val="12"/>
      <color theme="1"/>
      <name val="ＭＳ Ｐ明朝"/>
      <family val="1"/>
      <charset val="128"/>
    </font>
    <font>
      <b/>
      <sz val="11"/>
      <name val="ＭＳ Ｐゴシック"/>
      <family val="3"/>
      <charset val="128"/>
    </font>
    <font>
      <b/>
      <sz val="11"/>
      <color theme="1"/>
      <name val="ＭＳ Ｐゴシック"/>
      <family val="3"/>
      <charset val="128"/>
    </font>
    <font>
      <b/>
      <sz val="12"/>
      <name val="ＭＳ ゴシック"/>
      <family val="3"/>
      <charset val="128"/>
    </font>
    <font>
      <b/>
      <sz val="13"/>
      <name val="ＭＳ ゴシック"/>
      <family val="3"/>
      <charset val="128"/>
    </font>
    <font>
      <b/>
      <sz val="13"/>
      <color theme="1"/>
      <name val="ＭＳ Ｐゴシック"/>
      <family val="3"/>
      <charset val="128"/>
    </font>
    <font>
      <sz val="13"/>
      <name val="ＭＳ ゴシック"/>
      <family val="3"/>
      <charset val="128"/>
    </font>
    <font>
      <b/>
      <sz val="13"/>
      <name val="ＭＳ Ｐゴシック"/>
      <family val="3"/>
      <charset val="128"/>
    </font>
    <font>
      <b/>
      <u val="double"/>
      <sz val="13"/>
      <name val="ＭＳ ゴシック"/>
      <family val="3"/>
      <charset val="128"/>
    </font>
    <font>
      <sz val="13"/>
      <color indexed="8"/>
      <name val="ＭＳ Ｐゴシック"/>
      <family val="3"/>
      <charset val="128"/>
    </font>
    <font>
      <sz val="9"/>
      <color theme="1"/>
      <name val="ＭＳ Ｐゴシック"/>
      <family val="3"/>
      <charset val="128"/>
    </font>
    <font>
      <sz val="11"/>
      <color theme="1"/>
      <name val="ＭＳ Ｐ明朝"/>
      <family val="1"/>
      <charset val="128"/>
    </font>
    <font>
      <sz val="12"/>
      <name val="ＭＳ Ｐゴシック"/>
      <family val="3"/>
      <charset val="128"/>
      <scheme val="minor"/>
    </font>
    <font>
      <sz val="10"/>
      <name val="ＭＳ Ｐゴシック"/>
      <family val="3"/>
      <charset val="128"/>
    </font>
    <font>
      <sz val="10"/>
      <color theme="1"/>
      <name val="ＭＳ Ｐゴシック"/>
      <family val="3"/>
      <charset val="128"/>
    </font>
    <font>
      <sz val="13"/>
      <color rgb="FFFF0000"/>
      <name val="ＭＳ Ｐゴシック"/>
      <family val="3"/>
      <charset val="128"/>
    </font>
    <font>
      <sz val="11"/>
      <name val="ＭＳ Ｐ明朝"/>
      <family val="2"/>
      <charset val="128"/>
    </font>
    <font>
      <b/>
      <u/>
      <sz val="13"/>
      <color rgb="FF0070C0"/>
      <name val="ＭＳ Ｐゴシック"/>
      <family val="3"/>
      <charset val="128"/>
      <scheme val="minor"/>
    </font>
    <font>
      <b/>
      <u/>
      <sz val="12"/>
      <color rgb="FF0070C0"/>
      <name val="ＭＳ Ｐゴシック"/>
      <family val="3"/>
      <charset val="128"/>
      <scheme val="minor"/>
    </font>
    <font>
      <b/>
      <sz val="14"/>
      <color rgb="FFFF0000"/>
      <name val="ＭＳ Ｐ明朝"/>
      <family val="1"/>
      <charset val="128"/>
    </font>
    <font>
      <sz val="10"/>
      <color theme="1"/>
      <name val="ＭＳ Ｐゴシック"/>
      <family val="3"/>
      <charset val="128"/>
      <scheme val="minor"/>
    </font>
    <font>
      <b/>
      <sz val="12"/>
      <color rgb="FF002060"/>
      <name val="ＭＳ Ｐゴシック"/>
      <family val="3"/>
      <charset val="128"/>
    </font>
    <font>
      <sz val="11.5"/>
      <name val="ＭＳ Ｐ明朝"/>
      <family val="1"/>
      <charset val="128"/>
    </font>
    <font>
      <sz val="16"/>
      <color indexed="8"/>
      <name val="ＭＳ Ｐゴシック"/>
      <family val="3"/>
      <charset val="128"/>
    </font>
    <font>
      <b/>
      <sz val="14"/>
      <name val="ＭＳ ゴシック"/>
      <family val="3"/>
      <charset val="128"/>
    </font>
    <font>
      <sz val="11"/>
      <color theme="7" tint="0.79998168889431442"/>
      <name val="ＭＳ Ｐゴシック"/>
      <family val="3"/>
      <charset val="128"/>
    </font>
    <font>
      <sz val="13"/>
      <color theme="1"/>
      <name val="ＭＳ Ｐゴシック"/>
      <family val="3"/>
      <charset val="128"/>
      <scheme val="minor"/>
    </font>
    <font>
      <b/>
      <sz val="14"/>
      <color theme="1"/>
      <name val="ＭＳ Ｐゴシック"/>
      <family val="3"/>
      <charset val="128"/>
    </font>
    <font>
      <sz val="12"/>
      <color theme="1"/>
      <name val="ＭＳ Ｐゴシック"/>
      <family val="3"/>
      <charset val="128"/>
      <scheme val="minor"/>
    </font>
    <font>
      <b/>
      <sz val="12"/>
      <color indexed="10"/>
      <name val="ＭＳ Ｐゴシック"/>
      <family val="3"/>
      <charset val="128"/>
    </font>
    <font>
      <b/>
      <sz val="11"/>
      <name val="ＭＳ ゴシック"/>
      <family val="3"/>
      <charset val="128"/>
    </font>
    <font>
      <b/>
      <sz val="12"/>
      <color rgb="FFFF0000"/>
      <name val="ＭＳ ゴシック"/>
      <family val="3"/>
      <charset val="128"/>
    </font>
    <font>
      <b/>
      <sz val="12"/>
      <color indexed="10"/>
      <name val="ＭＳ ゴシック"/>
      <family val="3"/>
      <charset val="128"/>
    </font>
    <font>
      <b/>
      <sz val="10"/>
      <name val="ＭＳ Ｐ明朝"/>
      <family val="1"/>
      <charset val="128"/>
    </font>
    <font>
      <sz val="11"/>
      <color theme="0"/>
      <name val="ＭＳ ゴシック"/>
      <family val="3"/>
      <charset val="128"/>
    </font>
    <font>
      <sz val="11"/>
      <color theme="0"/>
      <name val="ＭＳ Ｐゴシック"/>
      <family val="3"/>
      <charset val="128"/>
    </font>
    <font>
      <b/>
      <sz val="13"/>
      <color theme="0"/>
      <name val="ＭＳ ゴシック"/>
      <family val="3"/>
      <charset val="128"/>
    </font>
    <font>
      <u/>
      <sz val="14"/>
      <color theme="10"/>
      <name val="ＭＳ Ｐゴシック"/>
      <family val="3"/>
      <charset val="128"/>
      <scheme val="minor"/>
    </font>
    <font>
      <b/>
      <u/>
      <sz val="13"/>
      <color rgb="FFFF0000"/>
      <name val="ＭＳ Ｐゴシック"/>
      <family val="3"/>
      <charset val="128"/>
      <scheme val="minor"/>
    </font>
  </fonts>
  <fills count="31">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15"/>
        <bgColor indexed="64"/>
      </patternFill>
    </fill>
    <fill>
      <patternFill patternType="solid">
        <fgColor indexed="42"/>
        <bgColor indexed="64"/>
      </patternFill>
    </fill>
    <fill>
      <patternFill patternType="solid">
        <fgColor indexed="26"/>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lightGray">
        <bgColor indexed="22"/>
      </patternFill>
    </fill>
    <fill>
      <patternFill patternType="solid">
        <fgColor indexed="65"/>
        <bgColor indexed="64"/>
      </patternFill>
    </fill>
    <fill>
      <patternFill patternType="lightGray"/>
    </fill>
    <fill>
      <patternFill patternType="solid">
        <fgColor theme="5"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0"/>
        <bgColor indexed="64"/>
      </patternFill>
    </fill>
  </fills>
  <borders count="3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bottom style="dotted">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thin">
        <color indexed="64"/>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ashed">
        <color auto="1"/>
      </left>
      <right/>
      <top/>
      <bottom style="thin">
        <color auto="1"/>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right/>
      <top style="dotted">
        <color auto="1"/>
      </top>
      <bottom style="dotted">
        <color auto="1"/>
      </bottom>
      <diagonal/>
    </border>
    <border>
      <left style="thin">
        <color indexed="64"/>
      </left>
      <right/>
      <top/>
      <bottom style="double">
        <color auto="1"/>
      </bottom>
      <diagonal/>
    </border>
    <border>
      <left style="dashed">
        <color auto="1"/>
      </left>
      <right/>
      <top style="thin">
        <color auto="1"/>
      </top>
      <bottom style="thin">
        <color indexed="64"/>
      </bottom>
      <diagonal/>
    </border>
    <border>
      <left style="dashed">
        <color auto="1"/>
      </left>
      <right/>
      <top style="thin">
        <color auto="1"/>
      </top>
      <bottom style="dashed">
        <color auto="1"/>
      </bottom>
      <diagonal/>
    </border>
    <border>
      <left style="medium">
        <color indexed="64"/>
      </left>
      <right style="thin">
        <color indexed="64"/>
      </right>
      <top/>
      <bottom style="double">
        <color indexed="64"/>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right style="thin">
        <color auto="1"/>
      </right>
      <top/>
      <bottom style="dotted">
        <color auto="1"/>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double">
        <color auto="1"/>
      </bottom>
      <diagonal/>
    </border>
    <border>
      <left/>
      <right style="medium">
        <color indexed="64"/>
      </right>
      <top/>
      <bottom style="double">
        <color auto="1"/>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style="double">
        <color theme="4" tint="-0.499984740745262"/>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medium">
        <color indexed="64"/>
      </bottom>
      <diagonal/>
    </border>
    <border>
      <left/>
      <right style="dashed">
        <color indexed="64"/>
      </right>
      <top style="medium">
        <color indexed="64"/>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style="thin">
        <color auto="1"/>
      </top>
      <bottom style="dashed">
        <color auto="1"/>
      </bottom>
      <diagonal/>
    </border>
    <border>
      <left style="dashed">
        <color indexed="64"/>
      </left>
      <right style="dashed">
        <color indexed="64"/>
      </right>
      <top style="dashed">
        <color indexed="64"/>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right style="dashed">
        <color auto="1"/>
      </right>
      <top style="thin">
        <color indexed="64"/>
      </top>
      <bottom style="thin">
        <color indexed="64"/>
      </bottom>
      <diagonal/>
    </border>
    <border>
      <left/>
      <right style="medium">
        <color indexed="64"/>
      </right>
      <top style="thin">
        <color indexed="64"/>
      </top>
      <bottom style="double">
        <color indexed="64"/>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hair">
        <color auto="1"/>
      </left>
      <right style="thin">
        <color auto="1"/>
      </right>
      <top/>
      <bottom style="hair">
        <color auto="1"/>
      </bottom>
      <diagonal/>
    </border>
    <border>
      <left style="hair">
        <color auto="1"/>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diagonal/>
    </border>
    <border diagonalDown="1">
      <left style="medium">
        <color indexed="64"/>
      </left>
      <right style="thin">
        <color indexed="64"/>
      </right>
      <top style="medium">
        <color indexed="64"/>
      </top>
      <bottom style="thin">
        <color indexed="64"/>
      </bottom>
      <diagonal style="thin">
        <color indexed="64"/>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auto="1"/>
      </left>
      <right style="medium">
        <color indexed="64"/>
      </right>
      <top style="medium">
        <color indexed="64"/>
      </top>
      <bottom/>
      <diagonal/>
    </border>
    <border>
      <left style="hair">
        <color auto="1"/>
      </left>
      <right style="medium">
        <color indexed="64"/>
      </right>
      <top style="thin">
        <color auto="1"/>
      </top>
      <bottom style="hair">
        <color auto="1"/>
      </bottom>
      <diagonal/>
    </border>
    <border>
      <left/>
      <right style="hair">
        <color indexed="64"/>
      </right>
      <top style="hair">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bottom style="hair">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top style="thick">
        <color rgb="FFFF0000"/>
      </top>
      <bottom style="thick">
        <color rgb="FFFF0000"/>
      </bottom>
      <diagonal/>
    </border>
    <border>
      <left style="mediumDashDotDot">
        <color rgb="FFFF0000"/>
      </left>
      <right/>
      <top style="mediumDashDotDot">
        <color rgb="FFFF0000"/>
      </top>
      <bottom style="mediumDashDotDot">
        <color rgb="FFFF0000"/>
      </bottom>
      <diagonal/>
    </border>
    <border>
      <left/>
      <right/>
      <top style="mediumDashDotDot">
        <color rgb="FFFF0000"/>
      </top>
      <bottom style="mediumDashDotDot">
        <color rgb="FFFF0000"/>
      </bottom>
      <diagonal/>
    </border>
    <border>
      <left/>
      <right style="mediumDashDotDot">
        <color rgb="FFFF0000"/>
      </right>
      <top style="mediumDashDotDot">
        <color rgb="FFFF0000"/>
      </top>
      <bottom style="mediumDashDotDot">
        <color rgb="FFFF0000"/>
      </bottom>
      <diagonal/>
    </border>
    <border>
      <left/>
      <right/>
      <top style="dashed">
        <color auto="1"/>
      </top>
      <bottom style="thin">
        <color auto="1"/>
      </bottom>
      <diagonal/>
    </border>
    <border>
      <left/>
      <right style="double">
        <color theme="4" tint="-0.499984740745262"/>
      </right>
      <top style="thin">
        <color indexed="64"/>
      </top>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thin">
        <color indexed="64"/>
      </left>
      <right style="thin">
        <color theme="4" tint="-0.499984740745262"/>
      </right>
      <top/>
      <bottom/>
      <diagonal/>
    </border>
    <border>
      <left style="thin">
        <color theme="4" tint="-0.499984740745262"/>
      </left>
      <right/>
      <top/>
      <bottom style="thin">
        <color auto="1"/>
      </bottom>
      <diagonal/>
    </border>
    <border>
      <left/>
      <right style="dotted">
        <color theme="4"/>
      </right>
      <top/>
      <bottom style="thin">
        <color auto="1"/>
      </bottom>
      <diagonal/>
    </border>
    <border>
      <left style="thin">
        <color theme="4" tint="-0.499984740745262"/>
      </left>
      <right/>
      <top/>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style="dashed">
        <color theme="4" tint="-0.499984740745262"/>
      </left>
      <right/>
      <top/>
      <bottom/>
      <diagonal/>
    </border>
    <border>
      <left/>
      <right style="thin">
        <color indexed="64"/>
      </right>
      <top/>
      <bottom style="double">
        <color theme="4" tint="-0.499984740745262"/>
      </bottom>
      <diagonal/>
    </border>
    <border>
      <left style="thin">
        <color indexed="64"/>
      </left>
      <right style="thin">
        <color theme="4" tint="-0.499984740745262"/>
      </right>
      <top/>
      <bottom style="double">
        <color theme="4" tint="-0.499984740745262"/>
      </bottom>
      <diagonal/>
    </border>
    <border>
      <left style="thin">
        <color theme="4" tint="-0.499984740745262"/>
      </left>
      <right/>
      <top/>
      <bottom style="double">
        <color theme="4" tint="-0.499984740745262"/>
      </bottom>
      <diagonal/>
    </border>
    <border>
      <left/>
      <right/>
      <top/>
      <bottom style="double">
        <color theme="4" tint="-0.499984740745262"/>
      </bottom>
      <diagonal/>
    </border>
    <border>
      <left/>
      <right style="dashed">
        <color theme="4" tint="-0.499984740745262"/>
      </right>
      <top/>
      <bottom style="double">
        <color theme="4" tint="-0.499984740745262"/>
      </bottom>
      <diagonal/>
    </border>
    <border>
      <left style="dashed">
        <color theme="4" tint="-0.499984740745262"/>
      </left>
      <right/>
      <top/>
      <bottom style="double">
        <color theme="4" tint="-0.499984740745262"/>
      </bottom>
      <diagonal/>
    </border>
    <border>
      <left/>
      <right style="double">
        <color theme="4" tint="-0.499984740745262"/>
      </right>
      <top/>
      <bottom style="double">
        <color theme="4" tint="-0.499984740745262"/>
      </bottom>
      <diagonal/>
    </border>
    <border>
      <left style="thin">
        <color theme="4" tint="-0.499984740745262"/>
      </left>
      <right/>
      <top style="thin">
        <color auto="1"/>
      </top>
      <bottom/>
      <diagonal/>
    </border>
    <border>
      <left/>
      <right style="dotted">
        <color theme="4" tint="-0.499984740745262"/>
      </right>
      <top style="thin">
        <color auto="1"/>
      </top>
      <bottom/>
      <diagonal/>
    </border>
    <border>
      <left/>
      <right style="dotted">
        <color theme="4" tint="-0.499984740745262"/>
      </right>
      <top/>
      <bottom/>
      <diagonal/>
    </border>
    <border>
      <left/>
      <right style="dotted">
        <color theme="4" tint="-0.499984740745262"/>
      </right>
      <top/>
      <bottom style="thin">
        <color indexed="64"/>
      </bottom>
      <diagonal/>
    </border>
    <border>
      <left style="medium">
        <color indexed="64"/>
      </left>
      <right style="thin">
        <color indexed="64"/>
      </right>
      <top style="thick">
        <color rgb="FFFF0000"/>
      </top>
      <bottom/>
      <diagonal/>
    </border>
    <border>
      <left style="thin">
        <color indexed="64"/>
      </left>
      <right style="thin">
        <color indexed="64"/>
      </right>
      <top style="thick">
        <color rgb="FFFF0000"/>
      </top>
      <bottom/>
      <diagonal/>
    </border>
    <border>
      <left style="thin">
        <color indexed="64"/>
      </left>
      <right style="medium">
        <color indexed="64"/>
      </right>
      <top style="thick">
        <color rgb="FFFF0000"/>
      </top>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right style="thick">
        <color rgb="FF00B050"/>
      </right>
      <top/>
      <bottom/>
      <diagonal/>
    </border>
  </borders>
  <cellStyleXfs count="4">
    <xf numFmtId="0" fontId="0" fillId="0" borderId="0">
      <alignment vertical="center"/>
    </xf>
    <xf numFmtId="0" fontId="2" fillId="0" borderId="0"/>
    <xf numFmtId="0" fontId="5" fillId="0" borderId="0"/>
    <xf numFmtId="0" fontId="36" fillId="0" borderId="0" applyNumberFormat="0" applyFill="0" applyBorder="0" applyAlignment="0" applyProtection="0">
      <alignment vertical="center"/>
    </xf>
  </cellStyleXfs>
  <cellXfs count="995">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0" fillId="0" borderId="0" xfId="0" applyAlignment="1">
      <alignment horizontal="center" vertical="center" textRotation="255" wrapText="1"/>
    </xf>
    <xf numFmtId="0" fontId="0" fillId="0" borderId="0" xfId="0" applyAlignment="1">
      <alignment vertical="center" textRotation="255"/>
    </xf>
    <xf numFmtId="0" fontId="0" fillId="15" borderId="2" xfId="0" applyFill="1" applyBorder="1" applyAlignment="1">
      <alignment horizontal="center" vertical="center" textRotation="255" wrapText="1"/>
    </xf>
    <xf numFmtId="0" fontId="0" fillId="15" borderId="3" xfId="0" applyFill="1" applyBorder="1" applyAlignment="1">
      <alignment horizontal="center" vertical="center" textRotation="255" wrapText="1"/>
    </xf>
    <xf numFmtId="0" fontId="0" fillId="15" borderId="3" xfId="0" applyFill="1" applyBorder="1" applyAlignment="1">
      <alignment vertical="center" textRotation="255" wrapText="1"/>
    </xf>
    <xf numFmtId="0" fontId="0" fillId="15" borderId="3" xfId="0" applyFill="1" applyBorder="1" applyAlignment="1">
      <alignment horizontal="right" vertical="center" textRotation="255" wrapText="1"/>
    </xf>
    <xf numFmtId="0" fontId="0" fillId="0" borderId="0" xfId="0" applyAlignment="1">
      <alignment vertical="center" textRotation="255" wrapText="1"/>
    </xf>
    <xf numFmtId="0" fontId="0" fillId="0" borderId="0" xfId="0" applyAlignment="1">
      <alignment vertical="center" wrapText="1"/>
    </xf>
    <xf numFmtId="0" fontId="4" fillId="6" borderId="1" xfId="0" applyFont="1" applyFill="1" applyBorder="1" applyAlignment="1">
      <alignment horizontal="center" vertical="center" wrapText="1"/>
    </xf>
    <xf numFmtId="0" fontId="4" fillId="0" borderId="0" xfId="0" applyFont="1" applyBorder="1" applyAlignment="1">
      <alignment horizontal="center" vertical="center"/>
    </xf>
    <xf numFmtId="0" fontId="0" fillId="0" borderId="0" xfId="0" applyAlignment="1">
      <alignment horizontal="left" vertical="center"/>
    </xf>
    <xf numFmtId="0" fontId="27"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center" vertical="center"/>
    </xf>
    <xf numFmtId="0" fontId="31" fillId="0" borderId="50" xfId="2" applyFont="1" applyBorder="1" applyAlignment="1" applyProtection="1">
      <alignment horizontal="center" vertical="center"/>
      <protection locked="0"/>
    </xf>
    <xf numFmtId="0" fontId="35" fillId="0" borderId="0" xfId="0" applyFont="1">
      <alignment vertical="center"/>
    </xf>
    <xf numFmtId="0" fontId="0" fillId="0" borderId="0" xfId="0" applyAlignment="1">
      <alignment vertical="center"/>
    </xf>
    <xf numFmtId="0" fontId="38" fillId="0" borderId="0" xfId="0" applyFont="1">
      <alignment vertical="center"/>
    </xf>
    <xf numFmtId="0" fontId="27" fillId="0" borderId="0" xfId="0" applyFont="1" applyAlignment="1">
      <alignment vertical="center"/>
    </xf>
    <xf numFmtId="0" fontId="28" fillId="0" borderId="0" xfId="0" applyFont="1" applyAlignment="1">
      <alignment vertical="center"/>
    </xf>
    <xf numFmtId="0" fontId="25" fillId="0" borderId="121" xfId="2" applyFont="1" applyBorder="1" applyAlignment="1" applyProtection="1">
      <alignment horizontal="right" vertical="center"/>
      <protection locked="0"/>
    </xf>
    <xf numFmtId="49" fontId="25" fillId="0" borderId="123" xfId="2" applyNumberFormat="1" applyFont="1" applyBorder="1" applyAlignment="1" applyProtection="1">
      <alignment horizontal="center" vertical="center"/>
      <protection locked="0"/>
    </xf>
    <xf numFmtId="49" fontId="25" fillId="0" borderId="122" xfId="2" applyNumberFormat="1" applyFont="1" applyFill="1" applyBorder="1" applyAlignment="1" applyProtection="1">
      <alignment horizontal="center" vertical="center"/>
      <protection locked="0"/>
    </xf>
    <xf numFmtId="49" fontId="25" fillId="0" borderId="124" xfId="2" applyNumberFormat="1" applyFont="1" applyFill="1" applyBorder="1" applyAlignment="1" applyProtection="1">
      <alignment horizontal="center" vertical="center"/>
      <protection locked="0"/>
    </xf>
    <xf numFmtId="49" fontId="25" fillId="0" borderId="124" xfId="2" applyNumberFormat="1" applyFont="1" applyFill="1" applyBorder="1" applyAlignment="1" applyProtection="1">
      <alignment horizontal="right" vertical="center"/>
      <protection locked="0"/>
    </xf>
    <xf numFmtId="49" fontId="25" fillId="0" borderId="123" xfId="2" applyNumberFormat="1" applyFont="1" applyFill="1" applyBorder="1" applyAlignment="1" applyProtection="1">
      <alignment horizontal="center" vertical="center"/>
      <protection locked="0"/>
    </xf>
    <xf numFmtId="49" fontId="25" fillId="20" borderId="125" xfId="2" quotePrefix="1" applyNumberFormat="1" applyFont="1" applyFill="1" applyBorder="1" applyAlignment="1" applyProtection="1">
      <alignment horizontal="center" vertical="center"/>
      <protection locked="0"/>
    </xf>
    <xf numFmtId="0" fontId="25" fillId="0" borderId="109" xfId="2" applyFont="1" applyBorder="1" applyAlignment="1" applyProtection="1">
      <alignment horizontal="right" vertical="center"/>
      <protection locked="0"/>
    </xf>
    <xf numFmtId="49" fontId="25" fillId="0" borderId="111" xfId="2" applyNumberFormat="1" applyFont="1" applyBorder="1" applyAlignment="1" applyProtection="1">
      <alignment horizontal="center" vertical="center"/>
      <protection locked="0"/>
    </xf>
    <xf numFmtId="49" fontId="25" fillId="0" borderId="110" xfId="2" applyNumberFormat="1" applyFont="1" applyFill="1" applyBorder="1" applyAlignment="1" applyProtection="1">
      <alignment horizontal="center" vertical="center"/>
      <protection locked="0"/>
    </xf>
    <xf numFmtId="49" fontId="25" fillId="0" borderId="112" xfId="2" applyNumberFormat="1" applyFont="1" applyFill="1" applyBorder="1" applyAlignment="1" applyProtection="1">
      <alignment horizontal="center" vertical="center"/>
      <protection locked="0"/>
    </xf>
    <xf numFmtId="49" fontId="25" fillId="0" borderId="112" xfId="2" applyNumberFormat="1" applyFont="1" applyFill="1" applyBorder="1" applyAlignment="1" applyProtection="1">
      <alignment horizontal="right" vertical="center"/>
      <protection locked="0"/>
    </xf>
    <xf numFmtId="49" fontId="25" fillId="0" borderId="111" xfId="2" applyNumberFormat="1" applyFont="1" applyFill="1" applyBorder="1" applyAlignment="1" applyProtection="1">
      <alignment horizontal="center" vertical="center"/>
      <protection locked="0"/>
    </xf>
    <xf numFmtId="49" fontId="25" fillId="20" borderId="113" xfId="2" quotePrefix="1" applyNumberFormat="1" applyFont="1" applyFill="1" applyBorder="1" applyAlignment="1" applyProtection="1">
      <alignment horizontal="center" vertical="center"/>
      <protection locked="0"/>
    </xf>
    <xf numFmtId="49" fontId="25" fillId="0" borderId="111" xfId="2" applyNumberFormat="1" applyFont="1" applyFill="1" applyBorder="1" applyAlignment="1" applyProtection="1">
      <alignment horizontal="right" vertical="center"/>
      <protection locked="0"/>
    </xf>
    <xf numFmtId="0" fontId="25" fillId="0" borderId="115" xfId="2" applyFont="1" applyBorder="1" applyAlignment="1" applyProtection="1">
      <alignment horizontal="right" vertical="center"/>
      <protection locked="0"/>
    </xf>
    <xf numFmtId="49" fontId="25" fillId="0" borderId="117" xfId="2" applyNumberFormat="1" applyFont="1" applyBorder="1" applyAlignment="1" applyProtection="1">
      <alignment horizontal="center" vertical="center"/>
      <protection locked="0"/>
    </xf>
    <xf numFmtId="49" fontId="25" fillId="0" borderId="116" xfId="2" applyNumberFormat="1" applyFont="1" applyFill="1" applyBorder="1" applyAlignment="1" applyProtection="1">
      <alignment horizontal="center" vertical="center"/>
      <protection locked="0"/>
    </xf>
    <xf numFmtId="49" fontId="25" fillId="0" borderId="118" xfId="2" applyNumberFormat="1" applyFont="1" applyFill="1" applyBorder="1" applyAlignment="1" applyProtection="1">
      <alignment horizontal="center" vertical="center"/>
      <protection locked="0"/>
    </xf>
    <xf numFmtId="49" fontId="25" fillId="0" borderId="118" xfId="2" applyNumberFormat="1" applyFont="1" applyFill="1" applyBorder="1" applyAlignment="1" applyProtection="1">
      <alignment horizontal="right" vertical="center"/>
      <protection locked="0"/>
    </xf>
    <xf numFmtId="49" fontId="25" fillId="0" borderId="117" xfId="2" applyNumberFormat="1" applyFont="1" applyFill="1" applyBorder="1" applyAlignment="1" applyProtection="1">
      <alignment horizontal="center" vertical="center"/>
      <protection locked="0"/>
    </xf>
    <xf numFmtId="49" fontId="25" fillId="20" borderId="119" xfId="2" quotePrefix="1" applyNumberFormat="1" applyFont="1" applyFill="1" applyBorder="1" applyAlignment="1" applyProtection="1">
      <alignment horizontal="center" vertical="center"/>
      <protection locked="0"/>
    </xf>
    <xf numFmtId="0" fontId="25" fillId="0" borderId="103" xfId="2" applyFont="1" applyBorder="1" applyAlignment="1" applyProtection="1">
      <alignment horizontal="right" vertical="center"/>
      <protection locked="0"/>
    </xf>
    <xf numFmtId="49" fontId="25" fillId="0" borderId="105" xfId="2" applyNumberFormat="1" applyFont="1" applyBorder="1" applyAlignment="1" applyProtection="1">
      <alignment horizontal="center" vertical="center"/>
      <protection locked="0"/>
    </xf>
    <xf numFmtId="49" fontId="25" fillId="0" borderId="104" xfId="2" applyNumberFormat="1" applyFont="1" applyFill="1" applyBorder="1" applyAlignment="1" applyProtection="1">
      <alignment horizontal="center" vertical="center"/>
      <protection locked="0"/>
    </xf>
    <xf numFmtId="49" fontId="25" fillId="0" borderId="106" xfId="2" applyNumberFormat="1" applyFont="1" applyFill="1" applyBorder="1" applyAlignment="1" applyProtection="1">
      <alignment horizontal="center" vertical="center"/>
      <protection locked="0"/>
    </xf>
    <xf numFmtId="49" fontId="25" fillId="0" borderId="106" xfId="2" applyNumberFormat="1" applyFont="1" applyFill="1" applyBorder="1" applyAlignment="1" applyProtection="1">
      <alignment horizontal="right" vertical="center"/>
      <protection locked="0"/>
    </xf>
    <xf numFmtId="49" fontId="25" fillId="0" borderId="105" xfId="2" applyNumberFormat="1" applyFont="1" applyFill="1" applyBorder="1" applyAlignment="1" applyProtection="1">
      <alignment horizontal="center" vertical="center"/>
      <protection locked="0"/>
    </xf>
    <xf numFmtId="49" fontId="25" fillId="20" borderId="107" xfId="2" quotePrefix="1" applyNumberFormat="1" applyFont="1" applyFill="1" applyBorder="1" applyAlignment="1" applyProtection="1">
      <alignment horizontal="center" vertical="center"/>
      <protection locked="0"/>
    </xf>
    <xf numFmtId="0" fontId="25" fillId="0" borderId="124" xfId="2" applyNumberFormat="1" applyFont="1" applyFill="1" applyBorder="1" applyAlignment="1" applyProtection="1">
      <alignment horizontal="center" vertical="center"/>
      <protection locked="0"/>
    </xf>
    <xf numFmtId="0" fontId="25" fillId="0" borderId="112" xfId="2" applyNumberFormat="1" applyFont="1" applyFill="1" applyBorder="1" applyAlignment="1" applyProtection="1">
      <alignment horizontal="center" vertical="center"/>
      <protection locked="0"/>
    </xf>
    <xf numFmtId="0" fontId="25" fillId="0" borderId="118" xfId="2" applyNumberFormat="1" applyFont="1" applyFill="1" applyBorder="1" applyAlignment="1" applyProtection="1">
      <alignment horizontal="center" vertical="center"/>
      <protection locked="0"/>
    </xf>
    <xf numFmtId="0" fontId="48" fillId="0" borderId="0" xfId="0" applyFont="1" applyAlignment="1">
      <alignment horizontal="left" vertical="center"/>
    </xf>
    <xf numFmtId="0" fontId="48" fillId="0" borderId="0" xfId="0" applyFont="1" applyAlignment="1">
      <alignment horizontal="center" vertical="center"/>
    </xf>
    <xf numFmtId="0" fontId="48" fillId="0" borderId="0" xfId="0" applyFont="1">
      <alignment vertical="center"/>
    </xf>
    <xf numFmtId="0" fontId="48" fillId="0" borderId="0" xfId="0" applyNumberFormat="1" applyFont="1" applyBorder="1" applyAlignment="1">
      <alignment horizontal="left" vertical="center"/>
    </xf>
    <xf numFmtId="0" fontId="48" fillId="0" borderId="0" xfId="0" applyFont="1" applyBorder="1" applyAlignment="1">
      <alignment horizontal="center" vertical="center"/>
    </xf>
    <xf numFmtId="0" fontId="48" fillId="0" borderId="0" xfId="0" applyNumberFormat="1" applyFont="1" applyBorder="1">
      <alignment vertical="center"/>
    </xf>
    <xf numFmtId="0" fontId="48" fillId="0" borderId="0" xfId="0" applyNumberFormat="1" applyFont="1" applyBorder="1" applyAlignment="1">
      <alignment horizontal="center" vertical="center"/>
    </xf>
    <xf numFmtId="49" fontId="48" fillId="0" borderId="0" xfId="0" applyNumberFormat="1" applyFont="1" applyBorder="1">
      <alignment vertical="center"/>
    </xf>
    <xf numFmtId="0" fontId="35" fillId="0" borderId="0" xfId="0" applyFont="1" applyAlignment="1">
      <alignment horizontal="center" vertical="center"/>
    </xf>
    <xf numFmtId="0" fontId="0" fillId="0" borderId="0" xfId="0" applyProtection="1">
      <alignment vertical="center"/>
    </xf>
    <xf numFmtId="0" fontId="54" fillId="0" borderId="0" xfId="0" applyFont="1" applyProtection="1">
      <alignment vertical="center"/>
      <protection hidden="1"/>
    </xf>
    <xf numFmtId="0" fontId="0" fillId="0" borderId="0" xfId="0" applyProtection="1">
      <alignment vertical="center"/>
      <protection hidden="1"/>
    </xf>
    <xf numFmtId="0" fontId="35" fillId="0" borderId="0" xfId="0" applyFont="1" applyProtection="1">
      <alignment vertical="center"/>
      <protection hidden="1"/>
    </xf>
    <xf numFmtId="0" fontId="35" fillId="0" borderId="0" xfId="0" applyFont="1" applyAlignment="1" applyProtection="1">
      <alignment horizontal="center"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35" fillId="20" borderId="147" xfId="0" applyFont="1" applyFill="1" applyBorder="1" applyAlignment="1" applyProtection="1">
      <alignment horizontal="center" vertical="center"/>
      <protection hidden="1"/>
    </xf>
    <xf numFmtId="0" fontId="35" fillId="20" borderId="4" xfId="0" applyFont="1" applyFill="1" applyBorder="1" applyProtection="1">
      <alignment vertical="center"/>
      <protection hidden="1"/>
    </xf>
    <xf numFmtId="0" fontId="49" fillId="20" borderId="2" xfId="0" applyFont="1" applyFill="1" applyBorder="1" applyProtection="1">
      <alignment vertical="center"/>
      <protection hidden="1"/>
    </xf>
    <xf numFmtId="0" fontId="0" fillId="20" borderId="142" xfId="0" applyFill="1" applyBorder="1" applyProtection="1">
      <alignment vertical="center"/>
      <protection hidden="1"/>
    </xf>
    <xf numFmtId="0" fontId="35" fillId="20" borderId="147" xfId="0" applyFont="1" applyFill="1" applyBorder="1" applyProtection="1">
      <alignment vertical="center"/>
      <protection hidden="1"/>
    </xf>
    <xf numFmtId="0" fontId="38" fillId="20" borderId="4" xfId="0" applyFont="1" applyFill="1" applyBorder="1" applyProtection="1">
      <alignment vertical="center"/>
      <protection hidden="1"/>
    </xf>
    <xf numFmtId="0" fontId="38" fillId="0" borderId="0" xfId="0" applyFont="1" applyProtection="1">
      <alignment vertical="center"/>
      <protection hidden="1"/>
    </xf>
    <xf numFmtId="0" fontId="50" fillId="20" borderId="144" xfId="0" applyFont="1" applyFill="1" applyBorder="1" applyProtection="1">
      <alignment vertical="center"/>
      <protection hidden="1"/>
    </xf>
    <xf numFmtId="0" fontId="35" fillId="20" borderId="145" xfId="0" applyFont="1" applyFill="1" applyBorder="1" applyProtection="1">
      <alignment vertical="center"/>
      <protection hidden="1"/>
    </xf>
    <xf numFmtId="0" fontId="35" fillId="20" borderId="150" xfId="0" applyFont="1" applyFill="1" applyBorder="1" applyAlignment="1" applyProtection="1">
      <alignment horizontal="center" vertical="center"/>
      <protection hidden="1"/>
    </xf>
    <xf numFmtId="0" fontId="35" fillId="0" borderId="0" xfId="0" applyFont="1" applyBorder="1" applyProtection="1">
      <alignment vertical="center"/>
      <protection hidden="1"/>
    </xf>
    <xf numFmtId="0" fontId="12" fillId="13" borderId="19" xfId="2" applyFont="1" applyFill="1" applyBorder="1" applyAlignment="1" applyProtection="1">
      <alignment horizontal="center" vertical="center"/>
      <protection hidden="1"/>
    </xf>
    <xf numFmtId="0" fontId="6" fillId="16" borderId="20" xfId="2" applyFont="1" applyFill="1" applyBorder="1" applyAlignment="1" applyProtection="1">
      <alignment horizontal="right" vertical="center"/>
      <protection hidden="1"/>
    </xf>
    <xf numFmtId="49" fontId="6" fillId="16" borderId="20" xfId="2" applyNumberFormat="1" applyFont="1" applyFill="1" applyBorder="1" applyAlignment="1" applyProtection="1">
      <alignment horizontal="left" vertical="center"/>
      <protection hidden="1"/>
    </xf>
    <xf numFmtId="49" fontId="6" fillId="16" borderId="21"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left" vertical="center"/>
      <protection hidden="1"/>
    </xf>
    <xf numFmtId="49" fontId="6" fillId="16" borderId="22" xfId="2" applyNumberFormat="1" applyFont="1" applyFill="1" applyBorder="1" applyAlignment="1" applyProtection="1">
      <alignment horizontal="center" vertical="center"/>
      <protection hidden="1"/>
    </xf>
    <xf numFmtId="49" fontId="6" fillId="16" borderId="21"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center" vertical="center"/>
      <protection hidden="1"/>
    </xf>
    <xf numFmtId="49" fontId="6" fillId="16" borderId="23" xfId="2" applyNumberFormat="1" applyFont="1" applyFill="1" applyBorder="1" applyAlignment="1" applyProtection="1">
      <alignment horizontal="right" vertical="center"/>
      <protection hidden="1"/>
    </xf>
    <xf numFmtId="49" fontId="6" fillId="16" borderId="24" xfId="2" applyNumberFormat="1" applyFont="1" applyFill="1" applyBorder="1" applyAlignment="1" applyProtection="1">
      <alignment horizontal="center" vertical="center"/>
      <protection hidden="1"/>
    </xf>
    <xf numFmtId="49" fontId="6" fillId="16" borderId="25" xfId="2" applyNumberFormat="1" applyFont="1" applyFill="1" applyBorder="1" applyAlignment="1" applyProtection="1">
      <alignment horizontal="center" vertical="center"/>
      <protection hidden="1"/>
    </xf>
    <xf numFmtId="0" fontId="12" fillId="13" borderId="85" xfId="2" applyFont="1" applyFill="1" applyBorder="1" applyAlignment="1" applyProtection="1">
      <alignment horizontal="center" vertical="center"/>
      <protection hidden="1"/>
    </xf>
    <xf numFmtId="0" fontId="6" fillId="16" borderId="131" xfId="2" applyFont="1" applyFill="1" applyBorder="1" applyAlignment="1" applyProtection="1">
      <alignment horizontal="right" vertical="center"/>
      <protection hidden="1"/>
    </xf>
    <xf numFmtId="49" fontId="6" fillId="16" borderId="131" xfId="2" applyNumberFormat="1" applyFont="1" applyFill="1" applyBorder="1" applyAlignment="1" applyProtection="1">
      <alignment horizontal="left" vertical="center"/>
      <protection hidden="1"/>
    </xf>
    <xf numFmtId="49" fontId="6" fillId="16" borderId="6" xfId="2" applyNumberFormat="1" applyFont="1" applyFill="1" applyBorder="1" applyAlignment="1" applyProtection="1">
      <alignment horizontal="left" vertical="center"/>
      <protection hidden="1"/>
    </xf>
    <xf numFmtId="49" fontId="6" fillId="16" borderId="128" xfId="2" applyNumberFormat="1" applyFont="1" applyFill="1" applyBorder="1" applyAlignment="1" applyProtection="1">
      <alignment horizontal="left" vertical="center"/>
      <protection hidden="1"/>
    </xf>
    <xf numFmtId="49" fontId="6" fillId="16" borderId="128" xfId="2" applyNumberFormat="1" applyFont="1" applyFill="1" applyBorder="1" applyAlignment="1" applyProtection="1">
      <alignment horizontal="center" vertical="center"/>
      <protection hidden="1"/>
    </xf>
    <xf numFmtId="49" fontId="6" fillId="16" borderId="6" xfId="2" applyNumberFormat="1" applyFont="1" applyFill="1" applyBorder="1" applyAlignment="1" applyProtection="1">
      <alignment horizontal="center" vertical="center"/>
      <protection hidden="1"/>
    </xf>
    <xf numFmtId="49" fontId="6" fillId="16" borderId="132" xfId="2" applyNumberFormat="1" applyFont="1" applyFill="1" applyBorder="1" applyAlignment="1" applyProtection="1">
      <alignment horizontal="center" vertical="center"/>
      <protection hidden="1"/>
    </xf>
    <xf numFmtId="49" fontId="6" fillId="16" borderId="132" xfId="2" applyNumberFormat="1" applyFont="1" applyFill="1" applyBorder="1" applyAlignment="1" applyProtection="1">
      <alignment horizontal="right" vertical="center"/>
      <protection hidden="1"/>
    </xf>
    <xf numFmtId="49" fontId="6" fillId="16" borderId="133" xfId="2" applyNumberFormat="1" applyFont="1" applyFill="1" applyBorder="1" applyAlignment="1" applyProtection="1">
      <alignment horizontal="center" vertical="center"/>
      <protection hidden="1"/>
    </xf>
    <xf numFmtId="0" fontId="50" fillId="20" borderId="80" xfId="0" applyFont="1" applyFill="1" applyBorder="1" applyProtection="1">
      <alignment vertical="center"/>
      <protection hidden="1"/>
    </xf>
    <xf numFmtId="0" fontId="35" fillId="20" borderId="146" xfId="0" applyFont="1" applyFill="1" applyBorder="1" applyProtection="1">
      <alignment vertical="center"/>
      <protection hidden="1"/>
    </xf>
    <xf numFmtId="0" fontId="35" fillId="20" borderId="81" xfId="0" applyFont="1" applyFill="1" applyBorder="1" applyAlignment="1" applyProtection="1">
      <alignment horizontal="center" vertical="center"/>
      <protection hidden="1"/>
    </xf>
    <xf numFmtId="0" fontId="53" fillId="0" borderId="0" xfId="0" applyFont="1" applyProtection="1">
      <alignment vertical="center"/>
      <protection hidden="1"/>
    </xf>
    <xf numFmtId="0" fontId="25" fillId="0" borderId="0" xfId="0" applyFont="1" applyProtection="1">
      <alignment vertical="center"/>
      <protection hidden="1"/>
    </xf>
    <xf numFmtId="0" fontId="25" fillId="20" borderId="3" xfId="0" applyFont="1" applyFill="1" applyBorder="1" applyProtection="1">
      <alignment vertical="center"/>
      <protection hidden="1"/>
    </xf>
    <xf numFmtId="0" fontId="52" fillId="20" borderId="3" xfId="0" applyFont="1" applyFill="1" applyBorder="1" applyProtection="1">
      <alignment vertical="center"/>
      <protection hidden="1"/>
    </xf>
    <xf numFmtId="0" fontId="52" fillId="20" borderId="4" xfId="0" applyFont="1" applyFill="1" applyBorder="1" applyProtection="1">
      <alignment vertical="center"/>
      <protection hidden="1"/>
    </xf>
    <xf numFmtId="0" fontId="52" fillId="0" borderId="0" xfId="0" applyFont="1" applyProtection="1">
      <alignment vertical="center"/>
      <protection hidden="1"/>
    </xf>
    <xf numFmtId="0" fontId="25" fillId="20" borderId="140" xfId="0" applyFont="1" applyFill="1" applyBorder="1" applyAlignment="1" applyProtection="1">
      <alignment horizontal="center" vertical="center"/>
      <protection hidden="1"/>
    </xf>
    <xf numFmtId="0" fontId="25" fillId="20" borderId="147" xfId="0" applyFont="1" applyFill="1" applyBorder="1" applyAlignment="1" applyProtection="1">
      <alignment horizontal="right" vertical="center"/>
      <protection hidden="1"/>
    </xf>
    <xf numFmtId="0" fontId="25" fillId="20" borderId="151" xfId="0" applyFont="1" applyFill="1" applyBorder="1" applyAlignment="1" applyProtection="1">
      <alignment horizontal="center" vertical="center"/>
      <protection hidden="1"/>
    </xf>
    <xf numFmtId="0" fontId="25" fillId="0" borderId="0" xfId="0" applyFont="1" applyAlignment="1" applyProtection="1">
      <alignment horizontal="center" vertical="center"/>
      <protection hidden="1"/>
    </xf>
    <xf numFmtId="0" fontId="25" fillId="20" borderId="2" xfId="0" applyFont="1" applyFill="1" applyBorder="1" applyAlignment="1" applyProtection="1">
      <alignment horizontal="center" vertical="center"/>
      <protection hidden="1"/>
    </xf>
    <xf numFmtId="0" fontId="25" fillId="20" borderId="3" xfId="0" applyFont="1" applyFill="1" applyBorder="1" applyAlignment="1" applyProtection="1">
      <alignment horizontal="left" vertical="center"/>
      <protection hidden="1"/>
    </xf>
    <xf numFmtId="0" fontId="25" fillId="20" borderId="4" xfId="0" applyFont="1" applyFill="1" applyBorder="1" applyProtection="1">
      <alignment vertical="center"/>
      <protection hidden="1"/>
    </xf>
    <xf numFmtId="0" fontId="25" fillId="20" borderId="152" xfId="0" applyFont="1" applyFill="1" applyBorder="1" applyAlignment="1" applyProtection="1">
      <alignment horizontal="center" vertical="center"/>
      <protection hidden="1"/>
    </xf>
    <xf numFmtId="0" fontId="25" fillId="20" borderId="153" xfId="0" applyFont="1" applyFill="1" applyBorder="1" applyAlignment="1" applyProtection="1">
      <alignment horizontal="center" vertical="center"/>
      <protection hidden="1"/>
    </xf>
    <xf numFmtId="0" fontId="25" fillId="20" borderId="154" xfId="0" applyFont="1" applyFill="1" applyBorder="1" applyAlignment="1" applyProtection="1">
      <alignment horizontal="center" vertical="center"/>
      <protection hidden="1"/>
    </xf>
    <xf numFmtId="0" fontId="34" fillId="0" borderId="0" xfId="2" applyFont="1" applyAlignment="1" applyProtection="1">
      <alignment vertical="center" wrapText="1"/>
      <protection hidden="1"/>
    </xf>
    <xf numFmtId="0" fontId="7" fillId="0" borderId="0" xfId="0" applyFont="1" applyProtection="1">
      <alignment vertical="center"/>
      <protection hidden="1"/>
    </xf>
    <xf numFmtId="0" fontId="8" fillId="3" borderId="46" xfId="2" applyFont="1" applyFill="1" applyBorder="1" applyAlignment="1" applyProtection="1">
      <alignment vertical="center"/>
      <protection hidden="1"/>
    </xf>
    <xf numFmtId="0" fontId="8" fillId="3" borderId="99" xfId="2" applyFont="1" applyFill="1" applyBorder="1" applyAlignment="1" applyProtection="1">
      <alignment horizontal="center" vertical="center"/>
      <protection hidden="1"/>
    </xf>
    <xf numFmtId="0" fontId="8" fillId="7" borderId="16" xfId="2" applyFont="1" applyFill="1" applyBorder="1" applyAlignment="1" applyProtection="1">
      <alignment horizontal="center" vertical="center"/>
      <protection hidden="1"/>
    </xf>
    <xf numFmtId="0" fontId="25" fillId="16" borderId="26" xfId="2" applyFont="1" applyFill="1" applyBorder="1" applyAlignment="1" applyProtection="1">
      <alignment horizontal="left" vertical="center" shrinkToFit="1"/>
      <protection hidden="1"/>
    </xf>
    <xf numFmtId="49" fontId="43" fillId="16" borderId="28" xfId="2" applyNumberFormat="1" applyFont="1" applyFill="1" applyBorder="1" applyAlignment="1" applyProtection="1">
      <alignment horizontal="right" vertical="center"/>
      <protection hidden="1"/>
    </xf>
    <xf numFmtId="49" fontId="25" fillId="16" borderId="27" xfId="2" applyNumberFormat="1" applyFont="1" applyFill="1" applyBorder="1" applyAlignment="1" applyProtection="1">
      <alignment horizontal="center" vertical="center"/>
      <protection hidden="1"/>
    </xf>
    <xf numFmtId="49" fontId="25" fillId="16" borderId="28" xfId="2" applyNumberFormat="1" applyFont="1" applyFill="1" applyBorder="1" applyAlignment="1" applyProtection="1">
      <alignment horizontal="center" vertical="center"/>
      <protection hidden="1"/>
    </xf>
    <xf numFmtId="49" fontId="6" fillId="8" borderId="63" xfId="2" applyNumberFormat="1" applyFont="1" applyFill="1" applyBorder="1" applyAlignment="1" applyProtection="1">
      <alignment horizontal="left" vertical="center" shrinkToFit="1"/>
      <protection hidden="1"/>
    </xf>
    <xf numFmtId="0" fontId="6" fillId="8" borderId="9" xfId="2" applyFont="1" applyFill="1" applyBorder="1" applyAlignment="1" applyProtection="1">
      <alignment horizontal="center" vertical="center" shrinkToFit="1"/>
      <protection hidden="1"/>
    </xf>
    <xf numFmtId="49" fontId="6" fillId="8" borderId="28" xfId="2" applyNumberFormat="1" applyFont="1" applyFill="1" applyBorder="1" applyAlignment="1" applyProtection="1">
      <alignment horizontal="center" vertical="center"/>
      <protection hidden="1"/>
    </xf>
    <xf numFmtId="0" fontId="6" fillId="8" borderId="26" xfId="2" applyFont="1" applyFill="1" applyBorder="1" applyAlignment="1" applyProtection="1">
      <alignment horizontal="left" vertical="center" shrinkToFit="1"/>
      <protection hidden="1"/>
    </xf>
    <xf numFmtId="49" fontId="6" fillId="8" borderId="9" xfId="2" applyNumberFormat="1" applyFont="1" applyFill="1" applyBorder="1" applyAlignment="1" applyProtection="1">
      <alignment horizontal="right" vertical="center"/>
      <protection hidden="1"/>
    </xf>
    <xf numFmtId="0" fontId="25" fillId="16" borderId="101" xfId="2" applyFont="1" applyFill="1" applyBorder="1" applyAlignment="1" applyProtection="1">
      <alignment horizontal="left" vertical="center" shrinkToFit="1"/>
      <protection hidden="1"/>
    </xf>
    <xf numFmtId="49" fontId="43" fillId="16" borderId="136" xfId="2" applyNumberFormat="1" applyFont="1" applyFill="1" applyBorder="1" applyAlignment="1" applyProtection="1">
      <alignment horizontal="right" vertical="center"/>
      <protection hidden="1"/>
    </xf>
    <xf numFmtId="49" fontId="25" fillId="16" borderId="136" xfId="2" quotePrefix="1" applyNumberFormat="1" applyFont="1" applyFill="1" applyBorder="1" applyAlignment="1" applyProtection="1">
      <alignment horizontal="center" vertical="center"/>
      <protection hidden="1"/>
    </xf>
    <xf numFmtId="0" fontId="25" fillId="16" borderId="139" xfId="2" applyFont="1" applyFill="1" applyBorder="1" applyAlignment="1" applyProtection="1">
      <alignment horizontal="center" vertical="center" shrinkToFit="1"/>
      <protection hidden="1"/>
    </xf>
    <xf numFmtId="49" fontId="6" fillId="8" borderId="67" xfId="2" applyNumberFormat="1" applyFont="1" applyFill="1" applyBorder="1" applyAlignment="1" applyProtection="1">
      <alignment horizontal="left" vertical="center" shrinkToFit="1"/>
      <protection hidden="1"/>
    </xf>
    <xf numFmtId="0" fontId="6" fillId="8" borderId="34" xfId="2" applyFont="1" applyFill="1" applyBorder="1" applyAlignment="1" applyProtection="1">
      <alignment horizontal="center" vertical="center" shrinkToFit="1"/>
      <protection hidden="1"/>
    </xf>
    <xf numFmtId="49" fontId="6" fillId="8" borderId="36" xfId="2" quotePrefix="1" applyNumberFormat="1" applyFont="1" applyFill="1" applyBorder="1" applyAlignment="1" applyProtection="1">
      <alignment horizontal="center" vertical="center"/>
      <protection hidden="1"/>
    </xf>
    <xf numFmtId="0" fontId="6" fillId="8" borderId="7" xfId="2" applyFont="1" applyFill="1" applyBorder="1" applyAlignment="1" applyProtection="1">
      <alignment horizontal="left" vertical="center" shrinkToFit="1"/>
      <protection hidden="1"/>
    </xf>
    <xf numFmtId="49" fontId="6" fillId="8" borderId="8" xfId="2" applyNumberFormat="1" applyFont="1" applyFill="1" applyBorder="1" applyAlignment="1" applyProtection="1">
      <alignment horizontal="right" vertical="center"/>
      <protection hidden="1"/>
    </xf>
    <xf numFmtId="0" fontId="6" fillId="13" borderId="120" xfId="2" applyFont="1" applyFill="1" applyBorder="1" applyAlignment="1" applyProtection="1">
      <alignment horizontal="right" vertical="center"/>
      <protection hidden="1"/>
    </xf>
    <xf numFmtId="0" fontId="6" fillId="13" borderId="108" xfId="2" applyFont="1" applyFill="1" applyBorder="1" applyAlignment="1" applyProtection="1">
      <alignment horizontal="right" vertical="center"/>
      <protection hidden="1"/>
    </xf>
    <xf numFmtId="0" fontId="6" fillId="13" borderId="114" xfId="2" applyFont="1" applyFill="1" applyBorder="1" applyAlignment="1" applyProtection="1">
      <alignment horizontal="right" vertical="center"/>
      <protection hidden="1"/>
    </xf>
    <xf numFmtId="0" fontId="6" fillId="13" borderId="102" xfId="2" applyFont="1" applyFill="1" applyBorder="1" applyAlignment="1" applyProtection="1">
      <alignment horizontal="right" vertical="center"/>
      <protection hidden="1"/>
    </xf>
    <xf numFmtId="0" fontId="29" fillId="16" borderId="1" xfId="0" applyFont="1" applyFill="1" applyBorder="1" applyAlignment="1" applyProtection="1">
      <alignment horizontal="center" vertical="center"/>
      <protection hidden="1"/>
    </xf>
    <xf numFmtId="0" fontId="14" fillId="16" borderId="1" xfId="0" applyFont="1" applyFill="1" applyBorder="1" applyAlignment="1" applyProtection="1">
      <alignment horizontal="center" vertical="center"/>
      <protection hidden="1"/>
    </xf>
    <xf numFmtId="0" fontId="22" fillId="0" borderId="0" xfId="2" applyFont="1" applyFill="1" applyBorder="1" applyAlignment="1" applyProtection="1">
      <alignment vertical="center"/>
      <protection hidden="1"/>
    </xf>
    <xf numFmtId="0" fontId="15" fillId="0" borderId="0" xfId="0" applyFont="1" applyProtection="1">
      <alignment vertical="center"/>
      <protection hidden="1"/>
    </xf>
    <xf numFmtId="176" fontId="23" fillId="0" borderId="0" xfId="2" applyNumberFormat="1" applyFont="1" applyFill="1" applyBorder="1" applyAlignment="1" applyProtection="1">
      <alignment vertical="center" shrinkToFit="1"/>
      <protection hidden="1"/>
    </xf>
    <xf numFmtId="42" fontId="22" fillId="0" borderId="0" xfId="2" applyNumberFormat="1" applyFont="1" applyFill="1" applyBorder="1" applyAlignment="1" applyProtection="1">
      <alignment horizontal="right" shrinkToFit="1"/>
      <protection hidden="1"/>
    </xf>
    <xf numFmtId="0" fontId="14" fillId="0" borderId="0" xfId="2" applyFont="1" applyFill="1" applyBorder="1" applyAlignment="1" applyProtection="1">
      <alignment vertical="center"/>
      <protection hidden="1"/>
    </xf>
    <xf numFmtId="0" fontId="14" fillId="0" borderId="0" xfId="2" applyFont="1" applyFill="1" applyBorder="1" applyAlignment="1" applyProtection="1">
      <alignment horizontal="distributed" vertical="center"/>
      <protection hidden="1"/>
    </xf>
    <xf numFmtId="0" fontId="14" fillId="0" borderId="0" xfId="2" applyFont="1" applyFill="1" applyBorder="1" applyAlignment="1" applyProtection="1">
      <alignment horizontal="center" vertical="center"/>
      <protection hidden="1"/>
    </xf>
    <xf numFmtId="0" fontId="14" fillId="8" borderId="2" xfId="2" applyFont="1" applyFill="1" applyBorder="1" applyAlignment="1" applyProtection="1">
      <alignment horizontal="center" vertical="center" shrinkToFit="1"/>
      <protection hidden="1"/>
    </xf>
    <xf numFmtId="0" fontId="14" fillId="8" borderId="1" xfId="2" applyFont="1" applyFill="1" applyBorder="1" applyAlignment="1" applyProtection="1">
      <alignment horizontal="center" vertical="center"/>
      <protection hidden="1"/>
    </xf>
    <xf numFmtId="0" fontId="14" fillId="0" borderId="27" xfId="2" applyNumberFormat="1" applyFont="1" applyFill="1" applyBorder="1" applyAlignment="1" applyProtection="1">
      <alignment horizontal="right" vertical="center"/>
      <protection hidden="1"/>
    </xf>
    <xf numFmtId="0" fontId="14" fillId="0" borderId="64" xfId="2" applyNumberFormat="1" applyFont="1" applyFill="1" applyBorder="1" applyAlignment="1" applyProtection="1">
      <alignment horizontal="center" vertical="center"/>
      <protection hidden="1"/>
    </xf>
    <xf numFmtId="0" fontId="14" fillId="0" borderId="63" xfId="2" applyNumberFormat="1" applyFont="1" applyFill="1" applyBorder="1" applyAlignment="1" applyProtection="1">
      <alignment horizontal="center" vertical="center"/>
      <protection hidden="1"/>
    </xf>
    <xf numFmtId="0" fontId="14" fillId="0" borderId="27" xfId="2" applyNumberFormat="1" applyFont="1" applyFill="1" applyBorder="1" applyAlignment="1" applyProtection="1">
      <alignment horizontal="center" vertical="center"/>
      <protection hidden="1"/>
    </xf>
    <xf numFmtId="0" fontId="14" fillId="0" borderId="35" xfId="2" applyNumberFormat="1" applyFont="1" applyFill="1" applyBorder="1" applyAlignment="1" applyProtection="1">
      <alignment horizontal="right" vertical="center"/>
      <protection hidden="1"/>
    </xf>
    <xf numFmtId="0" fontId="14" fillId="0" borderId="60" xfId="2" applyNumberFormat="1" applyFont="1" applyFill="1" applyBorder="1" applyAlignment="1" applyProtection="1">
      <alignment horizontal="center" vertical="center"/>
      <protection hidden="1"/>
    </xf>
    <xf numFmtId="0" fontId="14" fillId="0" borderId="67" xfId="2" applyNumberFormat="1" applyFont="1" applyFill="1" applyBorder="1" applyAlignment="1" applyProtection="1">
      <alignment horizontal="center" vertical="center"/>
      <protection hidden="1"/>
    </xf>
    <xf numFmtId="0" fontId="14" fillId="0" borderId="35" xfId="2" applyNumberFormat="1" applyFont="1" applyFill="1" applyBorder="1" applyAlignment="1" applyProtection="1">
      <alignment horizontal="center" vertical="center"/>
      <protection hidden="1"/>
    </xf>
    <xf numFmtId="0" fontId="15" fillId="0" borderId="0" xfId="0" applyFont="1" applyFill="1" applyAlignment="1" applyProtection="1">
      <alignment horizontal="center" vertical="center"/>
      <protection hidden="1"/>
    </xf>
    <xf numFmtId="0" fontId="15" fillId="0" borderId="0" xfId="0" applyFont="1" applyFill="1" applyAlignment="1" applyProtection="1">
      <alignment horizontal="left" vertical="center"/>
      <protection hidden="1"/>
    </xf>
    <xf numFmtId="0" fontId="15" fillId="0" borderId="0" xfId="0" applyFont="1" applyFill="1" applyProtection="1">
      <alignment vertical="center"/>
      <protection hidden="1"/>
    </xf>
    <xf numFmtId="0" fontId="48" fillId="0" borderId="0" xfId="0" applyFont="1" applyBorder="1">
      <alignment vertical="center"/>
    </xf>
    <xf numFmtId="0" fontId="48" fillId="0" borderId="0" xfId="0" applyFont="1" applyBorder="1" applyAlignment="1">
      <alignment horizontal="left" vertical="center"/>
    </xf>
    <xf numFmtId="0" fontId="48" fillId="0" borderId="5" xfId="0" applyNumberFormat="1" applyFont="1" applyBorder="1" applyAlignment="1">
      <alignment horizontal="center" vertical="center"/>
    </xf>
    <xf numFmtId="0" fontId="48" fillId="0" borderId="5" xfId="0" applyNumberFormat="1" applyFont="1" applyBorder="1">
      <alignment vertical="center"/>
    </xf>
    <xf numFmtId="0" fontId="48" fillId="0" borderId="5" xfId="0" applyNumberFormat="1" applyFont="1" applyBorder="1" applyAlignment="1">
      <alignment horizontal="left" vertical="center"/>
    </xf>
    <xf numFmtId="0" fontId="15" fillId="16" borderId="158" xfId="0" applyFont="1" applyFill="1" applyBorder="1" applyAlignment="1" applyProtection="1">
      <alignment horizontal="center" vertical="center"/>
      <protection hidden="1"/>
    </xf>
    <xf numFmtId="0" fontId="14" fillId="16" borderId="140" xfId="2" applyFont="1" applyFill="1" applyBorder="1" applyAlignment="1" applyProtection="1">
      <alignment horizontal="center" vertical="center"/>
      <protection hidden="1"/>
    </xf>
    <xf numFmtId="0" fontId="14" fillId="16" borderId="159" xfId="2" applyFont="1" applyFill="1" applyBorder="1" applyAlignment="1" applyProtection="1">
      <alignment horizontal="center" vertical="center"/>
      <protection hidden="1"/>
    </xf>
    <xf numFmtId="0" fontId="14" fillId="0" borderId="88" xfId="2" applyFont="1" applyFill="1" applyBorder="1" applyAlignment="1" applyProtection="1">
      <alignment horizontal="center" vertical="center"/>
      <protection hidden="1"/>
    </xf>
    <xf numFmtId="0" fontId="14" fillId="16" borderId="160" xfId="2" applyFont="1" applyFill="1" applyBorder="1" applyAlignment="1" applyProtection="1">
      <alignment horizontal="center" vertical="center"/>
      <protection hidden="1"/>
    </xf>
    <xf numFmtId="0" fontId="14" fillId="16" borderId="142" xfId="2" applyFont="1" applyFill="1" applyBorder="1" applyAlignment="1" applyProtection="1">
      <alignment horizontal="center" vertical="center"/>
      <protection hidden="1"/>
    </xf>
    <xf numFmtId="0" fontId="14" fillId="16" borderId="161" xfId="2" applyFont="1" applyFill="1" applyBorder="1" applyAlignment="1" applyProtection="1">
      <alignment horizontal="center" vertical="center"/>
      <protection hidden="1"/>
    </xf>
    <xf numFmtId="0" fontId="35" fillId="20" borderId="165" xfId="0" applyFont="1" applyFill="1" applyBorder="1" applyProtection="1">
      <alignment vertical="center"/>
      <protection hidden="1"/>
    </xf>
    <xf numFmtId="0" fontId="35" fillId="20" borderId="76" xfId="0" applyFont="1" applyFill="1" applyBorder="1" applyAlignment="1" applyProtection="1">
      <alignment horizontal="center" vertical="center"/>
      <protection hidden="1"/>
    </xf>
    <xf numFmtId="0" fontId="50" fillId="20" borderId="75" xfId="0" applyFont="1" applyFill="1" applyBorder="1" applyProtection="1">
      <alignment vertical="center"/>
      <protection hidden="1"/>
    </xf>
    <xf numFmtId="0" fontId="35" fillId="20" borderId="167" xfId="0" applyFont="1" applyFill="1" applyBorder="1" applyProtection="1">
      <alignment vertical="center"/>
      <protection hidden="1"/>
    </xf>
    <xf numFmtId="0" fontId="35" fillId="20" borderId="168" xfId="0" applyFont="1" applyFill="1" applyBorder="1" applyProtection="1">
      <alignment vertical="center"/>
      <protection hidden="1"/>
    </xf>
    <xf numFmtId="0" fontId="35" fillId="20" borderId="169" xfId="0" applyFont="1" applyFill="1" applyBorder="1" applyProtection="1">
      <alignment vertical="center"/>
      <protection hidden="1"/>
    </xf>
    <xf numFmtId="0" fontId="52" fillId="20" borderId="142" xfId="0" applyFont="1" applyFill="1" applyBorder="1" applyAlignment="1" applyProtection="1">
      <alignment horizontal="center" vertical="center"/>
      <protection hidden="1"/>
    </xf>
    <xf numFmtId="0" fontId="25" fillId="20" borderId="11" xfId="0" applyFont="1" applyFill="1" applyBorder="1" applyAlignment="1" applyProtection="1">
      <alignment horizontal="center" vertical="center"/>
      <protection hidden="1"/>
    </xf>
    <xf numFmtId="0" fontId="52" fillId="20" borderId="171" xfId="0" applyFont="1" applyFill="1" applyBorder="1" applyAlignment="1" applyProtection="1">
      <alignment horizontal="center" vertical="center"/>
      <protection hidden="1"/>
    </xf>
    <xf numFmtId="0" fontId="25" fillId="20" borderId="147" xfId="0" applyFont="1" applyFill="1" applyBorder="1" applyAlignment="1" applyProtection="1">
      <alignment horizontal="center" vertical="center"/>
      <protection hidden="1"/>
    </xf>
    <xf numFmtId="0" fontId="25" fillId="20" borderId="4" xfId="0" applyFont="1" applyFill="1" applyBorder="1" applyAlignment="1" applyProtection="1">
      <alignment horizontal="right" vertical="center"/>
      <protection hidden="1"/>
    </xf>
    <xf numFmtId="0" fontId="25" fillId="20" borderId="165" xfId="0" applyFont="1" applyFill="1" applyBorder="1" applyAlignment="1" applyProtection="1">
      <alignment horizontal="center" vertical="center"/>
      <protection hidden="1"/>
    </xf>
    <xf numFmtId="0" fontId="25" fillId="20" borderId="75" xfId="0" applyFont="1" applyFill="1" applyBorder="1" applyAlignment="1" applyProtection="1">
      <alignment horizontal="center" vertical="center"/>
      <protection hidden="1"/>
    </xf>
    <xf numFmtId="0" fontId="52" fillId="20" borderId="167" xfId="0" applyFont="1" applyFill="1" applyBorder="1" applyAlignment="1" applyProtection="1">
      <alignment horizontal="center" vertical="center"/>
      <protection hidden="1"/>
    </xf>
    <xf numFmtId="0" fontId="25" fillId="20" borderId="169" xfId="0" applyFont="1" applyFill="1" applyBorder="1" applyAlignment="1" applyProtection="1">
      <alignment horizontal="center" vertical="center"/>
      <protection hidden="1"/>
    </xf>
    <xf numFmtId="0" fontId="25" fillId="20" borderId="80" xfId="0" applyFont="1" applyFill="1" applyBorder="1" applyAlignment="1" applyProtection="1">
      <alignment horizontal="center" vertical="center"/>
      <protection hidden="1"/>
    </xf>
    <xf numFmtId="0" fontId="52" fillId="20" borderId="146" xfId="0" applyFont="1" applyFill="1" applyBorder="1" applyAlignment="1" applyProtection="1">
      <alignment horizontal="center" vertical="center"/>
      <protection hidden="1"/>
    </xf>
    <xf numFmtId="0" fontId="25" fillId="20" borderId="76" xfId="0" applyFont="1" applyFill="1" applyBorder="1" applyAlignment="1" applyProtection="1">
      <alignment horizontal="left" vertical="center"/>
      <protection hidden="1"/>
    </xf>
    <xf numFmtId="0" fontId="25" fillId="20" borderId="81" xfId="0" applyFont="1" applyFill="1" applyBorder="1" applyAlignment="1" applyProtection="1">
      <alignment horizontal="left" vertical="center"/>
      <protection hidden="1"/>
    </xf>
    <xf numFmtId="0" fontId="25" fillId="20" borderId="13" xfId="0" applyFont="1" applyFill="1" applyBorder="1" applyProtection="1">
      <alignment vertical="center"/>
      <protection hidden="1"/>
    </xf>
    <xf numFmtId="0" fontId="52" fillId="0" borderId="11" xfId="0" applyFont="1" applyFill="1" applyBorder="1" applyProtection="1">
      <alignment vertical="center"/>
      <protection hidden="1"/>
    </xf>
    <xf numFmtId="0" fontId="52" fillId="0" borderId="5" xfId="0" applyFont="1" applyFill="1" applyBorder="1" applyProtection="1">
      <alignment vertical="center"/>
      <protection hidden="1"/>
    </xf>
    <xf numFmtId="0" fontId="47" fillId="0" borderId="0" xfId="2" applyNumberFormat="1" applyFont="1" applyFill="1" applyBorder="1" applyAlignment="1" applyProtection="1">
      <alignment vertical="center" shrinkToFit="1"/>
      <protection hidden="1"/>
    </xf>
    <xf numFmtId="0" fontId="57" fillId="0" borderId="0" xfId="0" applyFont="1" applyProtection="1">
      <alignment vertical="center"/>
      <protection hidden="1"/>
    </xf>
    <xf numFmtId="0" fontId="57" fillId="0" borderId="88" xfId="0" applyFont="1" applyBorder="1" applyProtection="1">
      <alignment vertical="center"/>
      <protection hidden="1"/>
    </xf>
    <xf numFmtId="0" fontId="57" fillId="0" borderId="89" xfId="0" applyFont="1" applyBorder="1" applyProtection="1">
      <alignment vertical="center"/>
      <protection hidden="1"/>
    </xf>
    <xf numFmtId="0" fontId="57" fillId="0" borderId="0" xfId="0" applyFont="1" applyBorder="1" applyProtection="1">
      <alignment vertical="center"/>
      <protection hidden="1"/>
    </xf>
    <xf numFmtId="0" fontId="58" fillId="0" borderId="0" xfId="0" applyFont="1" applyProtection="1">
      <alignment vertical="center"/>
      <protection hidden="1"/>
    </xf>
    <xf numFmtId="0" fontId="58" fillId="0" borderId="0" xfId="0" applyFont="1" applyAlignment="1" applyProtection="1">
      <alignment horizontal="center" vertical="center"/>
      <protection hidden="1"/>
    </xf>
    <xf numFmtId="0" fontId="57" fillId="0" borderId="0" xfId="0" applyFont="1">
      <alignment vertical="center"/>
    </xf>
    <xf numFmtId="0" fontId="59" fillId="0" borderId="87" xfId="0" applyFont="1" applyBorder="1" applyAlignment="1" applyProtection="1">
      <alignment horizontal="left"/>
      <protection hidden="1"/>
    </xf>
    <xf numFmtId="0" fontId="56" fillId="0" borderId="158" xfId="2" applyFont="1" applyFill="1" applyBorder="1" applyAlignment="1" applyProtection="1">
      <alignment horizontal="center" vertical="top" wrapText="1"/>
      <protection hidden="1"/>
    </xf>
    <xf numFmtId="0" fontId="52" fillId="20" borderId="4" xfId="0" applyFont="1" applyFill="1" applyBorder="1" applyAlignment="1" applyProtection="1">
      <alignment horizontal="center" vertical="center"/>
      <protection hidden="1"/>
    </xf>
    <xf numFmtId="0" fontId="35" fillId="0" borderId="0" xfId="0" applyFont="1" applyFill="1" applyBorder="1" applyProtection="1">
      <alignment vertical="center"/>
      <protection hidden="1"/>
    </xf>
    <xf numFmtId="0" fontId="0" fillId="0" borderId="87" xfId="0" applyBorder="1" applyAlignment="1" applyProtection="1">
      <alignment vertical="center"/>
      <protection hidden="1"/>
    </xf>
    <xf numFmtId="0" fontId="35" fillId="0" borderId="89" xfId="0" applyFont="1" applyFill="1" applyBorder="1" applyProtection="1">
      <alignment vertical="center"/>
      <protection hidden="1"/>
    </xf>
    <xf numFmtId="0" fontId="0" fillId="0" borderId="134" xfId="0" applyBorder="1" applyProtection="1">
      <alignment vertical="center"/>
      <protection hidden="1"/>
    </xf>
    <xf numFmtId="0" fontId="35" fillId="0" borderId="135" xfId="0" applyFont="1" applyFill="1" applyBorder="1" applyProtection="1">
      <alignment vertical="center"/>
      <protection hidden="1"/>
    </xf>
    <xf numFmtId="0" fontId="0" fillId="0" borderId="90" xfId="0" applyBorder="1" applyProtection="1">
      <alignment vertical="center"/>
      <protection hidden="1"/>
    </xf>
    <xf numFmtId="0" fontId="35" fillId="0" borderId="91" xfId="0" applyFont="1" applyFill="1" applyBorder="1" applyProtection="1">
      <alignment vertical="center"/>
      <protection hidden="1"/>
    </xf>
    <xf numFmtId="0" fontId="38" fillId="0" borderId="87" xfId="0" applyFont="1" applyBorder="1" applyProtection="1">
      <alignment vertical="center"/>
      <protection hidden="1"/>
    </xf>
    <xf numFmtId="0" fontId="39" fillId="0" borderId="89" xfId="0" applyFont="1" applyBorder="1" applyProtection="1">
      <alignment vertical="center"/>
      <protection hidden="1"/>
    </xf>
    <xf numFmtId="0" fontId="38" fillId="0" borderId="134" xfId="0" applyFont="1" applyBorder="1" applyProtection="1">
      <alignment vertical="center"/>
      <protection hidden="1"/>
    </xf>
    <xf numFmtId="0" fontId="39" fillId="0" borderId="135" xfId="0" applyFont="1" applyBorder="1" applyProtection="1">
      <alignment vertical="center"/>
      <protection hidden="1"/>
    </xf>
    <xf numFmtId="0" fontId="38" fillId="0" borderId="188" xfId="0" applyFont="1" applyBorder="1" applyProtection="1">
      <alignment vertical="center"/>
      <protection hidden="1"/>
    </xf>
    <xf numFmtId="0" fontId="39" fillId="0" borderId="189" xfId="0" applyFont="1" applyBorder="1" applyProtection="1">
      <alignment vertical="center"/>
      <protection hidden="1"/>
    </xf>
    <xf numFmtId="0" fontId="35" fillId="0" borderId="135" xfId="0" applyFont="1" applyBorder="1" applyProtection="1">
      <alignment vertical="center"/>
      <protection hidden="1"/>
    </xf>
    <xf numFmtId="0" fontId="0" fillId="0" borderId="6" xfId="0" applyBorder="1" applyAlignment="1" applyProtection="1">
      <alignment vertical="center"/>
      <protection hidden="1"/>
    </xf>
    <xf numFmtId="0" fontId="0" fillId="0" borderId="6" xfId="0" applyBorder="1" applyProtection="1">
      <alignment vertical="center"/>
      <protection hidden="1"/>
    </xf>
    <xf numFmtId="0" fontId="35" fillId="0" borderId="6" xfId="0" applyFont="1" applyBorder="1" applyProtection="1">
      <alignment vertical="center"/>
      <protection hidden="1"/>
    </xf>
    <xf numFmtId="0" fontId="35" fillId="0" borderId="91" xfId="0" applyFont="1" applyBorder="1" applyProtection="1">
      <alignment vertical="center"/>
      <protection hidden="1"/>
    </xf>
    <xf numFmtId="0" fontId="35" fillId="20" borderId="140" xfId="0" applyFont="1" applyFill="1" applyBorder="1" applyProtection="1">
      <alignment vertical="center"/>
      <protection hidden="1"/>
    </xf>
    <xf numFmtId="49" fontId="25" fillId="20" borderId="122" xfId="2" applyNumberFormat="1" applyFont="1" applyFill="1" applyBorder="1" applyAlignment="1" applyProtection="1">
      <alignment horizontal="center" vertical="center"/>
      <protection locked="0"/>
    </xf>
    <xf numFmtId="49" fontId="25" fillId="20" borderId="110" xfId="2" quotePrefix="1" applyNumberFormat="1" applyFont="1" applyFill="1" applyBorder="1" applyAlignment="1" applyProtection="1">
      <alignment horizontal="center" vertical="center"/>
      <protection locked="0"/>
    </xf>
    <xf numFmtId="49" fontId="25" fillId="20" borderId="110" xfId="2" applyNumberFormat="1" applyFont="1" applyFill="1" applyBorder="1" applyAlignment="1" applyProtection="1">
      <alignment horizontal="center" vertical="center"/>
      <protection locked="0"/>
    </xf>
    <xf numFmtId="49" fontId="25" fillId="20" borderId="116" xfId="2" quotePrefix="1" applyNumberFormat="1" applyFont="1" applyFill="1" applyBorder="1" applyAlignment="1" applyProtection="1">
      <alignment horizontal="center" vertical="center"/>
      <protection locked="0"/>
    </xf>
    <xf numFmtId="49" fontId="25" fillId="20" borderId="104" xfId="2" applyNumberFormat="1" applyFont="1" applyFill="1" applyBorder="1" applyAlignment="1" applyProtection="1">
      <alignment horizontal="center" vertical="center"/>
      <protection locked="0"/>
    </xf>
    <xf numFmtId="0" fontId="6" fillId="13" borderId="194" xfId="2" applyFont="1" applyFill="1" applyBorder="1" applyAlignment="1" applyProtection="1">
      <alignment horizontal="right" vertical="center"/>
      <protection hidden="1"/>
    </xf>
    <xf numFmtId="0" fontId="25" fillId="0" borderId="195" xfId="2" applyFont="1" applyBorder="1" applyAlignment="1" applyProtection="1">
      <alignment horizontal="right" vertical="center"/>
      <protection locked="0"/>
    </xf>
    <xf numFmtId="49" fontId="25" fillId="0" borderId="197" xfId="2" applyNumberFormat="1" applyFont="1" applyBorder="1" applyAlignment="1" applyProtection="1">
      <alignment horizontal="center" vertical="center"/>
      <protection locked="0"/>
    </xf>
    <xf numFmtId="49" fontId="25" fillId="0" borderId="196" xfId="2" applyNumberFormat="1" applyFont="1" applyFill="1" applyBorder="1" applyAlignment="1" applyProtection="1">
      <alignment horizontal="center" vertical="center"/>
      <protection locked="0"/>
    </xf>
    <xf numFmtId="49" fontId="25" fillId="0" borderId="198" xfId="2" applyNumberFormat="1" applyFont="1" applyFill="1" applyBorder="1" applyAlignment="1" applyProtection="1">
      <alignment horizontal="center" vertical="center"/>
      <protection locked="0"/>
    </xf>
    <xf numFmtId="49" fontId="25" fillId="0" borderId="198" xfId="2" applyNumberFormat="1" applyFont="1" applyFill="1" applyBorder="1" applyAlignment="1" applyProtection="1">
      <alignment horizontal="right" vertical="center"/>
      <protection locked="0"/>
    </xf>
    <xf numFmtId="49" fontId="25" fillId="0" borderId="197" xfId="2" applyNumberFormat="1" applyFont="1" applyFill="1" applyBorder="1" applyAlignment="1" applyProtection="1">
      <alignment horizontal="center" vertical="center"/>
      <protection locked="0"/>
    </xf>
    <xf numFmtId="49" fontId="25" fillId="16" borderId="63" xfId="2" applyNumberFormat="1" applyFont="1" applyFill="1" applyBorder="1" applyAlignment="1" applyProtection="1">
      <alignment horizontal="center" vertical="center"/>
      <protection hidden="1"/>
    </xf>
    <xf numFmtId="49" fontId="25" fillId="16" borderId="201" xfId="2" quotePrefix="1" applyNumberFormat="1" applyFont="1" applyFill="1" applyBorder="1" applyAlignment="1" applyProtection="1">
      <alignment horizontal="center" vertical="center"/>
      <protection hidden="1"/>
    </xf>
    <xf numFmtId="0" fontId="0" fillId="0" borderId="30" xfId="0" applyBorder="1" applyProtection="1">
      <alignment vertical="center"/>
      <protection hidden="1"/>
    </xf>
    <xf numFmtId="0" fontId="40" fillId="20" borderId="166" xfId="0" applyFont="1" applyFill="1" applyBorder="1" applyAlignment="1" applyProtection="1">
      <alignment horizontal="center" vertical="center"/>
      <protection hidden="1"/>
    </xf>
    <xf numFmtId="0" fontId="40" fillId="20" borderId="148" xfId="0" applyFont="1" applyFill="1" applyBorder="1" applyAlignment="1" applyProtection="1">
      <alignment horizontal="center" vertical="center"/>
      <protection hidden="1"/>
    </xf>
    <xf numFmtId="0" fontId="40" fillId="20" borderId="149" xfId="0" applyFont="1" applyFill="1" applyBorder="1" applyAlignment="1" applyProtection="1">
      <alignment horizontal="center" vertical="center"/>
      <protection hidden="1"/>
    </xf>
    <xf numFmtId="49" fontId="61" fillId="20" borderId="170" xfId="0" applyNumberFormat="1" applyFont="1" applyFill="1" applyBorder="1" applyAlignment="1" applyProtection="1">
      <alignment horizontal="center" vertical="center"/>
      <protection hidden="1"/>
    </xf>
    <xf numFmtId="49" fontId="61" fillId="20" borderId="147" xfId="0" applyNumberFormat="1" applyFont="1" applyFill="1" applyBorder="1" applyAlignment="1" applyProtection="1">
      <alignment horizontal="center" vertical="center"/>
      <protection hidden="1"/>
    </xf>
    <xf numFmtId="0" fontId="62" fillId="20" borderId="178" xfId="0" applyFont="1" applyFill="1" applyBorder="1" applyAlignment="1" applyProtection="1">
      <alignment horizontal="right" vertical="center"/>
      <protection hidden="1"/>
    </xf>
    <xf numFmtId="0" fontId="26" fillId="0" borderId="135" xfId="0" applyFont="1" applyBorder="1" applyAlignment="1" applyProtection="1">
      <alignment horizontal="left" vertical="center" wrapText="1"/>
      <protection hidden="1"/>
    </xf>
    <xf numFmtId="0" fontId="7" fillId="0" borderId="0" xfId="0" applyFont="1" applyFill="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Fill="1" applyAlignment="1" applyProtection="1">
      <alignment horizontal="left" vertical="center"/>
      <protection hidden="1"/>
    </xf>
    <xf numFmtId="49" fontId="7" fillId="0" borderId="0" xfId="0" applyNumberFormat="1" applyFont="1" applyFill="1" applyAlignment="1" applyProtection="1">
      <alignment horizontal="right" vertical="center"/>
      <protection hidden="1"/>
    </xf>
    <xf numFmtId="49" fontId="7" fillId="0" borderId="0" xfId="0" applyNumberFormat="1" applyFont="1" applyFill="1" applyAlignment="1" applyProtection="1">
      <alignment horizontal="center" vertical="center"/>
      <protection hidden="1"/>
    </xf>
    <xf numFmtId="0" fontId="63" fillId="19" borderId="208" xfId="2" applyFont="1" applyFill="1" applyBorder="1" applyAlignment="1" applyProtection="1">
      <alignment horizontal="center" vertical="center" wrapText="1"/>
      <protection hidden="1"/>
    </xf>
    <xf numFmtId="0" fontId="14" fillId="0" borderId="134" xfId="2" applyFont="1" applyBorder="1" applyAlignment="1" applyProtection="1">
      <alignment horizontal="center"/>
      <protection hidden="1"/>
    </xf>
    <xf numFmtId="0" fontId="14" fillId="0" borderId="0" xfId="2" applyFont="1" applyBorder="1" applyAlignment="1" applyProtection="1">
      <alignment horizontal="center"/>
      <protection hidden="1"/>
    </xf>
    <xf numFmtId="0" fontId="14" fillId="0" borderId="0" xfId="2" applyFont="1" applyBorder="1" applyProtection="1">
      <protection hidden="1"/>
    </xf>
    <xf numFmtId="0" fontId="14" fillId="0" borderId="0" xfId="2" applyFont="1" applyBorder="1" applyAlignment="1" applyProtection="1">
      <alignment horizontal="distributed"/>
      <protection hidden="1"/>
    </xf>
    <xf numFmtId="0" fontId="15" fillId="0" borderId="0" xfId="0" applyFont="1" applyBorder="1" applyAlignment="1" applyProtection="1">
      <alignment horizontal="center" vertical="center"/>
      <protection hidden="1"/>
    </xf>
    <xf numFmtId="0" fontId="14" fillId="0" borderId="0" xfId="2" applyFont="1" applyBorder="1" applyAlignment="1" applyProtection="1">
      <alignment horizontal="left" vertical="center"/>
      <protection hidden="1"/>
    </xf>
    <xf numFmtId="0" fontId="14" fillId="0" borderId="135" xfId="2" applyFont="1" applyBorder="1" applyAlignment="1" applyProtection="1">
      <alignment horizontal="left" vertical="center"/>
      <protection hidden="1"/>
    </xf>
    <xf numFmtId="0" fontId="15" fillId="0" borderId="87" xfId="0" applyFont="1" applyFill="1" applyBorder="1" applyAlignment="1" applyProtection="1">
      <alignment vertical="center" wrapText="1"/>
      <protection hidden="1"/>
    </xf>
    <xf numFmtId="0" fontId="47" fillId="0" borderId="135" xfId="2" applyNumberFormat="1" applyFont="1" applyFill="1" applyBorder="1" applyAlignment="1" applyProtection="1">
      <alignment vertical="center" shrinkToFit="1"/>
      <protection hidden="1"/>
    </xf>
    <xf numFmtId="176" fontId="23" fillId="0" borderId="134" xfId="2" applyNumberFormat="1" applyFont="1" applyFill="1" applyBorder="1" applyAlignment="1" applyProtection="1">
      <alignment vertical="center" shrinkToFit="1"/>
      <protection hidden="1"/>
    </xf>
    <xf numFmtId="0" fontId="14" fillId="0" borderId="134" xfId="2" applyFont="1" applyFill="1" applyBorder="1" applyAlignment="1" applyProtection="1">
      <alignment vertical="center"/>
      <protection hidden="1"/>
    </xf>
    <xf numFmtId="0" fontId="14" fillId="0" borderId="0" xfId="2" applyFont="1" applyFill="1" applyBorder="1" applyAlignment="1" applyProtection="1">
      <alignment horizontal="left" vertical="center"/>
      <protection hidden="1"/>
    </xf>
    <xf numFmtId="0" fontId="14" fillId="0" borderId="135" xfId="2" applyFont="1" applyFill="1" applyBorder="1" applyAlignment="1" applyProtection="1">
      <alignment horizontal="left" vertical="center"/>
      <protection hidden="1"/>
    </xf>
    <xf numFmtId="0" fontId="14" fillId="8" borderId="214" xfId="2" applyFont="1" applyFill="1" applyBorder="1" applyAlignment="1" applyProtection="1">
      <alignment horizontal="center" vertical="center" shrinkToFit="1"/>
      <protection hidden="1"/>
    </xf>
    <xf numFmtId="0" fontId="14" fillId="0" borderId="26" xfId="2" applyNumberFormat="1" applyFont="1" applyFill="1" applyBorder="1" applyAlignment="1" applyProtection="1">
      <alignment horizontal="right" vertical="center"/>
      <protection hidden="1"/>
    </xf>
    <xf numFmtId="0" fontId="14" fillId="0" borderId="41" xfId="2" applyNumberFormat="1" applyFont="1" applyFill="1" applyBorder="1" applyAlignment="1" applyProtection="1">
      <alignment horizontal="right" vertical="center"/>
      <protection hidden="1"/>
    </xf>
    <xf numFmtId="0" fontId="14" fillId="0" borderId="33" xfId="2" applyNumberFormat="1" applyFont="1" applyFill="1" applyBorder="1" applyAlignment="1" applyProtection="1">
      <alignment horizontal="right" vertical="center"/>
      <protection hidden="1"/>
    </xf>
    <xf numFmtId="0" fontId="14" fillId="0" borderId="101" xfId="2" applyNumberFormat="1" applyFont="1" applyFill="1" applyBorder="1" applyAlignment="1" applyProtection="1">
      <alignment horizontal="right" vertical="center"/>
      <protection hidden="1"/>
    </xf>
    <xf numFmtId="0" fontId="14" fillId="0" borderId="138" xfId="2" applyNumberFormat="1" applyFont="1" applyFill="1" applyBorder="1" applyAlignment="1" applyProtection="1">
      <alignment horizontal="right" vertical="center"/>
      <protection hidden="1"/>
    </xf>
    <xf numFmtId="0" fontId="14" fillId="0" borderId="137" xfId="2" applyNumberFormat="1" applyFont="1" applyFill="1" applyBorder="1" applyAlignment="1" applyProtection="1">
      <alignment horizontal="center" vertical="center"/>
      <protection hidden="1"/>
    </xf>
    <xf numFmtId="0" fontId="14" fillId="0" borderId="201" xfId="2" applyNumberFormat="1" applyFont="1" applyFill="1" applyBorder="1" applyAlignment="1" applyProtection="1">
      <alignment horizontal="center" vertical="center"/>
      <protection hidden="1"/>
    </xf>
    <xf numFmtId="0" fontId="14" fillId="0" borderId="138" xfId="2" applyNumberFormat="1" applyFont="1" applyFill="1" applyBorder="1" applyAlignment="1" applyProtection="1">
      <alignment horizontal="center" vertical="center"/>
      <protection hidden="1"/>
    </xf>
    <xf numFmtId="0" fontId="14" fillId="16" borderId="48" xfId="2" applyFont="1" applyFill="1" applyBorder="1" applyAlignment="1" applyProtection="1">
      <alignment horizontal="left" vertical="center" shrinkToFit="1"/>
      <protection hidden="1"/>
    </xf>
    <xf numFmtId="0" fontId="25" fillId="16" borderId="225" xfId="2" applyNumberFormat="1" applyFont="1" applyFill="1" applyBorder="1" applyAlignment="1" applyProtection="1">
      <alignment vertical="center"/>
      <protection hidden="1"/>
    </xf>
    <xf numFmtId="0" fontId="25" fillId="16" borderId="226" xfId="2" applyNumberFormat="1" applyFont="1" applyFill="1" applyBorder="1" applyAlignment="1" applyProtection="1">
      <alignment vertical="center"/>
      <protection hidden="1"/>
    </xf>
    <xf numFmtId="0" fontId="55" fillId="16" borderId="237" xfId="2" applyFont="1" applyFill="1" applyBorder="1" applyAlignment="1" applyProtection="1">
      <alignment horizontal="center" vertical="center" shrinkToFit="1"/>
      <protection hidden="1"/>
    </xf>
    <xf numFmtId="0" fontId="25" fillId="16" borderId="238" xfId="2" quotePrefix="1" applyNumberFormat="1" applyFont="1" applyFill="1" applyBorder="1" applyAlignment="1" applyProtection="1">
      <alignment horizontal="center" vertical="center"/>
      <protection hidden="1"/>
    </xf>
    <xf numFmtId="0" fontId="25" fillId="24" borderId="239" xfId="2" applyNumberFormat="1" applyFont="1" applyFill="1" applyBorder="1" applyAlignment="1" applyProtection="1">
      <alignment horizontal="center" vertical="center"/>
      <protection locked="0"/>
    </xf>
    <xf numFmtId="0" fontId="52" fillId="20" borderId="242" xfId="0" applyFont="1" applyFill="1" applyBorder="1" applyProtection="1">
      <alignment vertical="center"/>
      <protection hidden="1"/>
    </xf>
    <xf numFmtId="0" fontId="8" fillId="0" borderId="16" xfId="2" applyFont="1" applyFill="1" applyBorder="1" applyAlignment="1" applyProtection="1">
      <alignment horizontal="center" vertical="center"/>
      <protection hidden="1"/>
    </xf>
    <xf numFmtId="49" fontId="6" fillId="0" borderId="9" xfId="2" applyNumberFormat="1" applyFont="1" applyFill="1" applyBorder="1" applyAlignment="1" applyProtection="1">
      <alignment horizontal="left" vertical="center" shrinkToFit="1"/>
      <protection hidden="1"/>
    </xf>
    <xf numFmtId="0" fontId="6" fillId="0" borderId="29" xfId="2" applyFont="1" applyFill="1" applyBorder="1" applyAlignment="1" applyProtection="1">
      <alignment horizontal="center" vertical="center" shrinkToFit="1"/>
      <protection hidden="1"/>
    </xf>
    <xf numFmtId="49" fontId="6" fillId="0" borderId="28" xfId="2" applyNumberFormat="1" applyFont="1" applyFill="1" applyBorder="1" applyAlignment="1" applyProtection="1">
      <alignment horizontal="center" vertical="center"/>
      <protection hidden="1"/>
    </xf>
    <xf numFmtId="49" fontId="6" fillId="0" borderId="8" xfId="2" applyNumberFormat="1" applyFont="1" applyFill="1" applyBorder="1" applyAlignment="1" applyProtection="1">
      <alignment horizontal="left" vertical="center" shrinkToFit="1"/>
      <protection hidden="1"/>
    </xf>
    <xf numFmtId="49" fontId="6" fillId="0" borderId="11" xfId="2" quotePrefix="1" applyNumberFormat="1" applyFont="1" applyFill="1" applyBorder="1" applyAlignment="1" applyProtection="1">
      <alignment horizontal="center" vertical="center"/>
      <protection hidden="1"/>
    </xf>
    <xf numFmtId="49" fontId="6" fillId="0" borderId="36" xfId="2" quotePrefix="1" applyNumberFormat="1" applyFont="1" applyFill="1" applyBorder="1" applyAlignment="1" applyProtection="1">
      <alignment horizontal="center" vertical="center"/>
      <protection hidden="1"/>
    </xf>
    <xf numFmtId="0" fontId="64" fillId="0" borderId="0" xfId="2" applyFont="1" applyFill="1" applyAlignment="1" applyProtection="1">
      <alignment vertical="center" wrapText="1"/>
      <protection hidden="1"/>
    </xf>
    <xf numFmtId="49" fontId="6" fillId="0" borderId="0" xfId="0" applyNumberFormat="1" applyFont="1" applyFill="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26" fillId="0" borderId="0" xfId="0" applyFont="1" applyFill="1" applyProtection="1">
      <alignment vertical="center"/>
      <protection hidden="1"/>
    </xf>
    <xf numFmtId="0" fontId="34" fillId="0" borderId="0" xfId="2" applyFont="1" applyFill="1" applyAlignment="1" applyProtection="1">
      <alignment vertical="center" wrapText="1"/>
      <protection hidden="1"/>
    </xf>
    <xf numFmtId="0" fontId="46" fillId="0" borderId="0" xfId="2" applyFont="1" applyFill="1" applyBorder="1" applyAlignment="1" applyProtection="1">
      <alignment vertical="center" wrapText="1"/>
      <protection hidden="1"/>
    </xf>
    <xf numFmtId="0" fontId="45" fillId="0" borderId="6" xfId="2" applyFont="1" applyFill="1" applyBorder="1" applyAlignment="1" applyProtection="1">
      <alignment vertical="center" wrapText="1"/>
      <protection hidden="1"/>
    </xf>
    <xf numFmtId="0" fontId="46" fillId="0" borderId="6" xfId="2" applyFont="1" applyFill="1" applyBorder="1" applyAlignment="1" applyProtection="1">
      <alignment vertical="center" wrapText="1"/>
      <protection hidden="1"/>
    </xf>
    <xf numFmtId="0" fontId="6" fillId="0" borderId="0" xfId="2" applyFont="1" applyFill="1" applyAlignment="1" applyProtection="1">
      <alignment vertical="center"/>
      <protection hidden="1"/>
    </xf>
    <xf numFmtId="0" fontId="46" fillId="0" borderId="0" xfId="2" applyFont="1" applyFill="1" applyBorder="1" applyAlignment="1" applyProtection="1">
      <alignment horizontal="center" vertical="center" wrapText="1"/>
      <protection hidden="1"/>
    </xf>
    <xf numFmtId="49" fontId="25" fillId="16" borderId="202" xfId="2" applyNumberFormat="1" applyFont="1" applyFill="1" applyBorder="1" applyAlignment="1" applyProtection="1">
      <alignment horizontal="center" vertical="center"/>
      <protection hidden="1"/>
    </xf>
    <xf numFmtId="49" fontId="25" fillId="16" borderId="203" xfId="2" quotePrefix="1" applyNumberFormat="1" applyFont="1" applyFill="1" applyBorder="1" applyAlignment="1" applyProtection="1">
      <alignment horizontal="center" vertical="center"/>
      <protection hidden="1"/>
    </xf>
    <xf numFmtId="0" fontId="70" fillId="26" borderId="1" xfId="0" applyFont="1" applyFill="1" applyBorder="1" applyAlignment="1">
      <alignment horizontal="center" vertical="center" wrapText="1"/>
    </xf>
    <xf numFmtId="0" fontId="48" fillId="2" borderId="1" xfId="1" applyFont="1" applyFill="1" applyBorder="1" applyAlignment="1">
      <alignment horizontal="center" vertical="center"/>
    </xf>
    <xf numFmtId="0" fontId="48" fillId="2" borderId="1" xfId="1" applyFont="1" applyFill="1" applyBorder="1" applyAlignment="1">
      <alignment horizontal="center" vertical="center" wrapText="1"/>
    </xf>
    <xf numFmtId="0" fontId="48" fillId="3" borderId="1" xfId="1" applyFont="1" applyFill="1" applyBorder="1" applyAlignment="1">
      <alignment horizontal="center" vertical="center"/>
    </xf>
    <xf numFmtId="0" fontId="48" fillId="3" borderId="1" xfId="1" applyFont="1" applyFill="1" applyBorder="1" applyAlignment="1">
      <alignment horizontal="center" vertical="center" wrapText="1"/>
    </xf>
    <xf numFmtId="0" fontId="70" fillId="17" borderId="1" xfId="0" applyFont="1" applyFill="1" applyBorder="1" applyAlignment="1">
      <alignment horizontal="center" vertical="center"/>
    </xf>
    <xf numFmtId="0" fontId="70" fillId="17" borderId="1" xfId="0" applyFont="1" applyFill="1" applyBorder="1" applyAlignment="1">
      <alignment vertical="center"/>
    </xf>
    <xf numFmtId="0" fontId="70" fillId="0" borderId="0" xfId="0" applyFont="1">
      <alignment vertical="center"/>
    </xf>
    <xf numFmtId="0" fontId="70" fillId="4" borderId="1" xfId="0" applyFont="1" applyFill="1" applyBorder="1" applyAlignment="1">
      <alignment horizontal="center" vertical="center"/>
    </xf>
    <xf numFmtId="0" fontId="70" fillId="0" borderId="0" xfId="0" applyFont="1" applyAlignment="1">
      <alignment horizontal="center" vertical="center"/>
    </xf>
    <xf numFmtId="0" fontId="70" fillId="5" borderId="1" xfId="0" applyFont="1" applyFill="1" applyBorder="1" applyAlignment="1">
      <alignment horizontal="center" vertical="center"/>
    </xf>
    <xf numFmtId="0" fontId="25" fillId="22" borderId="120" xfId="2" applyFont="1" applyFill="1" applyBorder="1" applyAlignment="1" applyProtection="1">
      <alignment horizontal="left" vertical="center" shrinkToFit="1"/>
      <protection locked="0"/>
    </xf>
    <xf numFmtId="0" fontId="25" fillId="22" borderId="124" xfId="2" applyNumberFormat="1" applyFont="1" applyFill="1" applyBorder="1" applyAlignment="1" applyProtection="1">
      <alignment horizontal="center" vertical="center"/>
      <protection locked="0"/>
    </xf>
    <xf numFmtId="0" fontId="25" fillId="22" borderId="108" xfId="2" applyFont="1" applyFill="1" applyBorder="1" applyAlignment="1" applyProtection="1">
      <alignment horizontal="left" vertical="center" shrinkToFit="1"/>
      <protection locked="0"/>
    </xf>
    <xf numFmtId="0" fontId="25" fillId="22" borderId="112" xfId="2" applyNumberFormat="1" applyFont="1" applyFill="1" applyBorder="1" applyAlignment="1" applyProtection="1">
      <alignment horizontal="center" vertical="center"/>
      <protection locked="0"/>
    </xf>
    <xf numFmtId="0" fontId="25" fillId="22" borderId="112" xfId="2" quotePrefix="1" applyNumberFormat="1" applyFont="1" applyFill="1" applyBorder="1" applyAlignment="1" applyProtection="1">
      <alignment horizontal="center" vertical="center"/>
      <protection locked="0"/>
    </xf>
    <xf numFmtId="0" fontId="25" fillId="22" borderId="114" xfId="2" applyFont="1" applyFill="1" applyBorder="1" applyAlignment="1" applyProtection="1">
      <alignment horizontal="left" vertical="center" shrinkToFit="1"/>
      <protection locked="0"/>
    </xf>
    <xf numFmtId="0" fontId="25" fillId="22" borderId="118" xfId="2" quotePrefix="1" applyNumberFormat="1" applyFont="1" applyFill="1" applyBorder="1" applyAlignment="1" applyProtection="1">
      <alignment horizontal="center" vertical="center"/>
      <protection locked="0"/>
    </xf>
    <xf numFmtId="0" fontId="25" fillId="22" borderId="102" xfId="2" applyFont="1" applyFill="1" applyBorder="1" applyAlignment="1" applyProtection="1">
      <alignment horizontal="left" vertical="center" shrinkToFit="1"/>
      <protection locked="0"/>
    </xf>
    <xf numFmtId="0" fontId="25" fillId="22" borderId="106" xfId="2" applyNumberFormat="1" applyFont="1" applyFill="1" applyBorder="1" applyAlignment="1" applyProtection="1">
      <alignment horizontal="center" vertical="center"/>
      <protection locked="0"/>
    </xf>
    <xf numFmtId="0" fontId="25" fillId="28" borderId="120" xfId="2" applyFont="1" applyFill="1" applyBorder="1" applyAlignment="1" applyProtection="1">
      <alignment horizontal="left" vertical="center" shrinkToFit="1"/>
      <protection locked="0"/>
    </xf>
    <xf numFmtId="49" fontId="25" fillId="28" borderId="125" xfId="2" quotePrefix="1" applyNumberFormat="1" applyFont="1" applyFill="1" applyBorder="1" applyAlignment="1" applyProtection="1">
      <alignment horizontal="center" vertical="center"/>
      <protection locked="0"/>
    </xf>
    <xf numFmtId="0" fontId="25" fillId="28" borderId="108" xfId="2" applyFont="1" applyFill="1" applyBorder="1" applyAlignment="1" applyProtection="1">
      <alignment horizontal="left" vertical="center" shrinkToFit="1"/>
      <protection locked="0"/>
    </xf>
    <xf numFmtId="49" fontId="25" fillId="28" borderId="113" xfId="2" quotePrefix="1" applyNumberFormat="1" applyFont="1" applyFill="1" applyBorder="1" applyAlignment="1" applyProtection="1">
      <alignment horizontal="center" vertical="center"/>
      <protection locked="0"/>
    </xf>
    <xf numFmtId="0" fontId="25" fillId="28" borderId="114" xfId="2" applyFont="1" applyFill="1" applyBorder="1" applyAlignment="1" applyProtection="1">
      <alignment horizontal="left" vertical="center" shrinkToFit="1"/>
      <protection locked="0"/>
    </xf>
    <xf numFmtId="49" fontId="25" fillId="28" borderId="119" xfId="2" quotePrefix="1" applyNumberFormat="1" applyFont="1" applyFill="1" applyBorder="1" applyAlignment="1" applyProtection="1">
      <alignment horizontal="center" vertical="center"/>
      <protection locked="0"/>
    </xf>
    <xf numFmtId="0" fontId="25" fillId="28" borderId="102" xfId="2" applyFont="1" applyFill="1" applyBorder="1" applyAlignment="1" applyProtection="1">
      <alignment horizontal="left" vertical="center" shrinkToFit="1"/>
      <protection locked="0"/>
    </xf>
    <xf numFmtId="49" fontId="25" fillId="28" borderId="107" xfId="2" quotePrefix="1" applyNumberFormat="1" applyFont="1" applyFill="1" applyBorder="1" applyAlignment="1" applyProtection="1">
      <alignment horizontal="center" vertical="center"/>
      <protection locked="0"/>
    </xf>
    <xf numFmtId="49" fontId="25" fillId="28" borderId="199" xfId="2" quotePrefix="1" applyNumberFormat="1" applyFont="1" applyFill="1" applyBorder="1" applyAlignment="1" applyProtection="1">
      <alignment horizontal="center" vertical="center"/>
      <protection locked="0"/>
    </xf>
    <xf numFmtId="0" fontId="0" fillId="22" borderId="0" xfId="0" applyFill="1" applyBorder="1" applyAlignment="1">
      <alignment horizontal="center" vertical="center" textRotation="255" wrapText="1"/>
    </xf>
    <xf numFmtId="0" fontId="0" fillId="22" borderId="0" xfId="0" applyFill="1" applyBorder="1" applyAlignment="1">
      <alignment vertical="center" textRotation="255" wrapText="1"/>
    </xf>
    <xf numFmtId="0" fontId="0" fillId="20" borderId="3" xfId="0" applyFill="1" applyBorder="1" applyAlignment="1">
      <alignment vertical="center" textRotation="255" wrapText="1"/>
    </xf>
    <xf numFmtId="0" fontId="0" fillId="27" borderId="3" xfId="0" applyFill="1" applyBorder="1" applyAlignment="1">
      <alignment vertical="center" textRotation="255" wrapText="1"/>
    </xf>
    <xf numFmtId="0" fontId="0" fillId="0" borderId="2" xfId="0" applyFill="1" applyBorder="1" applyAlignment="1">
      <alignment vertical="center" textRotation="255" wrapText="1"/>
    </xf>
    <xf numFmtId="0" fontId="0" fillId="20" borderId="3" xfId="0" applyFill="1" applyBorder="1" applyAlignment="1">
      <alignment horizontal="center" vertical="center" textRotation="255" wrapText="1"/>
    </xf>
    <xf numFmtId="0" fontId="0" fillId="20" borderId="4" xfId="0" applyFill="1" applyBorder="1" applyAlignment="1">
      <alignment vertical="center" textRotation="255" wrapText="1"/>
    </xf>
    <xf numFmtId="0" fontId="0" fillId="27" borderId="3" xfId="0" applyFill="1" applyBorder="1" applyAlignment="1">
      <alignment horizontal="center" vertical="center" textRotation="255" wrapText="1"/>
    </xf>
    <xf numFmtId="0" fontId="0" fillId="27" borderId="4" xfId="0" applyFill="1" applyBorder="1" applyAlignment="1">
      <alignment vertical="center" textRotation="255" wrapText="1"/>
    </xf>
    <xf numFmtId="0" fontId="25" fillId="27" borderId="108" xfId="2" applyFont="1" applyFill="1" applyBorder="1" applyAlignment="1" applyProtection="1">
      <alignment horizontal="left" vertical="center" shrinkToFit="1"/>
      <protection locked="0"/>
    </xf>
    <xf numFmtId="0" fontId="25" fillId="27" borderId="114" xfId="2" applyFont="1" applyFill="1" applyBorder="1" applyAlignment="1" applyProtection="1">
      <alignment horizontal="left" vertical="center" shrinkToFit="1"/>
      <protection locked="0"/>
    </xf>
    <xf numFmtId="0" fontId="25" fillId="27" borderId="102" xfId="2" quotePrefix="1" applyFont="1" applyFill="1" applyBorder="1" applyAlignment="1" applyProtection="1">
      <alignment horizontal="left" vertical="center" shrinkToFit="1"/>
      <protection locked="0"/>
    </xf>
    <xf numFmtId="0" fontId="25" fillId="27" borderId="194" xfId="2" applyFont="1" applyFill="1" applyBorder="1" applyAlignment="1" applyProtection="1">
      <alignment horizontal="left" vertical="center" shrinkToFit="1"/>
      <protection locked="0"/>
    </xf>
    <xf numFmtId="0" fontId="71" fillId="0" borderId="0" xfId="0" applyFont="1" applyProtection="1">
      <alignment vertical="center"/>
      <protection hidden="1"/>
    </xf>
    <xf numFmtId="0" fontId="51" fillId="20" borderId="50" xfId="0" applyFont="1" applyFill="1" applyBorder="1" applyAlignment="1" applyProtection="1">
      <alignment vertical="center"/>
      <protection hidden="1"/>
    </xf>
    <xf numFmtId="0" fontId="51" fillId="20" borderId="52" xfId="0" applyFont="1" applyFill="1" applyBorder="1" applyAlignment="1" applyProtection="1">
      <alignment vertical="center"/>
      <protection hidden="1"/>
    </xf>
    <xf numFmtId="0" fontId="42" fillId="20" borderId="2" xfId="0" applyFont="1" applyFill="1" applyBorder="1" applyProtection="1">
      <alignment vertical="center"/>
      <protection hidden="1"/>
    </xf>
    <xf numFmtId="0" fontId="42" fillId="20" borderId="3" xfId="0" applyFont="1" applyFill="1" applyBorder="1" applyAlignment="1" applyProtection="1">
      <alignment horizontal="center" vertical="center"/>
      <protection hidden="1"/>
    </xf>
    <xf numFmtId="0" fontId="72" fillId="20" borderId="50" xfId="0" applyFont="1" applyFill="1" applyBorder="1" applyAlignment="1" applyProtection="1">
      <alignment horizontal="center" vertical="center"/>
      <protection hidden="1"/>
    </xf>
    <xf numFmtId="0" fontId="73" fillId="20" borderId="165" xfId="0" applyFont="1" applyFill="1" applyBorder="1" applyAlignment="1" applyProtection="1">
      <alignment horizontal="center" vertical="center"/>
      <protection hidden="1"/>
    </xf>
    <xf numFmtId="0" fontId="73" fillId="20" borderId="76" xfId="0" applyFont="1" applyFill="1" applyBorder="1" applyAlignment="1" applyProtection="1">
      <alignment horizontal="left" vertical="center"/>
      <protection hidden="1"/>
    </xf>
    <xf numFmtId="0" fontId="73" fillId="20" borderId="75" xfId="0" applyFont="1" applyFill="1" applyBorder="1" applyAlignment="1" applyProtection="1">
      <alignment horizontal="center" vertical="center"/>
      <protection hidden="1"/>
    </xf>
    <xf numFmtId="0" fontId="74" fillId="20" borderId="167" xfId="0" applyFont="1" applyFill="1" applyBorder="1" applyAlignment="1" applyProtection="1">
      <alignment horizontal="center" vertical="center"/>
      <protection hidden="1"/>
    </xf>
    <xf numFmtId="0" fontId="73" fillId="20" borderId="169" xfId="0" applyFont="1" applyFill="1" applyBorder="1" applyAlignment="1" applyProtection="1">
      <alignment horizontal="center" vertical="center"/>
      <protection hidden="1"/>
    </xf>
    <xf numFmtId="0" fontId="73" fillId="20" borderId="81" xfId="0" applyFont="1" applyFill="1" applyBorder="1" applyAlignment="1" applyProtection="1">
      <alignment horizontal="left" vertical="center"/>
      <protection hidden="1"/>
    </xf>
    <xf numFmtId="0" fontId="73" fillId="20" borderId="80" xfId="0" applyFont="1" applyFill="1" applyBorder="1" applyAlignment="1" applyProtection="1">
      <alignment horizontal="center" vertical="center"/>
      <protection hidden="1"/>
    </xf>
    <xf numFmtId="0" fontId="74" fillId="20" borderId="146" xfId="0" applyFont="1" applyFill="1" applyBorder="1" applyAlignment="1" applyProtection="1">
      <alignment horizontal="center" vertical="center"/>
      <protection hidden="1"/>
    </xf>
    <xf numFmtId="0" fontId="25" fillId="20" borderId="147" xfId="0" applyFont="1" applyFill="1" applyBorder="1" applyAlignment="1" applyProtection="1">
      <alignment horizontal="left" vertical="center"/>
      <protection hidden="1"/>
    </xf>
    <xf numFmtId="49" fontId="43" fillId="16" borderId="9" xfId="2" applyNumberFormat="1" applyFont="1" applyFill="1" applyBorder="1" applyAlignment="1" applyProtection="1">
      <alignment horizontal="right" vertical="center"/>
      <protection hidden="1"/>
    </xf>
    <xf numFmtId="49" fontId="25" fillId="16" borderId="9" xfId="2" applyNumberFormat="1" applyFont="1" applyFill="1" applyBorder="1" applyAlignment="1" applyProtection="1">
      <alignment horizontal="left" vertical="center" shrinkToFit="1"/>
      <protection hidden="1"/>
    </xf>
    <xf numFmtId="49" fontId="43" fillId="16" borderId="139" xfId="2" applyNumberFormat="1" applyFont="1" applyFill="1" applyBorder="1" applyAlignment="1" applyProtection="1">
      <alignment horizontal="right" vertical="center"/>
      <protection hidden="1"/>
    </xf>
    <xf numFmtId="49" fontId="25" fillId="16" borderId="139" xfId="2" applyNumberFormat="1" applyFont="1" applyFill="1" applyBorder="1" applyAlignment="1" applyProtection="1">
      <alignment horizontal="left" vertical="center" shrinkToFit="1"/>
      <protection hidden="1"/>
    </xf>
    <xf numFmtId="49" fontId="43" fillId="16" borderId="9" xfId="2" applyNumberFormat="1" applyFont="1" applyFill="1" applyBorder="1" applyAlignment="1" applyProtection="1">
      <alignment horizontal="right" vertical="center" indent="1"/>
      <protection hidden="1"/>
    </xf>
    <xf numFmtId="49" fontId="43" fillId="16" borderId="139" xfId="2" applyNumberFormat="1" applyFont="1" applyFill="1" applyBorder="1" applyAlignment="1" applyProtection="1">
      <alignment horizontal="right" vertical="center" indent="1"/>
      <protection hidden="1"/>
    </xf>
    <xf numFmtId="49" fontId="25" fillId="16" borderId="136" xfId="2" applyNumberFormat="1" applyFont="1" applyFill="1" applyBorder="1" applyAlignment="1" applyProtection="1">
      <alignment horizontal="left" vertical="center" shrinkToFit="1"/>
      <protection hidden="1"/>
    </xf>
    <xf numFmtId="49" fontId="43" fillId="27" borderId="123" xfId="2" applyNumberFormat="1" applyFont="1" applyFill="1" applyBorder="1" applyAlignment="1" applyProtection="1">
      <alignment horizontal="right" vertical="center" indent="1"/>
      <protection locked="0"/>
    </xf>
    <xf numFmtId="49" fontId="25" fillId="27" borderId="125" xfId="2" applyNumberFormat="1" applyFont="1" applyFill="1" applyBorder="1" applyAlignment="1" applyProtection="1">
      <alignment horizontal="left" vertical="center"/>
      <protection locked="0"/>
    </xf>
    <xf numFmtId="49" fontId="43" fillId="27" borderId="111" xfId="2" applyNumberFormat="1" applyFont="1" applyFill="1" applyBorder="1" applyAlignment="1" applyProtection="1">
      <alignment horizontal="right" vertical="center" indent="1"/>
      <protection locked="0"/>
    </xf>
    <xf numFmtId="49" fontId="25" fillId="27" borderId="113" xfId="2" applyNumberFormat="1" applyFont="1" applyFill="1" applyBorder="1" applyAlignment="1" applyProtection="1">
      <alignment horizontal="left" vertical="center"/>
      <protection locked="0"/>
    </xf>
    <xf numFmtId="49" fontId="43" fillId="27" borderId="117" xfId="2" applyNumberFormat="1" applyFont="1" applyFill="1" applyBorder="1" applyAlignment="1" applyProtection="1">
      <alignment horizontal="right" vertical="center" indent="1"/>
      <protection locked="0"/>
    </xf>
    <xf numFmtId="49" fontId="25" fillId="27" borderId="119" xfId="2" applyNumberFormat="1" applyFont="1" applyFill="1" applyBorder="1" applyAlignment="1" applyProtection="1">
      <alignment horizontal="left" vertical="center"/>
      <protection locked="0"/>
    </xf>
    <xf numFmtId="49" fontId="43" fillId="27" borderId="105" xfId="2" applyNumberFormat="1" applyFont="1" applyFill="1" applyBorder="1" applyAlignment="1" applyProtection="1">
      <alignment horizontal="right" vertical="center" indent="1"/>
      <protection locked="0"/>
    </xf>
    <xf numFmtId="49" fontId="25" fillId="27" borderId="107" xfId="2" applyNumberFormat="1" applyFont="1" applyFill="1" applyBorder="1" applyAlignment="1" applyProtection="1">
      <alignment horizontal="left" vertical="center"/>
      <protection locked="0"/>
    </xf>
    <xf numFmtId="49" fontId="25" fillId="27" borderId="113" xfId="2" applyNumberFormat="1" applyFont="1" applyFill="1" applyBorder="1" applyAlignment="1" applyProtection="1">
      <alignment horizontal="left" vertical="center" shrinkToFit="1"/>
      <protection locked="0"/>
    </xf>
    <xf numFmtId="49" fontId="25" fillId="27" borderId="119" xfId="2" applyNumberFormat="1" applyFont="1" applyFill="1" applyBorder="1" applyAlignment="1" applyProtection="1">
      <alignment horizontal="left" vertical="center" shrinkToFit="1"/>
      <protection locked="0"/>
    </xf>
    <xf numFmtId="49" fontId="43" fillId="27" borderId="197" xfId="2" applyNumberFormat="1" applyFont="1" applyFill="1" applyBorder="1" applyAlignment="1" applyProtection="1">
      <alignment horizontal="right" vertical="center" indent="1"/>
      <protection locked="0"/>
    </xf>
    <xf numFmtId="49" fontId="25" fillId="27" borderId="199" xfId="2" applyNumberFormat="1" applyFont="1" applyFill="1" applyBorder="1" applyAlignment="1" applyProtection="1">
      <alignment horizontal="left" vertical="center" shrinkToFit="1"/>
      <protection locked="0"/>
    </xf>
    <xf numFmtId="0" fontId="6" fillId="20" borderId="1" xfId="0" applyNumberFormat="1" applyFont="1" applyFill="1" applyBorder="1" applyProtection="1">
      <alignment vertical="center"/>
      <protection hidden="1"/>
    </xf>
    <xf numFmtId="0" fontId="6" fillId="20" borderId="2" xfId="0" applyNumberFormat="1" applyFont="1" applyFill="1" applyBorder="1" applyProtection="1">
      <alignment vertical="center"/>
      <protection hidden="1"/>
    </xf>
    <xf numFmtId="0" fontId="6" fillId="20" borderId="3" xfId="0" applyNumberFormat="1" applyFont="1" applyFill="1" applyBorder="1" applyProtection="1">
      <alignment vertical="center"/>
      <protection hidden="1"/>
    </xf>
    <xf numFmtId="0" fontId="6" fillId="20" borderId="4" xfId="0" applyNumberFormat="1" applyFont="1" applyFill="1" applyBorder="1" applyProtection="1">
      <alignment vertical="center"/>
      <protection hidden="1"/>
    </xf>
    <xf numFmtId="0" fontId="25" fillId="20" borderId="1" xfId="0" applyNumberFormat="1" applyFont="1" applyFill="1" applyBorder="1" applyProtection="1">
      <alignment vertical="center"/>
      <protection hidden="1"/>
    </xf>
    <xf numFmtId="0" fontId="25" fillId="20" borderId="249" xfId="0" applyNumberFormat="1" applyFont="1" applyFill="1" applyBorder="1" applyAlignment="1" applyProtection="1">
      <alignment horizontal="center" vertical="center"/>
      <protection hidden="1"/>
    </xf>
    <xf numFmtId="0" fontId="25" fillId="20" borderId="62" xfId="0" applyNumberFormat="1" applyFont="1" applyFill="1" applyBorder="1" applyAlignment="1" applyProtection="1">
      <alignment horizontal="center" vertical="center"/>
      <protection hidden="1"/>
    </xf>
    <xf numFmtId="0" fontId="25" fillId="20" borderId="248" xfId="0" applyNumberFormat="1" applyFont="1" applyFill="1" applyBorder="1" applyAlignment="1" applyProtection="1">
      <alignment horizontal="center" vertical="center"/>
      <protection hidden="1"/>
    </xf>
    <xf numFmtId="0" fontId="25" fillId="20" borderId="38" xfId="0" applyNumberFormat="1" applyFont="1" applyFill="1" applyBorder="1" applyAlignment="1" applyProtection="1">
      <alignment horizontal="center" vertical="center"/>
      <protection hidden="1"/>
    </xf>
    <xf numFmtId="0" fontId="25" fillId="20" borderId="34" xfId="0" applyNumberFormat="1" applyFont="1" applyFill="1" applyBorder="1" applyAlignment="1" applyProtection="1">
      <alignment horizontal="center" vertical="center"/>
      <protection hidden="1"/>
    </xf>
    <xf numFmtId="0" fontId="25" fillId="20" borderId="9" xfId="0" applyNumberFormat="1" applyFont="1" applyFill="1" applyBorder="1" applyAlignment="1" applyProtection="1">
      <alignment horizontal="center" vertical="center"/>
      <protection hidden="1"/>
    </xf>
    <xf numFmtId="0" fontId="0" fillId="0" borderId="0" xfId="0" applyFill="1" applyBorder="1" applyAlignment="1">
      <alignment horizontal="center" vertical="center" textRotation="255" wrapText="1"/>
    </xf>
    <xf numFmtId="0" fontId="67" fillId="0" borderId="84" xfId="2" applyFont="1" applyFill="1" applyBorder="1" applyAlignment="1" applyProtection="1">
      <alignment horizontal="center" vertical="top"/>
      <protection hidden="1"/>
    </xf>
    <xf numFmtId="0" fontId="67" fillId="0" borderId="162" xfId="2" applyFont="1" applyFill="1" applyBorder="1" applyAlignment="1" applyProtection="1">
      <alignment horizontal="center" vertical="top"/>
      <protection hidden="1"/>
    </xf>
    <xf numFmtId="49" fontId="25" fillId="0" borderId="123" xfId="2" applyNumberFormat="1" applyFont="1" applyBorder="1" applyAlignment="1" applyProtection="1">
      <alignment horizontal="left" vertical="center" shrinkToFit="1"/>
      <protection locked="0"/>
    </xf>
    <xf numFmtId="49" fontId="25" fillId="0" borderId="111" xfId="2" applyNumberFormat="1" applyFont="1" applyBorder="1" applyAlignment="1" applyProtection="1">
      <alignment horizontal="left" vertical="center" shrinkToFit="1"/>
      <protection locked="0"/>
    </xf>
    <xf numFmtId="49" fontId="25" fillId="0" borderId="117" xfId="2" applyNumberFormat="1" applyFont="1" applyBorder="1" applyAlignment="1" applyProtection="1">
      <alignment horizontal="left" vertical="center" shrinkToFit="1"/>
      <protection locked="0"/>
    </xf>
    <xf numFmtId="49" fontId="25" fillId="0" borderId="105" xfId="2" applyNumberFormat="1" applyFont="1" applyBorder="1" applyAlignment="1" applyProtection="1">
      <alignment horizontal="left" vertical="center" shrinkToFit="1"/>
      <protection locked="0"/>
    </xf>
    <xf numFmtId="49" fontId="25" fillId="0" borderId="197" xfId="2" applyNumberFormat="1" applyFont="1" applyBorder="1" applyAlignment="1" applyProtection="1">
      <alignment horizontal="left" vertical="center" shrinkToFit="1"/>
      <protection locked="0"/>
    </xf>
    <xf numFmtId="49" fontId="25" fillId="0" borderId="121" xfId="2" applyNumberFormat="1" applyFont="1" applyBorder="1" applyAlignment="1" applyProtection="1">
      <alignment horizontal="left" vertical="center" shrinkToFit="1"/>
      <protection locked="0"/>
    </xf>
    <xf numFmtId="49" fontId="25" fillId="0" borderId="122" xfId="2" applyNumberFormat="1" applyFont="1" applyBorder="1" applyAlignment="1" applyProtection="1">
      <alignment horizontal="left" vertical="center" shrinkToFit="1"/>
      <protection locked="0"/>
    </xf>
    <xf numFmtId="49" fontId="25" fillId="0" borderId="109" xfId="2" applyNumberFormat="1" applyFont="1" applyBorder="1" applyAlignment="1" applyProtection="1">
      <alignment horizontal="left" vertical="center" shrinkToFit="1"/>
      <protection locked="0"/>
    </xf>
    <xf numFmtId="49" fontId="25" fillId="0" borderId="110" xfId="2" applyNumberFormat="1" applyFont="1" applyBorder="1" applyAlignment="1" applyProtection="1">
      <alignment horizontal="left" vertical="center" shrinkToFit="1"/>
      <protection locked="0"/>
    </xf>
    <xf numFmtId="49" fontId="25" fillId="0" borderId="115" xfId="2" applyNumberFormat="1" applyFont="1" applyBorder="1" applyAlignment="1" applyProtection="1">
      <alignment horizontal="left" vertical="center" shrinkToFit="1"/>
      <protection locked="0"/>
    </xf>
    <xf numFmtId="49" fontId="25" fillId="0" borderId="116" xfId="2" applyNumberFormat="1" applyFont="1" applyBorder="1" applyAlignment="1" applyProtection="1">
      <alignment horizontal="left" vertical="center" shrinkToFit="1"/>
      <protection locked="0"/>
    </xf>
    <xf numFmtId="49" fontId="25" fillId="0" borderId="103" xfId="2" applyNumberFormat="1" applyFont="1" applyBorder="1" applyAlignment="1" applyProtection="1">
      <alignment horizontal="left" vertical="center" shrinkToFit="1"/>
      <protection locked="0"/>
    </xf>
    <xf numFmtId="49" fontId="25" fillId="0" borderId="104" xfId="2" applyNumberFormat="1" applyFont="1" applyBorder="1" applyAlignment="1" applyProtection="1">
      <alignment horizontal="left" vertical="center" shrinkToFit="1"/>
      <protection locked="0"/>
    </xf>
    <xf numFmtId="49" fontId="25" fillId="0" borderId="195" xfId="2" applyNumberFormat="1" applyFont="1" applyBorder="1" applyAlignment="1" applyProtection="1">
      <alignment horizontal="left" vertical="center" shrinkToFit="1"/>
      <protection locked="0"/>
    </xf>
    <xf numFmtId="49" fontId="25" fillId="0" borderId="196" xfId="2" applyNumberFormat="1" applyFont="1" applyBorder="1" applyAlignment="1" applyProtection="1">
      <alignment horizontal="left" vertical="center" shrinkToFit="1"/>
      <protection locked="0"/>
    </xf>
    <xf numFmtId="0" fontId="64" fillId="19" borderId="0" xfId="2" applyFont="1" applyFill="1" applyBorder="1" applyAlignment="1" applyProtection="1">
      <alignment horizontal="left" vertical="center"/>
      <protection hidden="1"/>
    </xf>
    <xf numFmtId="0" fontId="64" fillId="19" borderId="31" xfId="2" applyFont="1" applyFill="1" applyBorder="1" applyAlignment="1" applyProtection="1">
      <alignment horizontal="left" vertical="center"/>
      <protection hidden="1"/>
    </xf>
    <xf numFmtId="0" fontId="68" fillId="20" borderId="50" xfId="2" applyFont="1" applyFill="1" applyBorder="1" applyAlignment="1" applyProtection="1">
      <alignment vertical="center"/>
      <protection hidden="1"/>
    </xf>
    <xf numFmtId="0" fontId="68" fillId="20" borderId="52" xfId="2" applyFont="1" applyFill="1" applyBorder="1" applyAlignment="1" applyProtection="1">
      <alignment vertical="center"/>
      <protection hidden="1"/>
    </xf>
    <xf numFmtId="0" fontId="68" fillId="20" borderId="99" xfId="2" applyFont="1" applyFill="1" applyBorder="1" applyAlignment="1" applyProtection="1">
      <alignment vertical="center"/>
      <protection hidden="1"/>
    </xf>
    <xf numFmtId="0" fontId="68" fillId="20" borderId="100" xfId="2" applyFont="1" applyFill="1" applyBorder="1" applyAlignment="1" applyProtection="1">
      <alignment vertical="center"/>
      <protection hidden="1"/>
    </xf>
    <xf numFmtId="0" fontId="56" fillId="20" borderId="75" xfId="2" applyFont="1" applyFill="1" applyBorder="1" applyAlignment="1" applyProtection="1">
      <alignment horizontal="right" vertical="center" wrapText="1"/>
      <protection hidden="1"/>
    </xf>
    <xf numFmtId="0" fontId="0" fillId="20" borderId="74" xfId="0" applyFill="1" applyBorder="1" applyAlignment="1" applyProtection="1">
      <alignment vertical="center"/>
      <protection hidden="1"/>
    </xf>
    <xf numFmtId="0" fontId="35" fillId="20" borderId="76" xfId="0" applyFont="1" applyFill="1" applyBorder="1" applyAlignment="1" applyProtection="1">
      <alignment vertical="center"/>
      <protection hidden="1"/>
    </xf>
    <xf numFmtId="0" fontId="35" fillId="20" borderId="135" xfId="0" applyFont="1" applyFill="1" applyBorder="1" applyProtection="1">
      <alignment vertical="center"/>
      <protection hidden="1"/>
    </xf>
    <xf numFmtId="0" fontId="60" fillId="20" borderId="144" xfId="0" applyFont="1" applyFill="1" applyBorder="1" applyAlignment="1" applyProtection="1">
      <alignment horizontal="right" vertical="center"/>
      <protection hidden="1"/>
    </xf>
    <xf numFmtId="0" fontId="0" fillId="20" borderId="176" xfId="0" applyFill="1" applyBorder="1" applyAlignment="1" applyProtection="1">
      <alignment vertical="center"/>
      <protection hidden="1"/>
    </xf>
    <xf numFmtId="0" fontId="35" fillId="20" borderId="150" xfId="0" applyFont="1" applyFill="1" applyBorder="1" applyAlignment="1" applyProtection="1">
      <alignment vertical="center"/>
      <protection hidden="1"/>
    </xf>
    <xf numFmtId="0" fontId="40" fillId="20" borderId="176" xfId="0" applyFont="1" applyFill="1" applyBorder="1" applyAlignment="1" applyProtection="1">
      <alignment vertical="center"/>
      <protection hidden="1"/>
    </xf>
    <xf numFmtId="0" fontId="41" fillId="20" borderId="176" xfId="0" applyFont="1" applyFill="1" applyBorder="1" applyAlignment="1" applyProtection="1">
      <alignment vertical="center"/>
      <protection hidden="1"/>
    </xf>
    <xf numFmtId="0" fontId="60" fillId="20" borderId="80" xfId="0" applyFont="1" applyFill="1" applyBorder="1" applyAlignment="1" applyProtection="1">
      <alignment horizontal="right" vertical="center"/>
      <protection hidden="1"/>
    </xf>
    <xf numFmtId="0" fontId="66" fillId="19" borderId="32" xfId="2" applyFont="1" applyFill="1" applyBorder="1" applyAlignment="1" applyProtection="1">
      <alignment horizontal="left" vertical="center"/>
      <protection hidden="1"/>
    </xf>
    <xf numFmtId="0" fontId="43" fillId="20" borderId="51" xfId="2" applyFont="1" applyFill="1" applyBorder="1" applyAlignment="1" applyProtection="1">
      <alignment vertical="center"/>
      <protection hidden="1"/>
    </xf>
    <xf numFmtId="0" fontId="66" fillId="20" borderId="177" xfId="2" applyFont="1" applyFill="1" applyBorder="1" applyAlignment="1" applyProtection="1">
      <alignment vertical="center"/>
      <protection hidden="1"/>
    </xf>
    <xf numFmtId="49" fontId="9" fillId="21" borderId="128" xfId="2" applyNumberFormat="1" applyFont="1" applyFill="1" applyBorder="1" applyAlignment="1" applyProtection="1">
      <alignment horizontal="center" vertical="center"/>
      <protection hidden="1"/>
    </xf>
    <xf numFmtId="0" fontId="51" fillId="0" borderId="0" xfId="0" applyFont="1" applyFill="1" applyBorder="1" applyAlignment="1" applyProtection="1">
      <alignment vertical="center" wrapText="1"/>
      <protection hidden="1"/>
    </xf>
    <xf numFmtId="0" fontId="25" fillId="22" borderId="8" xfId="2" applyFont="1" applyFill="1" applyBorder="1" applyAlignment="1" applyProtection="1">
      <alignment vertical="center"/>
      <protection hidden="1"/>
    </xf>
    <xf numFmtId="0" fontId="25" fillId="28" borderId="8" xfId="2" applyFont="1" applyFill="1" applyBorder="1" applyAlignment="1" applyProtection="1">
      <alignment vertical="center"/>
      <protection hidden="1"/>
    </xf>
    <xf numFmtId="0" fontId="61" fillId="20" borderId="252" xfId="0" applyNumberFormat="1" applyFont="1" applyFill="1" applyBorder="1" applyAlignment="1" applyProtection="1">
      <alignment horizontal="center" vertical="center"/>
      <protection hidden="1"/>
    </xf>
    <xf numFmtId="0" fontId="61" fillId="20" borderId="244" xfId="0" applyNumberFormat="1" applyFont="1" applyFill="1" applyBorder="1" applyAlignment="1" applyProtection="1">
      <alignment horizontal="center" vertical="center"/>
      <protection hidden="1"/>
    </xf>
    <xf numFmtId="0" fontId="61" fillId="20" borderId="245" xfId="0" applyNumberFormat="1" applyFont="1" applyFill="1" applyBorder="1" applyAlignment="1" applyProtection="1">
      <alignment horizontal="center" vertical="center"/>
      <protection hidden="1"/>
    </xf>
    <xf numFmtId="0" fontId="61" fillId="20" borderId="251" xfId="0" applyNumberFormat="1" applyFont="1" applyFill="1" applyBorder="1" applyAlignment="1" applyProtection="1">
      <alignment horizontal="center" vertical="center"/>
      <protection hidden="1"/>
    </xf>
    <xf numFmtId="0" fontId="61" fillId="20" borderId="69" xfId="0" applyNumberFormat="1" applyFont="1" applyFill="1" applyBorder="1" applyAlignment="1" applyProtection="1">
      <alignment horizontal="center" vertical="center"/>
      <protection hidden="1"/>
    </xf>
    <xf numFmtId="0" fontId="61" fillId="20" borderId="246" xfId="0" applyNumberFormat="1" applyFont="1" applyFill="1" applyBorder="1" applyAlignment="1" applyProtection="1">
      <alignment horizontal="center" vertical="center"/>
      <protection hidden="1"/>
    </xf>
    <xf numFmtId="0" fontId="61" fillId="20" borderId="250" xfId="0" applyNumberFormat="1" applyFont="1" applyFill="1" applyBorder="1" applyAlignment="1" applyProtection="1">
      <alignment horizontal="center" vertical="center"/>
      <protection hidden="1"/>
    </xf>
    <xf numFmtId="0" fontId="61" fillId="20" borderId="66" xfId="0" applyNumberFormat="1" applyFont="1" applyFill="1" applyBorder="1" applyAlignment="1" applyProtection="1">
      <alignment horizontal="center" vertical="center"/>
      <protection hidden="1"/>
    </xf>
    <xf numFmtId="0" fontId="61" fillId="20" borderId="247" xfId="0" applyNumberFormat="1" applyFont="1" applyFill="1" applyBorder="1" applyAlignment="1" applyProtection="1">
      <alignment horizontal="center" vertical="center"/>
      <protection hidden="1"/>
    </xf>
    <xf numFmtId="0" fontId="35" fillId="20" borderId="51" xfId="0" applyFont="1" applyFill="1" applyBorder="1" applyAlignment="1" applyProtection="1">
      <alignment vertical="center"/>
      <protection hidden="1"/>
    </xf>
    <xf numFmtId="49" fontId="9" fillId="21" borderId="128" xfId="2" applyNumberFormat="1" applyFont="1" applyFill="1" applyBorder="1" applyAlignment="1" applyProtection="1">
      <alignment horizontal="center" vertical="center"/>
      <protection hidden="1"/>
    </xf>
    <xf numFmtId="0" fontId="25" fillId="22" borderId="16" xfId="2" applyFont="1" applyFill="1" applyBorder="1" applyAlignment="1" applyProtection="1">
      <alignment horizontal="center" vertical="center"/>
      <protection hidden="1"/>
    </xf>
    <xf numFmtId="0" fontId="25" fillId="28" borderId="16" xfId="2" applyFont="1" applyFill="1" applyBorder="1" applyAlignment="1" applyProtection="1">
      <alignment horizontal="center" vertical="center"/>
      <protection hidden="1"/>
    </xf>
    <xf numFmtId="0" fontId="14" fillId="8" borderId="2" xfId="2" applyFont="1" applyFill="1" applyBorder="1" applyAlignment="1" applyProtection="1">
      <alignment horizontal="center" vertical="center"/>
      <protection hidden="1"/>
    </xf>
    <xf numFmtId="0" fontId="37" fillId="0" borderId="0" xfId="2" applyFont="1" applyFill="1" applyBorder="1" applyAlignment="1" applyProtection="1">
      <alignment horizontal="center" vertical="center" wrapText="1"/>
      <protection hidden="1"/>
    </xf>
    <xf numFmtId="0" fontId="35" fillId="0" borderId="0" xfId="0" applyFont="1" applyBorder="1" applyAlignment="1" applyProtection="1">
      <alignment horizontal="left" vertical="center"/>
      <protection hidden="1"/>
    </xf>
    <xf numFmtId="0" fontId="35" fillId="0" borderId="0" xfId="0" applyFont="1" applyBorder="1" applyAlignment="1" applyProtection="1">
      <alignment horizontal="center" vertical="center"/>
      <protection hidden="1"/>
    </xf>
    <xf numFmtId="0" fontId="35" fillId="20" borderId="50" xfId="0" applyFont="1" applyFill="1" applyBorder="1" applyAlignment="1" applyProtection="1">
      <alignment vertical="center"/>
      <protection hidden="1"/>
    </xf>
    <xf numFmtId="0" fontId="35" fillId="20" borderId="52" xfId="0" applyFont="1" applyFill="1" applyBorder="1" applyAlignment="1" applyProtection="1">
      <alignment vertical="center"/>
      <protection hidden="1"/>
    </xf>
    <xf numFmtId="0" fontId="35" fillId="20" borderId="11" xfId="0" applyFont="1" applyFill="1" applyBorder="1" applyAlignment="1" applyProtection="1">
      <alignment vertical="center"/>
      <protection hidden="1"/>
    </xf>
    <xf numFmtId="0" fontId="35" fillId="20" borderId="5" xfId="0" applyFont="1" applyFill="1" applyBorder="1" applyAlignment="1" applyProtection="1">
      <alignment vertical="center"/>
      <protection hidden="1"/>
    </xf>
    <xf numFmtId="0" fontId="35" fillId="20" borderId="13" xfId="0" applyFont="1" applyFill="1" applyBorder="1" applyAlignment="1" applyProtection="1">
      <alignment vertical="center"/>
      <protection hidden="1"/>
    </xf>
    <xf numFmtId="0" fontId="49" fillId="0" borderId="0" xfId="0" applyFont="1" applyProtection="1">
      <alignment vertical="center"/>
      <protection hidden="1"/>
    </xf>
    <xf numFmtId="0" fontId="0" fillId="20" borderId="79" xfId="0" applyFill="1" applyBorder="1" applyAlignment="1" applyProtection="1">
      <alignment vertical="center"/>
      <protection hidden="1"/>
    </xf>
    <xf numFmtId="0" fontId="0" fillId="20" borderId="51" xfId="0" applyFill="1" applyBorder="1" applyProtection="1">
      <alignment vertical="center"/>
      <protection hidden="1"/>
    </xf>
    <xf numFmtId="0" fontId="0" fillId="20" borderId="50" xfId="0" applyFill="1" applyBorder="1" applyProtection="1">
      <alignment vertical="center"/>
      <protection hidden="1"/>
    </xf>
    <xf numFmtId="0" fontId="0" fillId="20" borderId="75" xfId="0" applyFill="1" applyBorder="1" applyAlignment="1" applyProtection="1">
      <alignment horizontal="right" vertical="center"/>
      <protection hidden="1"/>
    </xf>
    <xf numFmtId="0" fontId="0" fillId="20" borderId="74" xfId="0" applyFill="1" applyBorder="1" applyProtection="1">
      <alignment vertical="center"/>
      <protection hidden="1"/>
    </xf>
    <xf numFmtId="0" fontId="0" fillId="20" borderId="144" xfId="0" applyFill="1" applyBorder="1" applyAlignment="1" applyProtection="1">
      <alignment horizontal="right" vertical="center"/>
      <protection hidden="1"/>
    </xf>
    <xf numFmtId="0" fontId="0" fillId="20" borderId="176" xfId="0" applyFill="1" applyBorder="1" applyProtection="1">
      <alignment vertical="center"/>
      <protection hidden="1"/>
    </xf>
    <xf numFmtId="0" fontId="0" fillId="20" borderId="181" xfId="0" applyFill="1" applyBorder="1" applyAlignment="1" applyProtection="1">
      <alignment horizontal="right" vertical="center"/>
      <protection hidden="1"/>
    </xf>
    <xf numFmtId="0" fontId="0" fillId="20" borderId="182" xfId="0" applyFill="1" applyBorder="1" applyProtection="1">
      <alignment vertical="center"/>
      <protection hidden="1"/>
    </xf>
    <xf numFmtId="0" fontId="0" fillId="20" borderId="32" xfId="0" applyFill="1" applyBorder="1" applyAlignment="1" applyProtection="1">
      <alignment horizontal="right" vertical="center"/>
      <protection hidden="1"/>
    </xf>
    <xf numFmtId="0" fontId="0" fillId="20" borderId="0" xfId="0" applyFill="1" applyBorder="1" applyProtection="1">
      <alignment vertical="center"/>
      <protection hidden="1"/>
    </xf>
    <xf numFmtId="0" fontId="0" fillId="20" borderId="143" xfId="0" applyFill="1" applyBorder="1" applyAlignment="1" applyProtection="1">
      <alignment horizontal="right" vertical="center"/>
      <protection hidden="1"/>
    </xf>
    <xf numFmtId="0" fontId="0" fillId="20" borderId="184" xfId="0" applyFill="1" applyBorder="1" applyProtection="1">
      <alignment vertical="center"/>
      <protection hidden="1"/>
    </xf>
    <xf numFmtId="0" fontId="0" fillId="20" borderId="80" xfId="0" applyFill="1" applyBorder="1" applyAlignment="1" applyProtection="1">
      <alignment horizontal="right" vertical="center"/>
      <protection hidden="1"/>
    </xf>
    <xf numFmtId="0" fontId="0" fillId="20" borderId="79" xfId="0" applyFill="1" applyBorder="1" applyProtection="1">
      <alignment vertical="center"/>
      <protection hidden="1"/>
    </xf>
    <xf numFmtId="0" fontId="61" fillId="20" borderId="166" xfId="0" applyNumberFormat="1" applyFont="1" applyFill="1" applyBorder="1" applyAlignment="1" applyProtection="1">
      <alignment horizontal="right" vertical="center"/>
      <protection hidden="1"/>
    </xf>
    <xf numFmtId="0" fontId="61" fillId="20" borderId="149" xfId="0" applyNumberFormat="1" applyFont="1" applyFill="1" applyBorder="1" applyAlignment="1" applyProtection="1">
      <alignment horizontal="right" vertical="center"/>
      <protection hidden="1"/>
    </xf>
    <xf numFmtId="49" fontId="37" fillId="0" borderId="252" xfId="0" applyNumberFormat="1" applyFont="1" applyFill="1" applyBorder="1" applyAlignment="1" applyProtection="1">
      <alignment horizontal="right" vertical="center"/>
      <protection locked="0"/>
    </xf>
    <xf numFmtId="49" fontId="37" fillId="0" borderId="244" xfId="0" applyNumberFormat="1" applyFont="1" applyFill="1" applyBorder="1" applyAlignment="1" applyProtection="1">
      <alignment horizontal="right" vertical="center"/>
      <protection locked="0"/>
    </xf>
    <xf numFmtId="49" fontId="37" fillId="0" borderId="258" xfId="0" applyNumberFormat="1" applyFont="1" applyFill="1" applyBorder="1" applyAlignment="1" applyProtection="1">
      <alignment horizontal="right" vertical="center"/>
      <protection locked="0"/>
    </xf>
    <xf numFmtId="49" fontId="37" fillId="0" borderId="251" xfId="0" applyNumberFormat="1" applyFont="1" applyFill="1" applyBorder="1" applyAlignment="1" applyProtection="1">
      <alignment horizontal="right" vertical="center"/>
      <protection locked="0"/>
    </xf>
    <xf numFmtId="49" fontId="37" fillId="0" borderId="69" xfId="0" applyNumberFormat="1" applyFont="1" applyFill="1" applyBorder="1" applyAlignment="1" applyProtection="1">
      <alignment horizontal="right" vertical="center"/>
      <protection locked="0"/>
    </xf>
    <xf numFmtId="49" fontId="37" fillId="0" borderId="217" xfId="0" applyNumberFormat="1" applyFont="1" applyFill="1" applyBorder="1" applyAlignment="1" applyProtection="1">
      <alignment horizontal="right" vertical="center"/>
      <protection locked="0"/>
    </xf>
    <xf numFmtId="49" fontId="37" fillId="0" borderId="259" xfId="0" applyNumberFormat="1" applyFont="1" applyFill="1" applyBorder="1" applyAlignment="1" applyProtection="1">
      <alignment horizontal="right" vertical="center"/>
      <protection locked="0"/>
    </xf>
    <xf numFmtId="49" fontId="37" fillId="0" borderId="219" xfId="0" applyNumberFormat="1" applyFont="1" applyFill="1" applyBorder="1" applyAlignment="1" applyProtection="1">
      <alignment horizontal="right" vertical="center"/>
      <protection locked="0"/>
    </xf>
    <xf numFmtId="49" fontId="37" fillId="0" borderId="220" xfId="0" applyNumberFormat="1" applyFont="1" applyFill="1" applyBorder="1" applyAlignment="1" applyProtection="1">
      <alignment horizontal="right" vertical="center"/>
      <protection locked="0"/>
    </xf>
    <xf numFmtId="0" fontId="76" fillId="0" borderId="0" xfId="0" applyFont="1" applyProtection="1">
      <alignment vertical="center"/>
      <protection hidden="1"/>
    </xf>
    <xf numFmtId="0" fontId="76" fillId="16" borderId="87" xfId="0" applyFont="1" applyFill="1" applyBorder="1" applyProtection="1">
      <alignment vertical="center"/>
      <protection hidden="1"/>
    </xf>
    <xf numFmtId="0" fontId="76" fillId="16" borderId="88" xfId="0" applyFont="1" applyFill="1" applyBorder="1" applyProtection="1">
      <alignment vertical="center"/>
      <protection hidden="1"/>
    </xf>
    <xf numFmtId="0" fontId="76" fillId="16" borderId="89" xfId="0" applyFont="1" applyFill="1" applyBorder="1" applyProtection="1">
      <alignment vertical="center"/>
      <protection hidden="1"/>
    </xf>
    <xf numFmtId="0" fontId="76" fillId="0" borderId="0" xfId="0" applyFont="1" applyBorder="1" applyProtection="1">
      <alignment vertical="center"/>
      <protection hidden="1"/>
    </xf>
    <xf numFmtId="0" fontId="76" fillId="16" borderId="134" xfId="0" applyFont="1" applyFill="1" applyBorder="1" applyProtection="1">
      <alignment vertical="center"/>
      <protection hidden="1"/>
    </xf>
    <xf numFmtId="0" fontId="76" fillId="16" borderId="0" xfId="0" applyFont="1" applyFill="1" applyBorder="1" applyProtection="1">
      <alignment vertical="center"/>
      <protection hidden="1"/>
    </xf>
    <xf numFmtId="0" fontId="76" fillId="16" borderId="135" xfId="0" applyFont="1" applyFill="1" applyBorder="1" applyProtection="1">
      <alignment vertical="center"/>
      <protection hidden="1"/>
    </xf>
    <xf numFmtId="0" fontId="76" fillId="0" borderId="0" xfId="0" applyFont="1" applyAlignment="1" applyProtection="1">
      <alignment horizontal="center" vertical="center"/>
      <protection hidden="1"/>
    </xf>
    <xf numFmtId="0" fontId="78" fillId="16" borderId="0" xfId="3" applyFont="1" applyFill="1" applyBorder="1" applyAlignment="1" applyProtection="1">
      <alignment horizontal="center" vertical="center"/>
      <protection hidden="1"/>
    </xf>
    <xf numFmtId="0" fontId="49" fillId="16" borderId="0" xfId="0" applyFont="1" applyFill="1" applyBorder="1" applyAlignment="1" applyProtection="1">
      <alignment horizontal="center" vertical="center"/>
      <protection hidden="1"/>
    </xf>
    <xf numFmtId="0" fontId="76" fillId="16" borderId="266" xfId="0" applyFont="1" applyFill="1" applyBorder="1" applyProtection="1">
      <alignment vertical="center"/>
      <protection hidden="1"/>
    </xf>
    <xf numFmtId="0" fontId="76" fillId="16" borderId="0" xfId="0" applyFont="1" applyFill="1" applyBorder="1" applyAlignment="1" applyProtection="1">
      <alignment horizontal="center" vertical="center"/>
      <protection hidden="1"/>
    </xf>
    <xf numFmtId="0" fontId="76" fillId="16" borderId="252" xfId="0" applyFont="1" applyFill="1" applyBorder="1" applyProtection="1">
      <alignment vertical="center"/>
      <protection hidden="1"/>
    </xf>
    <xf numFmtId="0" fontId="76" fillId="16" borderId="42" xfId="0" applyFont="1" applyFill="1" applyBorder="1" applyProtection="1">
      <alignment vertical="center"/>
      <protection hidden="1"/>
    </xf>
    <xf numFmtId="0" fontId="76" fillId="16" borderId="265" xfId="0" applyFont="1" applyFill="1" applyBorder="1" applyProtection="1">
      <alignment vertical="center"/>
      <protection hidden="1"/>
    </xf>
    <xf numFmtId="0" fontId="76" fillId="16" borderId="34" xfId="0" applyFont="1" applyFill="1" applyBorder="1" applyProtection="1">
      <alignment vertical="center"/>
      <protection hidden="1"/>
    </xf>
    <xf numFmtId="0" fontId="76" fillId="16" borderId="251" xfId="0" applyFont="1" applyFill="1" applyBorder="1" applyProtection="1">
      <alignment vertical="center"/>
      <protection hidden="1"/>
    </xf>
    <xf numFmtId="49" fontId="2" fillId="16" borderId="0" xfId="0" applyNumberFormat="1" applyFont="1" applyFill="1" applyBorder="1" applyAlignment="1" applyProtection="1">
      <alignment horizontal="right" vertical="center"/>
      <protection hidden="1"/>
    </xf>
    <xf numFmtId="49" fontId="2" fillId="16" borderId="0" xfId="0" applyNumberFormat="1" applyFont="1" applyFill="1" applyBorder="1" applyAlignment="1" applyProtection="1">
      <alignment horizontal="left" vertical="center"/>
      <protection hidden="1"/>
    </xf>
    <xf numFmtId="49" fontId="2" fillId="16" borderId="0" xfId="0" applyNumberFormat="1" applyFont="1" applyFill="1" applyBorder="1" applyAlignment="1" applyProtection="1">
      <alignment horizontal="center" vertical="center"/>
      <protection hidden="1"/>
    </xf>
    <xf numFmtId="0" fontId="2" fillId="16" borderId="0" xfId="0" applyFont="1" applyFill="1" applyBorder="1" applyAlignment="1" applyProtection="1">
      <alignment horizontal="center" vertical="center"/>
      <protection hidden="1"/>
    </xf>
    <xf numFmtId="49" fontId="2" fillId="16" borderId="0" xfId="0" applyNumberFormat="1" applyFont="1" applyFill="1" applyBorder="1" applyProtection="1">
      <alignment vertical="center"/>
      <protection hidden="1"/>
    </xf>
    <xf numFmtId="0" fontId="76" fillId="16" borderId="90" xfId="0" applyFont="1" applyFill="1" applyBorder="1" applyProtection="1">
      <alignment vertical="center"/>
      <protection hidden="1"/>
    </xf>
    <xf numFmtId="0" fontId="76" fillId="16" borderId="6" xfId="0" applyFont="1" applyFill="1" applyBorder="1" applyProtection="1">
      <alignment vertical="center"/>
      <protection hidden="1"/>
    </xf>
    <xf numFmtId="49" fontId="2" fillId="16" borderId="6" xfId="0" applyNumberFormat="1" applyFont="1" applyFill="1" applyBorder="1" applyAlignment="1" applyProtection="1">
      <alignment horizontal="center" vertical="center"/>
      <protection hidden="1"/>
    </xf>
    <xf numFmtId="0" fontId="2" fillId="16" borderId="6" xfId="0" applyFont="1" applyFill="1" applyBorder="1" applyAlignment="1" applyProtection="1">
      <alignment horizontal="center" vertical="center"/>
      <protection hidden="1"/>
    </xf>
    <xf numFmtId="0" fontId="76" fillId="16" borderId="6" xfId="0" applyFont="1" applyFill="1" applyBorder="1" applyAlignment="1" applyProtection="1">
      <alignment horizontal="center" vertical="center"/>
      <protection hidden="1"/>
    </xf>
    <xf numFmtId="0" fontId="76" fillId="16" borderId="91" xfId="0" applyFont="1" applyFill="1" applyBorder="1" applyProtection="1">
      <alignment vertical="center"/>
      <protection hidden="1"/>
    </xf>
    <xf numFmtId="0" fontId="2" fillId="0" borderId="0" xfId="0" applyFont="1" applyAlignment="1" applyProtection="1">
      <alignment horizontal="center" vertical="center"/>
      <protection hidden="1"/>
    </xf>
    <xf numFmtId="0" fontId="21" fillId="0" borderId="0" xfId="0" applyFont="1" applyBorder="1" applyAlignment="1" applyProtection="1">
      <alignment horizontal="center" vertical="center"/>
      <protection hidden="1"/>
    </xf>
    <xf numFmtId="49" fontId="37" fillId="0" borderId="0" xfId="0" applyNumberFormat="1" applyFont="1" applyBorder="1" applyAlignment="1" applyProtection="1">
      <alignment horizontal="right" vertical="center"/>
      <protection locked="0" hidden="1"/>
    </xf>
    <xf numFmtId="0" fontId="76" fillId="30" borderId="0" xfId="0" applyFont="1" applyFill="1" applyProtection="1">
      <alignment vertical="center"/>
      <protection hidden="1"/>
    </xf>
    <xf numFmtId="0" fontId="14" fillId="30" borderId="0" xfId="0" applyFont="1" applyFill="1" applyProtection="1">
      <alignment vertical="center"/>
      <protection hidden="1"/>
    </xf>
    <xf numFmtId="49" fontId="25" fillId="20" borderId="196" xfId="2" quotePrefix="1" applyNumberFormat="1" applyFont="1" applyFill="1" applyBorder="1" applyAlignment="1" applyProtection="1">
      <alignment horizontal="center" vertical="center"/>
      <protection locked="0"/>
    </xf>
    <xf numFmtId="49" fontId="25" fillId="20" borderId="199" xfId="2" quotePrefix="1" applyNumberFormat="1" applyFont="1" applyFill="1" applyBorder="1" applyAlignment="1" applyProtection="1">
      <alignment horizontal="center" vertical="center"/>
      <protection locked="0"/>
    </xf>
    <xf numFmtId="0" fontId="25" fillId="22" borderId="194" xfId="2" applyFont="1" applyFill="1" applyBorder="1" applyAlignment="1" applyProtection="1">
      <alignment horizontal="left" vertical="center" shrinkToFit="1"/>
      <protection locked="0"/>
    </xf>
    <xf numFmtId="0" fontId="25" fillId="22" borderId="198" xfId="2" quotePrefix="1" applyNumberFormat="1" applyFont="1" applyFill="1" applyBorder="1" applyAlignment="1" applyProtection="1">
      <alignment horizontal="center" vertical="center"/>
      <protection locked="0"/>
    </xf>
    <xf numFmtId="0" fontId="25" fillId="28" borderId="194" xfId="2" applyFont="1" applyFill="1" applyBorder="1" applyAlignment="1" applyProtection="1">
      <alignment horizontal="left" vertical="center" shrinkToFit="1"/>
      <protection locked="0"/>
    </xf>
    <xf numFmtId="0" fontId="43" fillId="22" borderId="123" xfId="2" applyNumberFormat="1" applyFont="1" applyFill="1" applyBorder="1" applyAlignment="1" applyProtection="1">
      <alignment horizontal="center" vertical="center"/>
      <protection hidden="1"/>
    </xf>
    <xf numFmtId="0" fontId="43" fillId="22" borderId="111" xfId="2" applyNumberFormat="1" applyFont="1" applyFill="1" applyBorder="1" applyAlignment="1" applyProtection="1">
      <alignment horizontal="center" vertical="center"/>
      <protection hidden="1"/>
    </xf>
    <xf numFmtId="0" fontId="43" fillId="22" borderId="117" xfId="2" applyNumberFormat="1" applyFont="1" applyFill="1" applyBorder="1" applyAlignment="1" applyProtection="1">
      <alignment horizontal="center" vertical="center"/>
      <protection hidden="1"/>
    </xf>
    <xf numFmtId="0" fontId="43" fillId="22" borderId="105" xfId="2" applyNumberFormat="1" applyFont="1" applyFill="1" applyBorder="1" applyAlignment="1" applyProtection="1">
      <alignment horizontal="center" vertical="center"/>
      <protection hidden="1"/>
    </xf>
    <xf numFmtId="0" fontId="43" fillId="22" borderId="197" xfId="2" applyNumberFormat="1" applyFont="1" applyFill="1" applyBorder="1" applyAlignment="1" applyProtection="1">
      <alignment horizontal="center" vertical="center"/>
      <protection hidden="1"/>
    </xf>
    <xf numFmtId="0" fontId="43" fillId="28" borderId="123" xfId="2" applyNumberFormat="1" applyFont="1" applyFill="1" applyBorder="1" applyAlignment="1" applyProtection="1">
      <alignment horizontal="center" vertical="center"/>
      <protection hidden="1"/>
    </xf>
    <xf numFmtId="0" fontId="43" fillId="28" borderId="111" xfId="2" applyNumberFormat="1" applyFont="1" applyFill="1" applyBorder="1" applyAlignment="1" applyProtection="1">
      <alignment horizontal="center" vertical="center"/>
      <protection hidden="1"/>
    </xf>
    <xf numFmtId="0" fontId="43" fillId="28" borderId="117" xfId="2" applyNumberFormat="1" applyFont="1" applyFill="1" applyBorder="1" applyAlignment="1" applyProtection="1">
      <alignment horizontal="center" vertical="center"/>
      <protection hidden="1"/>
    </xf>
    <xf numFmtId="0" fontId="43" fillId="28" borderId="105" xfId="2" applyNumberFormat="1" applyFont="1" applyFill="1" applyBorder="1" applyAlignment="1" applyProtection="1">
      <alignment horizontal="center" vertical="center"/>
      <protection hidden="1"/>
    </xf>
    <xf numFmtId="0" fontId="43" fillId="28" borderId="197" xfId="2" applyNumberFormat="1" applyFont="1" applyFill="1" applyBorder="1" applyAlignment="1" applyProtection="1">
      <alignment horizontal="center" vertical="center"/>
      <protection hidden="1"/>
    </xf>
    <xf numFmtId="49" fontId="25" fillId="20" borderId="125" xfId="2" quotePrefix="1" applyNumberFormat="1" applyFont="1" applyFill="1" applyBorder="1" applyAlignment="1" applyProtection="1">
      <alignment horizontal="center" vertical="center"/>
      <protection hidden="1"/>
    </xf>
    <xf numFmtId="49" fontId="25" fillId="22" borderId="123" xfId="2" applyNumberFormat="1" applyFont="1" applyFill="1" applyBorder="1" applyAlignment="1" applyProtection="1">
      <alignment horizontal="left" vertical="center"/>
      <protection hidden="1"/>
    </xf>
    <xf numFmtId="49" fontId="25" fillId="28" borderId="123" xfId="2" applyNumberFormat="1" applyFont="1" applyFill="1" applyBorder="1" applyAlignment="1" applyProtection="1">
      <alignment horizontal="left" vertical="center"/>
      <protection hidden="1"/>
    </xf>
    <xf numFmtId="49" fontId="25" fillId="20" borderId="190" xfId="2" quotePrefix="1" applyNumberFormat="1" applyFont="1" applyFill="1" applyBorder="1" applyAlignment="1" applyProtection="1">
      <alignment horizontal="center" vertical="center"/>
      <protection hidden="1"/>
    </xf>
    <xf numFmtId="0" fontId="25" fillId="20" borderId="120" xfId="2" applyFont="1" applyFill="1" applyBorder="1" applyAlignment="1" applyProtection="1">
      <alignment horizontal="left" vertical="center" shrinkToFit="1"/>
      <protection hidden="1"/>
    </xf>
    <xf numFmtId="49" fontId="43" fillId="20" borderId="125" xfId="2" applyNumberFormat="1" applyFont="1" applyFill="1" applyBorder="1" applyAlignment="1" applyProtection="1">
      <alignment horizontal="right" vertical="center"/>
      <protection hidden="1"/>
    </xf>
    <xf numFmtId="49" fontId="6" fillId="14" borderId="96" xfId="2" applyNumberFormat="1" applyFont="1" applyFill="1" applyBorder="1" applyAlignment="1" applyProtection="1">
      <alignment horizontal="left" vertical="center"/>
      <protection hidden="1"/>
    </xf>
    <xf numFmtId="0" fontId="6" fillId="14" borderId="38" xfId="2" applyNumberFormat="1" applyFont="1" applyFill="1" applyBorder="1" applyAlignment="1" applyProtection="1">
      <alignment horizontal="center" vertical="center"/>
      <protection hidden="1"/>
    </xf>
    <xf numFmtId="49" fontId="6" fillId="14" borderId="40" xfId="2" quotePrefix="1" applyNumberFormat="1" applyFont="1" applyFill="1" applyBorder="1" applyAlignment="1" applyProtection="1">
      <alignment horizontal="center" vertical="center"/>
      <protection hidden="1"/>
    </xf>
    <xf numFmtId="0" fontId="6" fillId="14" borderId="37" xfId="2" applyFont="1" applyFill="1" applyBorder="1" applyAlignment="1" applyProtection="1">
      <alignment horizontal="left" vertical="center" shrinkToFit="1"/>
      <protection hidden="1"/>
    </xf>
    <xf numFmtId="49" fontId="6" fillId="14" borderId="38" xfId="2" applyNumberFormat="1" applyFont="1" applyFill="1" applyBorder="1" applyAlignment="1" applyProtection="1">
      <alignment horizontal="right" vertical="center"/>
      <protection hidden="1"/>
    </xf>
    <xf numFmtId="49" fontId="6" fillId="0" borderId="38" xfId="2" applyNumberFormat="1" applyFont="1" applyFill="1" applyBorder="1" applyAlignment="1" applyProtection="1">
      <alignment horizontal="left" vertical="center" shrinkToFit="1"/>
      <protection hidden="1"/>
    </xf>
    <xf numFmtId="49" fontId="6" fillId="0" borderId="39" xfId="2" quotePrefix="1" applyNumberFormat="1" applyFont="1" applyFill="1" applyBorder="1" applyAlignment="1" applyProtection="1">
      <alignment horizontal="center" vertical="center"/>
      <protection hidden="1"/>
    </xf>
    <xf numFmtId="49" fontId="6" fillId="0" borderId="40" xfId="2" quotePrefix="1" applyNumberFormat="1" applyFont="1" applyFill="1" applyBorder="1" applyAlignment="1" applyProtection="1">
      <alignment horizontal="center" vertical="center"/>
      <protection hidden="1"/>
    </xf>
    <xf numFmtId="49" fontId="25" fillId="20" borderId="113" xfId="2" quotePrefix="1" applyNumberFormat="1" applyFont="1" applyFill="1" applyBorder="1" applyAlignment="1" applyProtection="1">
      <alignment horizontal="center" vertical="center"/>
      <protection hidden="1"/>
    </xf>
    <xf numFmtId="49" fontId="25" fillId="22" borderId="111" xfId="2" applyNumberFormat="1" applyFont="1" applyFill="1" applyBorder="1" applyAlignment="1" applyProtection="1">
      <alignment horizontal="left" vertical="center"/>
      <protection hidden="1"/>
    </xf>
    <xf numFmtId="49" fontId="25" fillId="28" borderId="111" xfId="2" applyNumberFormat="1" applyFont="1" applyFill="1" applyBorder="1" applyAlignment="1" applyProtection="1">
      <alignment horizontal="left" vertical="center"/>
      <protection hidden="1"/>
    </xf>
    <xf numFmtId="49" fontId="25" fillId="20" borderId="191" xfId="2" quotePrefix="1" applyNumberFormat="1" applyFont="1" applyFill="1" applyBorder="1" applyAlignment="1" applyProtection="1">
      <alignment horizontal="center" vertical="center"/>
      <protection hidden="1"/>
    </xf>
    <xf numFmtId="0" fontId="25" fillId="20" borderId="108" xfId="2" applyFont="1" applyFill="1" applyBorder="1" applyAlignment="1" applyProtection="1">
      <alignment horizontal="left" vertical="center" shrinkToFit="1"/>
      <protection hidden="1"/>
    </xf>
    <xf numFmtId="49" fontId="43" fillId="20" borderId="113" xfId="2" applyNumberFormat="1" applyFont="1" applyFill="1" applyBorder="1" applyAlignment="1" applyProtection="1">
      <alignment horizontal="right" vertical="center"/>
      <protection hidden="1"/>
    </xf>
    <xf numFmtId="49" fontId="6" fillId="14" borderId="97" xfId="2" applyNumberFormat="1" applyFont="1" applyFill="1" applyBorder="1" applyAlignment="1" applyProtection="1">
      <alignment horizontal="left" vertical="center"/>
      <protection hidden="1"/>
    </xf>
    <xf numFmtId="0" fontId="6" fillId="14" borderId="42" xfId="2" applyNumberFormat="1" applyFont="1" applyFill="1" applyBorder="1" applyAlignment="1" applyProtection="1">
      <alignment horizontal="center" vertical="center"/>
      <protection hidden="1"/>
    </xf>
    <xf numFmtId="49" fontId="6" fillId="14" borderId="44" xfId="2" quotePrefix="1" applyNumberFormat="1" applyFont="1" applyFill="1" applyBorder="1" applyAlignment="1" applyProtection="1">
      <alignment horizontal="center" vertical="center"/>
      <protection hidden="1"/>
    </xf>
    <xf numFmtId="0" fontId="6" fillId="14" borderId="41" xfId="2" applyFont="1" applyFill="1" applyBorder="1" applyAlignment="1" applyProtection="1">
      <alignment horizontal="left" vertical="center" shrinkToFit="1"/>
      <protection hidden="1"/>
    </xf>
    <xf numFmtId="49" fontId="6" fillId="14" borderId="42" xfId="2" applyNumberFormat="1" applyFont="1" applyFill="1" applyBorder="1" applyAlignment="1" applyProtection="1">
      <alignment horizontal="right" vertical="center"/>
      <protection hidden="1"/>
    </xf>
    <xf numFmtId="49" fontId="6" fillId="0" borderId="42" xfId="2" applyNumberFormat="1" applyFont="1" applyFill="1" applyBorder="1" applyAlignment="1" applyProtection="1">
      <alignment horizontal="left" vertical="center" shrinkToFit="1"/>
      <protection hidden="1"/>
    </xf>
    <xf numFmtId="49" fontId="6" fillId="0" borderId="43" xfId="2" quotePrefix="1" applyNumberFormat="1" applyFont="1" applyFill="1" applyBorder="1" applyAlignment="1" applyProtection="1">
      <alignment horizontal="center" vertical="center"/>
      <protection hidden="1"/>
    </xf>
    <xf numFmtId="49" fontId="6" fillId="0" borderId="44" xfId="2" quotePrefix="1" applyNumberFormat="1" applyFont="1" applyFill="1" applyBorder="1" applyAlignment="1" applyProtection="1">
      <alignment horizontal="center" vertical="center"/>
      <protection hidden="1"/>
    </xf>
    <xf numFmtId="0" fontId="6" fillId="14" borderId="42" xfId="2" quotePrefix="1" applyNumberFormat="1" applyFont="1" applyFill="1" applyBorder="1" applyAlignment="1" applyProtection="1">
      <alignment horizontal="center" vertical="center"/>
      <protection hidden="1"/>
    </xf>
    <xf numFmtId="49" fontId="25" fillId="20" borderId="119" xfId="2" quotePrefix="1" applyNumberFormat="1" applyFont="1" applyFill="1" applyBorder="1" applyAlignment="1" applyProtection="1">
      <alignment horizontal="center" vertical="center"/>
      <protection hidden="1"/>
    </xf>
    <xf numFmtId="49" fontId="25" fillId="22" borderId="117" xfId="2" applyNumberFormat="1" applyFont="1" applyFill="1" applyBorder="1" applyAlignment="1" applyProtection="1">
      <alignment horizontal="left" vertical="center"/>
      <protection hidden="1"/>
    </xf>
    <xf numFmtId="49" fontId="25" fillId="28" borderId="117" xfId="2" applyNumberFormat="1" applyFont="1" applyFill="1" applyBorder="1" applyAlignment="1" applyProtection="1">
      <alignment horizontal="left" vertical="center"/>
      <protection hidden="1"/>
    </xf>
    <xf numFmtId="49" fontId="25" fillId="20" borderId="192" xfId="2" quotePrefix="1" applyNumberFormat="1" applyFont="1" applyFill="1" applyBorder="1" applyAlignment="1" applyProtection="1">
      <alignment horizontal="center" vertical="center"/>
      <protection hidden="1"/>
    </xf>
    <xf numFmtId="0" fontId="25" fillId="20" borderId="114" xfId="2" applyFont="1" applyFill="1" applyBorder="1" applyAlignment="1" applyProtection="1">
      <alignment horizontal="left" vertical="center" shrinkToFit="1"/>
      <protection hidden="1"/>
    </xf>
    <xf numFmtId="49" fontId="43" fillId="20" borderId="119" xfId="2" applyNumberFormat="1" applyFont="1" applyFill="1" applyBorder="1" applyAlignment="1" applyProtection="1">
      <alignment horizontal="right" vertical="center"/>
      <protection hidden="1"/>
    </xf>
    <xf numFmtId="49" fontId="6" fillId="14" borderId="67" xfId="2" applyNumberFormat="1" applyFont="1" applyFill="1" applyBorder="1" applyAlignment="1" applyProtection="1">
      <alignment horizontal="left" vertical="center"/>
      <protection hidden="1"/>
    </xf>
    <xf numFmtId="0" fontId="6" fillId="14" borderId="34" xfId="2" quotePrefix="1" applyNumberFormat="1" applyFont="1" applyFill="1" applyBorder="1" applyAlignment="1" applyProtection="1">
      <alignment horizontal="center" vertical="center"/>
      <protection hidden="1"/>
    </xf>
    <xf numFmtId="49" fontId="6" fillId="14" borderId="36" xfId="2" quotePrefix="1" applyNumberFormat="1" applyFont="1" applyFill="1" applyBorder="1" applyAlignment="1" applyProtection="1">
      <alignment horizontal="center" vertical="center"/>
      <protection hidden="1"/>
    </xf>
    <xf numFmtId="0" fontId="6" fillId="14" borderId="33" xfId="2" applyFont="1" applyFill="1" applyBorder="1" applyAlignment="1" applyProtection="1">
      <alignment horizontal="left" vertical="center" shrinkToFit="1"/>
      <protection hidden="1"/>
    </xf>
    <xf numFmtId="49" fontId="6" fillId="14" borderId="34" xfId="2" applyNumberFormat="1" applyFont="1" applyFill="1" applyBorder="1" applyAlignment="1" applyProtection="1">
      <alignment horizontal="right" vertical="center"/>
      <protection hidden="1"/>
    </xf>
    <xf numFmtId="49" fontId="6" fillId="0" borderId="34" xfId="2" applyNumberFormat="1" applyFont="1" applyFill="1" applyBorder="1" applyAlignment="1" applyProtection="1">
      <alignment horizontal="left" vertical="center" shrinkToFit="1"/>
      <protection hidden="1"/>
    </xf>
    <xf numFmtId="49" fontId="6" fillId="0" borderId="35" xfId="2" quotePrefix="1" applyNumberFormat="1" applyFont="1" applyFill="1" applyBorder="1" applyAlignment="1" applyProtection="1">
      <alignment horizontal="center" vertical="center"/>
      <protection hidden="1"/>
    </xf>
    <xf numFmtId="49" fontId="25" fillId="20" borderId="107" xfId="2" quotePrefix="1" applyNumberFormat="1" applyFont="1" applyFill="1" applyBorder="1" applyAlignment="1" applyProtection="1">
      <alignment horizontal="center" vertical="center"/>
      <protection hidden="1"/>
    </xf>
    <xf numFmtId="49" fontId="25" fillId="22" borderId="105" xfId="2" applyNumberFormat="1" applyFont="1" applyFill="1" applyBorder="1" applyAlignment="1" applyProtection="1">
      <alignment horizontal="left" vertical="center"/>
      <protection hidden="1"/>
    </xf>
    <xf numFmtId="49" fontId="25" fillId="28" borderId="105" xfId="2" applyNumberFormat="1" applyFont="1" applyFill="1" applyBorder="1" applyAlignment="1" applyProtection="1">
      <alignment horizontal="left" vertical="center"/>
      <protection hidden="1"/>
    </xf>
    <xf numFmtId="49" fontId="25" fillId="20" borderId="193" xfId="2" quotePrefix="1" applyNumberFormat="1" applyFont="1" applyFill="1" applyBorder="1" applyAlignment="1" applyProtection="1">
      <alignment horizontal="center" vertical="center"/>
      <protection hidden="1"/>
    </xf>
    <xf numFmtId="0" fontId="25" fillId="20" borderId="102" xfId="2" applyFont="1" applyFill="1" applyBorder="1" applyAlignment="1" applyProtection="1">
      <alignment horizontal="left" vertical="center" shrinkToFit="1"/>
      <protection hidden="1"/>
    </xf>
    <xf numFmtId="49" fontId="43" fillId="20" borderId="107" xfId="2" applyNumberFormat="1" applyFont="1" applyFill="1" applyBorder="1" applyAlignment="1" applyProtection="1">
      <alignment horizontal="right" vertical="center"/>
      <protection hidden="1"/>
    </xf>
    <xf numFmtId="49" fontId="6" fillId="14" borderId="63" xfId="2" applyNumberFormat="1" applyFont="1" applyFill="1" applyBorder="1" applyAlignment="1" applyProtection="1">
      <alignment horizontal="left" vertical="center"/>
      <protection hidden="1"/>
    </xf>
    <xf numFmtId="49" fontId="6" fillId="14" borderId="28" xfId="2" quotePrefix="1" applyNumberFormat="1" applyFont="1" applyFill="1" applyBorder="1" applyAlignment="1" applyProtection="1">
      <alignment horizontal="center" vertical="center"/>
      <protection hidden="1"/>
    </xf>
    <xf numFmtId="0" fontId="6" fillId="14" borderId="26" xfId="2" applyFont="1" applyFill="1" applyBorder="1" applyAlignment="1" applyProtection="1">
      <alignment horizontal="left" vertical="center" shrinkToFit="1"/>
      <protection hidden="1"/>
    </xf>
    <xf numFmtId="49" fontId="6" fillId="14" borderId="9" xfId="2" applyNumberFormat="1" applyFont="1" applyFill="1" applyBorder="1" applyAlignment="1" applyProtection="1">
      <alignment horizontal="right" vertical="center"/>
      <protection hidden="1"/>
    </xf>
    <xf numFmtId="49" fontId="6" fillId="0" borderId="27" xfId="2" quotePrefix="1" applyNumberFormat="1" applyFont="1" applyFill="1" applyBorder="1" applyAlignment="1" applyProtection="1">
      <alignment horizontal="center" vertical="center"/>
      <protection hidden="1"/>
    </xf>
    <xf numFmtId="49" fontId="6" fillId="0" borderId="28" xfId="2" quotePrefix="1" applyNumberFormat="1" applyFont="1" applyFill="1" applyBorder="1" applyAlignment="1" applyProtection="1">
      <alignment horizontal="center" vertical="center"/>
      <protection hidden="1"/>
    </xf>
    <xf numFmtId="49" fontId="25" fillId="22" borderId="111" xfId="2" applyNumberFormat="1" applyFont="1" applyFill="1" applyBorder="1" applyAlignment="1" applyProtection="1">
      <alignment horizontal="left" vertical="center" shrinkToFit="1"/>
      <protection hidden="1"/>
    </xf>
    <xf numFmtId="49" fontId="25" fillId="28" borderId="111" xfId="2" applyNumberFormat="1" applyFont="1" applyFill="1" applyBorder="1" applyAlignment="1" applyProtection="1">
      <alignment horizontal="left" vertical="center" shrinkToFit="1"/>
      <protection hidden="1"/>
    </xf>
    <xf numFmtId="49" fontId="6" fillId="14" borderId="97" xfId="2" applyNumberFormat="1" applyFont="1" applyFill="1" applyBorder="1" applyAlignment="1" applyProtection="1">
      <alignment horizontal="left" vertical="center" shrinkToFit="1"/>
      <protection hidden="1"/>
    </xf>
    <xf numFmtId="49" fontId="25" fillId="22" borderId="117" xfId="2" applyNumberFormat="1" applyFont="1" applyFill="1" applyBorder="1" applyAlignment="1" applyProtection="1">
      <alignment horizontal="left" vertical="center" shrinkToFit="1"/>
      <protection hidden="1"/>
    </xf>
    <xf numFmtId="49" fontId="25" fillId="28" borderId="117" xfId="2" applyNumberFormat="1" applyFont="1" applyFill="1" applyBorder="1" applyAlignment="1" applyProtection="1">
      <alignment horizontal="left" vertical="center" shrinkToFit="1"/>
      <protection hidden="1"/>
    </xf>
    <xf numFmtId="49" fontId="6" fillId="14" borderId="67" xfId="2" applyNumberFormat="1" applyFont="1" applyFill="1" applyBorder="1" applyAlignment="1" applyProtection="1">
      <alignment horizontal="left" vertical="center" shrinkToFit="1"/>
      <protection hidden="1"/>
    </xf>
    <xf numFmtId="49" fontId="6" fillId="14" borderId="63" xfId="2" applyNumberFormat="1" applyFont="1" applyFill="1" applyBorder="1" applyAlignment="1" applyProtection="1">
      <alignment horizontal="left" vertical="center" shrinkToFit="1"/>
      <protection hidden="1"/>
    </xf>
    <xf numFmtId="49" fontId="25" fillId="20" borderId="199" xfId="2" quotePrefix="1" applyNumberFormat="1" applyFont="1" applyFill="1" applyBorder="1" applyAlignment="1" applyProtection="1">
      <alignment horizontal="center" vertical="center"/>
      <protection hidden="1"/>
    </xf>
    <xf numFmtId="49" fontId="25" fillId="22" borderId="197" xfId="2" applyNumberFormat="1" applyFont="1" applyFill="1" applyBorder="1" applyAlignment="1" applyProtection="1">
      <alignment horizontal="left" vertical="center" shrinkToFit="1"/>
      <protection hidden="1"/>
    </xf>
    <xf numFmtId="49" fontId="25" fillId="28" borderId="197" xfId="2" applyNumberFormat="1" applyFont="1" applyFill="1" applyBorder="1" applyAlignment="1" applyProtection="1">
      <alignment horizontal="left" vertical="center" shrinkToFit="1"/>
      <protection hidden="1"/>
    </xf>
    <xf numFmtId="0" fontId="80" fillId="0" borderId="0" xfId="0" applyFont="1" applyProtection="1">
      <alignment vertical="center"/>
      <protection hidden="1"/>
    </xf>
    <xf numFmtId="0" fontId="76" fillId="16" borderId="244" xfId="0" applyFont="1" applyFill="1" applyBorder="1" applyAlignment="1" applyProtection="1">
      <alignment vertical="center" shrinkToFit="1"/>
      <protection hidden="1"/>
    </xf>
    <xf numFmtId="0" fontId="76" fillId="16" borderId="245" xfId="0" applyFont="1" applyFill="1" applyBorder="1" applyAlignment="1" applyProtection="1">
      <alignment vertical="center" shrinkToFit="1"/>
      <protection hidden="1"/>
    </xf>
    <xf numFmtId="0" fontId="76" fillId="16" borderId="263" xfId="0" applyFont="1" applyFill="1" applyBorder="1" applyAlignment="1" applyProtection="1">
      <alignment vertical="center" shrinkToFit="1"/>
      <protection hidden="1"/>
    </xf>
    <xf numFmtId="0" fontId="76" fillId="16" borderId="264" xfId="0" applyFont="1" applyFill="1" applyBorder="1" applyAlignment="1" applyProtection="1">
      <alignment vertical="center" shrinkToFit="1"/>
      <protection hidden="1"/>
    </xf>
    <xf numFmtId="0" fontId="76" fillId="16" borderId="69" xfId="0" applyFont="1" applyFill="1" applyBorder="1" applyAlignment="1" applyProtection="1">
      <alignment vertical="center" shrinkToFit="1"/>
      <protection hidden="1"/>
    </xf>
    <xf numFmtId="0" fontId="76" fillId="16" borderId="246" xfId="0" applyFont="1" applyFill="1" applyBorder="1" applyAlignment="1" applyProtection="1">
      <alignment vertical="center" shrinkToFit="1"/>
      <protection hidden="1"/>
    </xf>
    <xf numFmtId="0" fontId="76" fillId="16" borderId="8" xfId="0" applyFont="1" applyFill="1" applyBorder="1" applyProtection="1">
      <alignment vertical="center"/>
      <protection hidden="1"/>
    </xf>
    <xf numFmtId="0" fontId="76" fillId="16" borderId="11" xfId="0" applyFont="1" applyFill="1" applyBorder="1" applyAlignment="1" applyProtection="1">
      <alignment horizontal="left" vertical="center"/>
      <protection hidden="1"/>
    </xf>
    <xf numFmtId="0" fontId="49" fillId="16" borderId="5" xfId="0" applyFont="1" applyFill="1" applyBorder="1" applyAlignment="1" applyProtection="1">
      <alignment horizontal="center" vertical="center"/>
      <protection hidden="1"/>
    </xf>
    <xf numFmtId="0" fontId="49" fillId="16" borderId="13" xfId="0" applyFont="1" applyFill="1" applyBorder="1" applyAlignment="1" applyProtection="1">
      <alignment horizontal="center" vertical="center"/>
      <protection hidden="1"/>
    </xf>
    <xf numFmtId="0" fontId="76" fillId="16" borderId="50" xfId="0" applyFont="1" applyFill="1" applyBorder="1" applyProtection="1">
      <alignment vertical="center"/>
      <protection hidden="1"/>
    </xf>
    <xf numFmtId="0" fontId="76" fillId="16" borderId="52" xfId="0" applyFont="1" applyFill="1" applyBorder="1" applyProtection="1">
      <alignment vertical="center"/>
      <protection hidden="1"/>
    </xf>
    <xf numFmtId="0" fontId="76" fillId="16" borderId="32" xfId="0" applyFont="1" applyFill="1" applyBorder="1" applyProtection="1">
      <alignment vertical="center"/>
      <protection hidden="1"/>
    </xf>
    <xf numFmtId="0" fontId="76" fillId="16" borderId="31" xfId="0" applyFont="1" applyFill="1" applyBorder="1" applyProtection="1">
      <alignment vertical="center"/>
      <protection hidden="1"/>
    </xf>
    <xf numFmtId="0" fontId="76" fillId="16" borderId="11" xfId="0" applyFont="1" applyFill="1" applyBorder="1" applyProtection="1">
      <alignment vertical="center"/>
      <protection hidden="1"/>
    </xf>
    <xf numFmtId="0" fontId="76" fillId="16" borderId="5" xfId="0" applyFont="1" applyFill="1" applyBorder="1" applyProtection="1">
      <alignment vertical="center"/>
      <protection hidden="1"/>
    </xf>
    <xf numFmtId="0" fontId="76" fillId="16" borderId="13" xfId="0" applyFont="1" applyFill="1" applyBorder="1" applyProtection="1">
      <alignment vertical="center"/>
      <protection hidden="1"/>
    </xf>
    <xf numFmtId="0" fontId="76" fillId="16" borderId="51" xfId="0" applyFont="1" applyFill="1" applyBorder="1" applyAlignment="1" applyProtection="1">
      <alignment horizontal="left" vertical="center"/>
      <protection hidden="1"/>
    </xf>
    <xf numFmtId="0" fontId="25" fillId="16" borderId="8" xfId="0" applyFont="1" applyFill="1" applyBorder="1" applyAlignment="1" applyProtection="1">
      <alignment horizontal="center" vertical="center" wrapText="1"/>
      <protection hidden="1"/>
    </xf>
    <xf numFmtId="0" fontId="14" fillId="0" borderId="0" xfId="2" applyFont="1" applyFill="1" applyAlignment="1" applyProtection="1">
      <alignment horizontal="center"/>
      <protection hidden="1"/>
    </xf>
    <xf numFmtId="0" fontId="14" fillId="0" borderId="0" xfId="2" applyFont="1" applyFill="1" applyProtection="1">
      <protection hidden="1"/>
    </xf>
    <xf numFmtId="0" fontId="14" fillId="0" borderId="0" xfId="2" applyFont="1" applyFill="1" applyBorder="1" applyProtection="1">
      <protection hidden="1"/>
    </xf>
    <xf numFmtId="0" fontId="14" fillId="0" borderId="0" xfId="2" applyFont="1" applyFill="1" applyBorder="1" applyAlignment="1" applyProtection="1">
      <alignment horizontal="center"/>
      <protection hidden="1"/>
    </xf>
    <xf numFmtId="0" fontId="14" fillId="0" borderId="0" xfId="2" applyFont="1" applyFill="1" applyAlignment="1" applyProtection="1">
      <alignment horizontal="left" vertical="center"/>
      <protection hidden="1"/>
    </xf>
    <xf numFmtId="0" fontId="15" fillId="16" borderId="240" xfId="0" applyFont="1" applyFill="1" applyBorder="1" applyAlignment="1" applyProtection="1">
      <alignment horizontal="left" vertical="center"/>
      <protection hidden="1"/>
    </xf>
    <xf numFmtId="0" fontId="15" fillId="16" borderId="241" xfId="0" applyFont="1" applyFill="1" applyBorder="1" applyAlignment="1" applyProtection="1">
      <alignment horizontal="left" vertical="center"/>
      <protection hidden="1"/>
    </xf>
    <xf numFmtId="0" fontId="21" fillId="0" borderId="88" xfId="2" applyFont="1" applyFill="1" applyBorder="1" applyAlignment="1" applyProtection="1">
      <alignmen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protection hidden="1"/>
    </xf>
    <xf numFmtId="0" fontId="15" fillId="0" borderId="135" xfId="0" applyFont="1" applyFill="1" applyBorder="1" applyAlignment="1" applyProtection="1">
      <alignment horizontal="left" vertical="center"/>
      <protection hidden="1"/>
    </xf>
    <xf numFmtId="0" fontId="15" fillId="0" borderId="0" xfId="0" applyFont="1" applyAlignment="1" applyProtection="1">
      <alignment vertical="center"/>
      <protection hidden="1"/>
    </xf>
    <xf numFmtId="0" fontId="35" fillId="0" borderId="0" xfId="0" applyFont="1" applyFill="1">
      <alignment vertical="center"/>
    </xf>
    <xf numFmtId="0" fontId="35" fillId="0" borderId="0" xfId="0" applyFont="1" applyFill="1" applyProtection="1">
      <alignment vertical="center"/>
      <protection hidden="1"/>
    </xf>
    <xf numFmtId="0" fontId="58" fillId="0" borderId="0" xfId="0" applyFont="1" applyFill="1" applyProtection="1">
      <alignment vertical="center"/>
      <protection hidden="1"/>
    </xf>
    <xf numFmtId="0" fontId="39" fillId="0" borderId="0" xfId="0" applyFont="1" applyFill="1" applyProtection="1">
      <alignment vertical="center"/>
      <protection hidden="1"/>
    </xf>
    <xf numFmtId="0" fontId="39" fillId="0" borderId="0" xfId="0" applyFont="1" applyProtection="1">
      <alignment vertical="center"/>
      <protection hidden="1"/>
    </xf>
    <xf numFmtId="0" fontId="76" fillId="20" borderId="150" xfId="0" applyFont="1" applyFill="1" applyBorder="1" applyAlignment="1" applyProtection="1">
      <alignment vertical="center"/>
      <protection hidden="1"/>
    </xf>
    <xf numFmtId="0" fontId="76" fillId="20" borderId="81" xfId="0" applyFont="1" applyFill="1" applyBorder="1" applyAlignment="1" applyProtection="1">
      <alignment vertical="center"/>
      <protection hidden="1"/>
    </xf>
    <xf numFmtId="0" fontId="76" fillId="20" borderId="52" xfId="0" applyFont="1" applyFill="1" applyBorder="1" applyProtection="1">
      <alignment vertical="center"/>
      <protection hidden="1"/>
    </xf>
    <xf numFmtId="0" fontId="76" fillId="20" borderId="76" xfId="0" applyFont="1" applyFill="1" applyBorder="1" applyProtection="1">
      <alignment vertical="center"/>
      <protection hidden="1"/>
    </xf>
    <xf numFmtId="0" fontId="76" fillId="20" borderId="150" xfId="0" applyFont="1" applyFill="1" applyBorder="1" applyProtection="1">
      <alignment vertical="center"/>
      <protection hidden="1"/>
    </xf>
    <xf numFmtId="0" fontId="76" fillId="20" borderId="183" xfId="0" applyFont="1" applyFill="1" applyBorder="1" applyProtection="1">
      <alignment vertical="center"/>
      <protection hidden="1"/>
    </xf>
    <xf numFmtId="0" fontId="76" fillId="20" borderId="31" xfId="0" applyFont="1" applyFill="1" applyBorder="1" applyProtection="1">
      <alignment vertical="center"/>
      <protection hidden="1"/>
    </xf>
    <xf numFmtId="0" fontId="76" fillId="20" borderId="185" xfId="0" applyFont="1" applyFill="1" applyBorder="1" applyProtection="1">
      <alignment vertical="center"/>
      <protection hidden="1"/>
    </xf>
    <xf numFmtId="0" fontId="76" fillId="20" borderId="81" xfId="0" applyFont="1" applyFill="1" applyBorder="1" applyProtection="1">
      <alignment vertical="center"/>
      <protection hidden="1"/>
    </xf>
    <xf numFmtId="0" fontId="35" fillId="0" borderId="0" xfId="0" applyFont="1" applyFill="1" applyProtection="1">
      <alignment vertical="center"/>
    </xf>
    <xf numFmtId="0" fontId="82" fillId="16" borderId="37" xfId="0" applyFont="1" applyFill="1" applyBorder="1" applyProtection="1">
      <alignment vertical="center"/>
      <protection hidden="1"/>
    </xf>
    <xf numFmtId="0" fontId="82" fillId="16" borderId="33" xfId="0" applyFont="1" applyFill="1" applyBorder="1" applyProtection="1">
      <alignment vertical="center"/>
      <protection hidden="1"/>
    </xf>
    <xf numFmtId="0" fontId="82" fillId="16" borderId="101" xfId="0" applyFont="1" applyFill="1" applyBorder="1" applyProtection="1">
      <alignment vertical="center"/>
      <protection hidden="1"/>
    </xf>
    <xf numFmtId="0" fontId="16" fillId="18" borderId="87" xfId="2" applyFont="1" applyFill="1" applyBorder="1" applyAlignment="1" applyProtection="1">
      <alignment vertical="center" wrapText="1"/>
      <protection hidden="1"/>
    </xf>
    <xf numFmtId="0" fontId="16" fillId="18" borderId="90" xfId="2" applyFont="1" applyFill="1" applyBorder="1" applyAlignment="1" applyProtection="1">
      <alignment vertical="center" wrapText="1"/>
      <protection hidden="1"/>
    </xf>
    <xf numFmtId="0" fontId="16" fillId="18" borderId="6" xfId="2" applyFont="1" applyFill="1" applyBorder="1" applyAlignment="1" applyProtection="1">
      <alignment vertical="center" wrapText="1"/>
      <protection hidden="1"/>
    </xf>
    <xf numFmtId="0" fontId="16" fillId="18" borderId="6" xfId="2" applyFont="1" applyFill="1" applyBorder="1" applyAlignment="1" applyProtection="1">
      <alignment vertical="center"/>
      <protection hidden="1"/>
    </xf>
    <xf numFmtId="0" fontId="76" fillId="0" borderId="0" xfId="0" applyFont="1" applyFill="1" applyProtection="1">
      <alignment vertical="center"/>
      <protection hidden="1"/>
    </xf>
    <xf numFmtId="0" fontId="2" fillId="0" borderId="0" xfId="0" applyFont="1" applyFill="1" applyAlignment="1" applyProtection="1">
      <alignment horizontal="center" vertical="center"/>
      <protection hidden="1"/>
    </xf>
    <xf numFmtId="0" fontId="22" fillId="0" borderId="0" xfId="0" applyFont="1" applyFill="1" applyBorder="1" applyAlignment="1" applyProtection="1">
      <alignment vertical="center" wrapText="1"/>
      <protection hidden="1"/>
    </xf>
    <xf numFmtId="0" fontId="21" fillId="0" borderId="0" xfId="0" applyFont="1" applyFill="1" applyBorder="1" applyAlignment="1" applyProtection="1">
      <alignment horizontal="center" vertical="center"/>
      <protection hidden="1"/>
    </xf>
    <xf numFmtId="0" fontId="21" fillId="0" borderId="0" xfId="0" applyFont="1" applyFill="1" applyBorder="1" applyProtection="1">
      <alignment vertical="center"/>
      <protection hidden="1"/>
    </xf>
    <xf numFmtId="49" fontId="37" fillId="0" borderId="0" xfId="0" applyNumberFormat="1" applyFont="1" applyFill="1" applyBorder="1" applyAlignment="1" applyProtection="1">
      <alignment horizontal="right" vertical="center"/>
      <protection locked="0" hidden="1"/>
    </xf>
    <xf numFmtId="0" fontId="76" fillId="0" borderId="0" xfId="0" applyFont="1" applyFill="1" applyBorder="1" applyProtection="1">
      <alignment vertical="center"/>
      <protection hidden="1"/>
    </xf>
    <xf numFmtId="49" fontId="37" fillId="0" borderId="0" xfId="0" applyNumberFormat="1" applyFont="1" applyFill="1" applyBorder="1" applyAlignment="1" applyProtection="1">
      <alignment horizontal="left" vertical="center"/>
      <protection locked="0" hidden="1"/>
    </xf>
    <xf numFmtId="0" fontId="14" fillId="0" borderId="0" xfId="0" applyFont="1" applyFill="1" applyBorder="1" applyProtection="1">
      <alignment vertical="center"/>
      <protection hidden="1"/>
    </xf>
    <xf numFmtId="0" fontId="14" fillId="0" borderId="0" xfId="0" applyFont="1" applyFill="1" applyProtection="1">
      <alignment vertical="center"/>
      <protection hidden="1"/>
    </xf>
    <xf numFmtId="0" fontId="83" fillId="0" borderId="89" xfId="0" applyFont="1" applyBorder="1" applyAlignment="1" applyProtection="1">
      <alignment horizontal="center" vertical="center"/>
      <protection hidden="1"/>
    </xf>
    <xf numFmtId="0" fontId="76" fillId="0" borderId="0" xfId="0" applyFont="1" applyAlignment="1">
      <alignment horizontal="left" vertical="center"/>
    </xf>
    <xf numFmtId="0" fontId="84" fillId="0" borderId="38" xfId="0" applyFont="1" applyFill="1" applyBorder="1" applyAlignment="1" applyProtection="1">
      <alignment horizontal="center" vertical="center"/>
      <protection locked="0"/>
    </xf>
    <xf numFmtId="0" fontId="84" fillId="0" borderId="42" xfId="0" applyFont="1" applyFill="1" applyBorder="1" applyAlignment="1" applyProtection="1">
      <alignment horizontal="center" vertical="center"/>
      <protection locked="0"/>
    </xf>
    <xf numFmtId="0" fontId="84" fillId="0" borderId="34" xfId="0" applyFont="1" applyFill="1" applyBorder="1" applyAlignment="1" applyProtection="1">
      <alignment horizontal="center" vertical="center"/>
      <protection locked="0"/>
    </xf>
    <xf numFmtId="0" fontId="76" fillId="16" borderId="0" xfId="0" applyFont="1" applyFill="1" applyBorder="1" applyAlignment="1" applyProtection="1">
      <alignment horizontal="center"/>
      <protection hidden="1"/>
    </xf>
    <xf numFmtId="0" fontId="52" fillId="20" borderId="242" xfId="0" applyFont="1" applyFill="1" applyBorder="1" applyAlignment="1" applyProtection="1">
      <alignment horizontal="right" vertical="center"/>
      <protection hidden="1"/>
    </xf>
    <xf numFmtId="0" fontId="25" fillId="20" borderId="2" xfId="0" applyFont="1" applyFill="1" applyBorder="1" applyProtection="1">
      <alignment vertical="center"/>
      <protection hidden="1"/>
    </xf>
    <xf numFmtId="0" fontId="74" fillId="20" borderId="242" xfId="0" applyFont="1" applyFill="1" applyBorder="1" applyProtection="1">
      <alignment vertical="center"/>
      <protection hidden="1"/>
    </xf>
    <xf numFmtId="0" fontId="52" fillId="20" borderId="2" xfId="0" applyFont="1" applyFill="1" applyBorder="1" applyProtection="1">
      <alignment vertical="center"/>
      <protection hidden="1"/>
    </xf>
    <xf numFmtId="0" fontId="85" fillId="20" borderId="2" xfId="0" applyFont="1" applyFill="1" applyBorder="1" applyProtection="1">
      <alignment vertical="center"/>
      <protection hidden="1"/>
    </xf>
    <xf numFmtId="177" fontId="0" fillId="0" borderId="0" xfId="0" applyNumberFormat="1">
      <alignment vertical="center"/>
    </xf>
    <xf numFmtId="0" fontId="61" fillId="20" borderId="149" xfId="0" applyNumberFormat="1" applyFont="1" applyFill="1" applyBorder="1" applyAlignment="1" applyProtection="1">
      <alignment horizontal="center" vertical="center"/>
      <protection hidden="1"/>
    </xf>
    <xf numFmtId="0" fontId="61" fillId="20" borderId="166" xfId="0" applyNumberFormat="1" applyFont="1" applyFill="1" applyBorder="1" applyAlignment="1" applyProtection="1">
      <alignment horizontal="center" vertical="center"/>
      <protection hidden="1"/>
    </xf>
    <xf numFmtId="0" fontId="42" fillId="16" borderId="255" xfId="0" applyFont="1" applyFill="1" applyBorder="1" applyAlignment="1" applyProtection="1">
      <alignment horizontal="center" vertical="center"/>
      <protection hidden="1"/>
    </xf>
    <xf numFmtId="0" fontId="42" fillId="16" borderId="256" xfId="0" applyFont="1" applyFill="1" applyBorder="1" applyAlignment="1" applyProtection="1">
      <alignment horizontal="center" vertical="center"/>
      <protection hidden="1"/>
    </xf>
    <xf numFmtId="0" fontId="42" fillId="16" borderId="257" xfId="0" applyFont="1" applyFill="1" applyBorder="1" applyAlignment="1" applyProtection="1">
      <alignment horizontal="center" vertical="center"/>
      <protection hidden="1"/>
    </xf>
    <xf numFmtId="0" fontId="93" fillId="16" borderId="254" xfId="0" applyFont="1" applyFill="1" applyBorder="1" applyAlignment="1" applyProtection="1">
      <alignment vertical="center" wrapText="1"/>
      <protection hidden="1"/>
    </xf>
    <xf numFmtId="49" fontId="25" fillId="16" borderId="28" xfId="2" quotePrefix="1" applyNumberFormat="1" applyFont="1" applyFill="1" applyBorder="1" applyAlignment="1" applyProtection="1">
      <alignment horizontal="left" vertical="center" shrinkToFit="1"/>
      <protection hidden="1"/>
    </xf>
    <xf numFmtId="0" fontId="25" fillId="27" borderId="120" xfId="2" quotePrefix="1" applyNumberFormat="1" applyFont="1" applyFill="1" applyBorder="1" applyAlignment="1" applyProtection="1">
      <alignment horizontal="left" vertical="center" shrinkToFit="1"/>
      <protection locked="0"/>
    </xf>
    <xf numFmtId="0" fontId="35" fillId="0" borderId="51" xfId="0" applyFont="1" applyBorder="1" applyAlignment="1" applyProtection="1">
      <alignment horizontal="distributed" vertical="center" indent="1"/>
      <protection hidden="1"/>
    </xf>
    <xf numFmtId="0" fontId="35" fillId="0" borderId="50" xfId="0" applyFont="1" applyBorder="1" applyAlignment="1" applyProtection="1">
      <alignment horizontal="distributed" vertical="center" indent="1"/>
      <protection hidden="1"/>
    </xf>
    <xf numFmtId="0" fontId="35" fillId="0" borderId="52" xfId="0" applyFont="1" applyBorder="1" applyAlignment="1" applyProtection="1">
      <alignment horizontal="distributed" vertical="center" indent="1"/>
      <protection hidden="1"/>
    </xf>
    <xf numFmtId="0" fontId="35" fillId="0" borderId="11" xfId="0" applyFont="1" applyBorder="1" applyAlignment="1" applyProtection="1">
      <alignment horizontal="distributed" vertical="center" indent="1"/>
      <protection hidden="1"/>
    </xf>
    <xf numFmtId="0" fontId="35" fillId="0" borderId="5" xfId="0" applyFont="1" applyBorder="1" applyAlignment="1" applyProtection="1">
      <alignment horizontal="distributed" vertical="center" indent="1"/>
      <protection hidden="1"/>
    </xf>
    <xf numFmtId="0" fontId="35" fillId="0" borderId="13" xfId="0" applyFont="1" applyBorder="1" applyAlignment="1" applyProtection="1">
      <alignment horizontal="distributed" vertical="center" indent="1"/>
      <protection hidden="1"/>
    </xf>
    <xf numFmtId="0" fontId="64" fillId="16" borderId="212" xfId="2" applyFont="1" applyFill="1" applyBorder="1" applyAlignment="1" applyProtection="1">
      <alignment horizontal="left" vertical="center" wrapText="1"/>
      <protection hidden="1"/>
    </xf>
    <xf numFmtId="0" fontId="64" fillId="16" borderId="206" xfId="2" applyFont="1" applyFill="1" applyBorder="1" applyAlignment="1" applyProtection="1">
      <alignment horizontal="left" vertical="center" wrapText="1"/>
      <protection hidden="1"/>
    </xf>
    <xf numFmtId="0" fontId="66" fillId="19" borderId="207" xfId="2" applyFont="1" applyFill="1" applyBorder="1" applyAlignment="1" applyProtection="1">
      <alignment horizontal="left" vertical="center" wrapText="1"/>
      <protection hidden="1"/>
    </xf>
    <xf numFmtId="0" fontId="66" fillId="19" borderId="204" xfId="2" applyFont="1" applyFill="1" applyBorder="1" applyAlignment="1" applyProtection="1">
      <alignment horizontal="left" vertical="center" wrapText="1"/>
      <protection hidden="1"/>
    </xf>
    <xf numFmtId="0" fontId="66" fillId="19" borderId="210" xfId="2" applyFont="1" applyFill="1" applyBorder="1" applyAlignment="1" applyProtection="1">
      <alignment horizontal="left" vertical="center" wrapText="1"/>
      <protection hidden="1"/>
    </xf>
    <xf numFmtId="0" fontId="87" fillId="16" borderId="187" xfId="0" applyFont="1" applyFill="1" applyBorder="1" applyAlignment="1" applyProtection="1">
      <alignment horizontal="center" vertical="center" textRotation="255"/>
      <protection hidden="1"/>
    </xf>
    <xf numFmtId="0" fontId="87" fillId="16" borderId="31" xfId="0" applyFont="1" applyFill="1" applyBorder="1" applyAlignment="1" applyProtection="1">
      <alignment horizontal="center" vertical="center" textRotation="255"/>
      <protection hidden="1"/>
    </xf>
    <xf numFmtId="0" fontId="87" fillId="16" borderId="294" xfId="0" applyFont="1" applyFill="1" applyBorder="1" applyAlignment="1" applyProtection="1">
      <alignment horizontal="center" vertical="center" textRotation="255"/>
      <protection hidden="1"/>
    </xf>
    <xf numFmtId="0" fontId="65" fillId="19" borderId="277" xfId="0" applyFont="1" applyFill="1" applyBorder="1" applyAlignment="1" applyProtection="1">
      <alignment horizontal="center" vertical="center" textRotation="255" wrapText="1"/>
      <protection hidden="1"/>
    </xf>
    <xf numFmtId="0" fontId="65" fillId="19" borderId="281" xfId="0" applyFont="1" applyFill="1" applyBorder="1" applyAlignment="1" applyProtection="1">
      <alignment horizontal="center" vertical="center" textRotation="255" wrapText="1"/>
      <protection hidden="1"/>
    </xf>
    <xf numFmtId="0" fontId="88" fillId="19" borderId="280" xfId="0" applyFont="1" applyFill="1" applyBorder="1" applyProtection="1">
      <alignment vertical="center"/>
      <protection hidden="1"/>
    </xf>
    <xf numFmtId="0" fontId="88" fillId="19" borderId="88" xfId="0" applyFont="1" applyFill="1" applyBorder="1" applyProtection="1">
      <alignment vertical="center"/>
      <protection hidden="1"/>
    </xf>
    <xf numFmtId="0" fontId="88" fillId="19" borderId="211" xfId="0" applyFont="1" applyFill="1" applyBorder="1" applyProtection="1">
      <alignment vertical="center"/>
      <protection hidden="1"/>
    </xf>
    <xf numFmtId="0" fontId="88" fillId="19" borderId="275" xfId="0" applyFont="1" applyFill="1" applyBorder="1" applyProtection="1">
      <alignment vertical="center"/>
      <protection hidden="1"/>
    </xf>
    <xf numFmtId="0" fontId="88" fillId="19" borderId="5" xfId="0" applyFont="1" applyFill="1" applyBorder="1" applyProtection="1">
      <alignment vertical="center"/>
      <protection hidden="1"/>
    </xf>
    <xf numFmtId="0" fontId="88" fillId="19" borderId="276" xfId="0" applyFont="1" applyFill="1" applyBorder="1" applyProtection="1">
      <alignment vertical="center"/>
      <protection hidden="1"/>
    </xf>
    <xf numFmtId="0" fontId="66" fillId="16" borderId="205" xfId="2" applyFont="1" applyFill="1" applyBorder="1" applyAlignment="1" applyProtection="1">
      <alignment horizontal="left" vertical="center" wrapText="1"/>
      <protection hidden="1"/>
    </xf>
    <xf numFmtId="0" fontId="66" fillId="16" borderId="213" xfId="2" applyFont="1" applyFill="1" applyBorder="1" applyAlignment="1" applyProtection="1">
      <alignment horizontal="left" vertical="center" wrapText="1"/>
      <protection hidden="1"/>
    </xf>
    <xf numFmtId="0" fontId="86" fillId="19" borderId="50" xfId="0" applyFont="1" applyFill="1" applyBorder="1" applyAlignment="1" applyProtection="1">
      <alignment horizontal="left" vertical="center" wrapText="1"/>
      <protection hidden="1"/>
    </xf>
    <xf numFmtId="0" fontId="86" fillId="19" borderId="274" xfId="0" applyFont="1" applyFill="1" applyBorder="1" applyAlignment="1" applyProtection="1">
      <alignment horizontal="left" vertical="center" wrapText="1"/>
      <protection hidden="1"/>
    </xf>
    <xf numFmtId="0" fontId="86" fillId="19" borderId="0" xfId="0" applyFont="1" applyFill="1" applyBorder="1" applyAlignment="1" applyProtection="1">
      <alignment horizontal="left" vertical="center" wrapText="1"/>
      <protection hidden="1"/>
    </xf>
    <xf numFmtId="0" fontId="86" fillId="19" borderId="209" xfId="0" applyFont="1" applyFill="1" applyBorder="1" applyAlignment="1" applyProtection="1">
      <alignment horizontal="left" vertical="center" wrapText="1"/>
      <protection hidden="1"/>
    </xf>
    <xf numFmtId="0" fontId="86" fillId="19" borderId="5" xfId="0" applyFont="1" applyFill="1" applyBorder="1" applyAlignment="1" applyProtection="1">
      <alignment horizontal="left" vertical="center" wrapText="1"/>
      <protection hidden="1"/>
    </xf>
    <xf numFmtId="0" fontId="86" fillId="19" borderId="276" xfId="0" applyFont="1" applyFill="1" applyBorder="1" applyAlignment="1" applyProtection="1">
      <alignment horizontal="left" vertical="center" wrapText="1"/>
      <protection hidden="1"/>
    </xf>
    <xf numFmtId="0" fontId="90" fillId="16" borderId="285" xfId="2" applyFont="1" applyFill="1" applyBorder="1" applyAlignment="1" applyProtection="1">
      <alignment horizontal="center" vertical="center" wrapText="1"/>
      <protection hidden="1"/>
    </xf>
    <xf numFmtId="0" fontId="90" fillId="16" borderId="281" xfId="2" applyFont="1" applyFill="1" applyBorder="1" applyAlignment="1" applyProtection="1">
      <alignment horizontal="center" vertical="center" wrapText="1"/>
      <protection hidden="1"/>
    </xf>
    <xf numFmtId="0" fontId="90" fillId="16" borderId="295" xfId="2" applyFont="1" applyFill="1" applyBorder="1" applyAlignment="1" applyProtection="1">
      <alignment horizontal="center" vertical="center" wrapText="1"/>
      <protection hidden="1"/>
    </xf>
    <xf numFmtId="0" fontId="2" fillId="16" borderId="286" xfId="2" applyFont="1" applyFill="1" applyBorder="1" applyAlignment="1" applyProtection="1">
      <alignment horizontal="center" vertical="center" wrapText="1"/>
      <protection hidden="1"/>
    </xf>
    <xf numFmtId="0" fontId="2" fillId="16" borderId="287" xfId="2" applyFont="1" applyFill="1" applyBorder="1" applyAlignment="1" applyProtection="1">
      <alignment horizontal="center" vertical="center" wrapText="1"/>
      <protection hidden="1"/>
    </xf>
    <xf numFmtId="0" fontId="2" fillId="16" borderId="288" xfId="2" applyFont="1" applyFill="1" applyBorder="1" applyAlignment="1" applyProtection="1">
      <alignment horizontal="center" vertical="center" wrapText="1"/>
      <protection hidden="1"/>
    </xf>
    <xf numFmtId="0" fontId="37" fillId="16" borderId="289" xfId="2" applyFont="1" applyFill="1" applyBorder="1" applyAlignment="1" applyProtection="1">
      <alignment horizontal="center" vertical="center" wrapText="1"/>
      <protection hidden="1"/>
    </xf>
    <xf numFmtId="0" fontId="37" fillId="16" borderId="50" xfId="2" applyFont="1" applyFill="1" applyBorder="1" applyAlignment="1" applyProtection="1">
      <alignment horizontal="center" vertical="center" wrapText="1"/>
      <protection hidden="1"/>
    </xf>
    <xf numFmtId="0" fontId="37" fillId="16" borderId="274" xfId="2" applyFont="1" applyFill="1" applyBorder="1" applyAlignment="1" applyProtection="1">
      <alignment horizontal="center" vertical="center" wrapText="1"/>
      <protection hidden="1"/>
    </xf>
    <xf numFmtId="0" fontId="37" fillId="16" borderId="293" xfId="2" applyFont="1" applyFill="1" applyBorder="1" applyAlignment="1" applyProtection="1">
      <alignment horizontal="center" vertical="center" wrapText="1"/>
      <protection hidden="1"/>
    </xf>
    <xf numFmtId="0" fontId="37" fillId="16" borderId="0" xfId="2" applyFont="1" applyFill="1" applyAlignment="1" applyProtection="1">
      <alignment horizontal="center" vertical="center" wrapText="1"/>
      <protection hidden="1"/>
    </xf>
    <xf numFmtId="0" fontId="37" fillId="16" borderId="209" xfId="2" applyFont="1" applyFill="1" applyBorder="1" applyAlignment="1" applyProtection="1">
      <alignment horizontal="center" vertical="center" wrapText="1"/>
      <protection hidden="1"/>
    </xf>
    <xf numFmtId="0" fontId="37" fillId="16" borderId="299" xfId="2" applyFont="1" applyFill="1" applyBorder="1" applyAlignment="1" applyProtection="1">
      <alignment horizontal="center" vertical="center" wrapText="1"/>
      <protection hidden="1"/>
    </xf>
    <xf numFmtId="0" fontId="37" fillId="16" borderId="297" xfId="2" applyFont="1" applyFill="1" applyBorder="1" applyAlignment="1" applyProtection="1">
      <alignment horizontal="center" vertical="center" wrapText="1"/>
      <protection hidden="1"/>
    </xf>
    <xf numFmtId="0" fontId="37" fillId="16" borderId="300" xfId="2" applyFont="1" applyFill="1" applyBorder="1" applyAlignment="1" applyProtection="1">
      <alignment horizontal="center" vertical="center" wrapText="1"/>
      <protection hidden="1"/>
    </xf>
    <xf numFmtId="0" fontId="66" fillId="16" borderId="290" xfId="2" applyFont="1" applyFill="1" applyBorder="1" applyAlignment="1" applyProtection="1">
      <alignment horizontal="left" vertical="center" wrapText="1"/>
      <protection hidden="1"/>
    </xf>
    <xf numFmtId="0" fontId="66" fillId="16" borderId="291" xfId="2" applyFont="1" applyFill="1" applyBorder="1" applyAlignment="1" applyProtection="1">
      <alignment horizontal="left" vertical="center" wrapText="1"/>
      <protection hidden="1"/>
    </xf>
    <xf numFmtId="0" fontId="66" fillId="16" borderId="292" xfId="2" applyFont="1" applyFill="1" applyBorder="1" applyAlignment="1" applyProtection="1">
      <alignment horizontal="left" vertical="center" wrapText="1"/>
      <protection hidden="1"/>
    </xf>
    <xf numFmtId="0" fontId="66" fillId="16" borderId="296" xfId="2" applyFont="1" applyFill="1" applyBorder="1" applyAlignment="1" applyProtection="1">
      <alignment horizontal="left" vertical="center" wrapText="1"/>
      <protection hidden="1"/>
    </xf>
    <xf numFmtId="0" fontId="66" fillId="16" borderId="297" xfId="2" applyFont="1" applyFill="1" applyBorder="1" applyAlignment="1" applyProtection="1">
      <alignment horizontal="left" vertical="center" wrapText="1"/>
      <protection hidden="1"/>
    </xf>
    <xf numFmtId="0" fontId="66" fillId="16" borderId="298" xfId="2" applyFont="1" applyFill="1" applyBorder="1" applyAlignment="1" applyProtection="1">
      <alignment horizontal="left" vertical="center" wrapText="1"/>
      <protection hidden="1"/>
    </xf>
    <xf numFmtId="0" fontId="62" fillId="20" borderId="178" xfId="0" applyFont="1" applyFill="1" applyBorder="1" applyAlignment="1" applyProtection="1">
      <alignment horizontal="center" vertical="center"/>
      <protection hidden="1"/>
    </xf>
    <xf numFmtId="0" fontId="62" fillId="20" borderId="4" xfId="0" applyFont="1" applyFill="1" applyBorder="1" applyAlignment="1" applyProtection="1">
      <alignment horizontal="center" vertical="center"/>
      <protection hidden="1"/>
    </xf>
    <xf numFmtId="49" fontId="11" fillId="21" borderId="47" xfId="2" applyNumberFormat="1" applyFont="1" applyFill="1" applyBorder="1" applyAlignment="1" applyProtection="1">
      <alignment horizontal="center" vertical="center" wrapText="1"/>
      <protection hidden="1"/>
    </xf>
    <xf numFmtId="49" fontId="11" fillId="21" borderId="58" xfId="2" applyNumberFormat="1" applyFont="1" applyFill="1" applyBorder="1" applyAlignment="1" applyProtection="1">
      <alignment horizontal="center" vertical="center"/>
      <protection hidden="1"/>
    </xf>
    <xf numFmtId="49" fontId="11" fillId="21" borderId="95" xfId="2" applyNumberFormat="1" applyFont="1" applyFill="1" applyBorder="1" applyAlignment="1" applyProtection="1">
      <alignment horizontal="center" vertical="center" wrapText="1"/>
      <protection hidden="1"/>
    </xf>
    <xf numFmtId="49" fontId="11" fillId="21" borderId="129" xfId="2" applyNumberFormat="1" applyFont="1" applyFill="1" applyBorder="1" applyAlignment="1" applyProtection="1">
      <alignment horizontal="center" vertical="center"/>
      <protection hidden="1"/>
    </xf>
    <xf numFmtId="3" fontId="61" fillId="20" borderId="172" xfId="0" applyNumberFormat="1" applyFont="1" applyFill="1" applyBorder="1" applyAlignment="1" applyProtection="1">
      <alignment horizontal="center" vertical="center"/>
      <protection hidden="1"/>
    </xf>
    <xf numFmtId="3" fontId="61" fillId="20" borderId="273" xfId="0" applyNumberFormat="1" applyFont="1" applyFill="1" applyBorder="1" applyAlignment="1" applyProtection="1">
      <alignment horizontal="center" vertical="center"/>
      <protection hidden="1"/>
    </xf>
    <xf numFmtId="3" fontId="62" fillId="20" borderId="156" xfId="0" applyNumberFormat="1" applyFont="1" applyFill="1" applyBorder="1" applyAlignment="1" applyProtection="1">
      <alignment horizontal="center" vertical="center"/>
      <protection hidden="1"/>
    </xf>
    <xf numFmtId="3" fontId="62" fillId="20" borderId="157" xfId="0" applyNumberFormat="1" applyFont="1" applyFill="1" applyBorder="1" applyAlignment="1" applyProtection="1">
      <alignment horizontal="center" vertical="center"/>
      <protection hidden="1"/>
    </xf>
    <xf numFmtId="0" fontId="62" fillId="20" borderId="156" xfId="0" applyNumberFormat="1" applyFont="1" applyFill="1" applyBorder="1" applyAlignment="1" applyProtection="1">
      <alignment horizontal="center" vertical="center"/>
      <protection hidden="1"/>
    </xf>
    <xf numFmtId="0" fontId="62" fillId="20" borderId="157" xfId="0" applyNumberFormat="1" applyFont="1" applyFill="1" applyBorder="1" applyAlignment="1" applyProtection="1">
      <alignment horizontal="center" vertical="center"/>
      <protection hidden="1"/>
    </xf>
    <xf numFmtId="3" fontId="61" fillId="20" borderId="155" xfId="0" applyNumberFormat="1" applyFont="1" applyFill="1" applyBorder="1" applyAlignment="1" applyProtection="1">
      <alignment horizontal="center" vertical="center"/>
      <protection hidden="1"/>
    </xf>
    <xf numFmtId="3" fontId="61" fillId="20" borderId="173" xfId="0" applyNumberFormat="1" applyFont="1" applyFill="1" applyBorder="1" applyAlignment="1" applyProtection="1">
      <alignment horizontal="center" vertical="center"/>
      <protection hidden="1"/>
    </xf>
    <xf numFmtId="3" fontId="61" fillId="20" borderId="179" xfId="0" applyNumberFormat="1" applyFont="1" applyFill="1" applyBorder="1" applyAlignment="1" applyProtection="1">
      <alignment horizontal="center" vertical="center"/>
      <protection hidden="1"/>
    </xf>
    <xf numFmtId="3" fontId="61" fillId="20" borderId="222" xfId="0" applyNumberFormat="1" applyFont="1" applyFill="1" applyBorder="1" applyAlignment="1" applyProtection="1">
      <alignment horizontal="center" vertical="center"/>
      <protection hidden="1"/>
    </xf>
    <xf numFmtId="0" fontId="66" fillId="19" borderId="186" xfId="2" applyFont="1" applyFill="1" applyBorder="1" applyAlignment="1" applyProtection="1">
      <alignment horizontal="left" vertical="center" wrapText="1"/>
      <protection hidden="1"/>
    </xf>
    <xf numFmtId="0" fontId="66" fillId="19" borderId="88" xfId="2" applyFont="1" applyFill="1" applyBorder="1" applyAlignment="1" applyProtection="1">
      <alignment horizontal="left" vertical="center" wrapText="1"/>
      <protection hidden="1"/>
    </xf>
    <xf numFmtId="0" fontId="66" fillId="19" borderId="187" xfId="2" applyFont="1" applyFill="1" applyBorder="1" applyAlignment="1" applyProtection="1">
      <alignment horizontal="left" vertical="center" wrapText="1"/>
      <protection hidden="1"/>
    </xf>
    <xf numFmtId="0" fontId="6" fillId="0" borderId="92" xfId="2" applyFont="1" applyFill="1" applyBorder="1" applyAlignment="1" applyProtection="1">
      <alignment horizontal="center" vertical="center" shrinkToFit="1"/>
      <protection hidden="1"/>
    </xf>
    <xf numFmtId="0" fontId="6" fillId="0" borderId="126" xfId="2" applyFont="1" applyFill="1" applyBorder="1" applyAlignment="1" applyProtection="1">
      <alignment horizontal="center" vertical="center" shrinkToFit="1"/>
      <protection hidden="1"/>
    </xf>
    <xf numFmtId="0" fontId="9" fillId="21" borderId="93" xfId="2" applyFont="1" applyFill="1" applyBorder="1" applyAlignment="1" applyProtection="1">
      <alignment horizontal="center" vertical="center" shrinkToFit="1"/>
      <protection hidden="1"/>
    </xf>
    <xf numFmtId="0" fontId="9" fillId="21" borderId="127" xfId="2" applyFont="1" applyFill="1" applyBorder="1" applyAlignment="1" applyProtection="1">
      <alignment horizontal="center" vertical="center" shrinkToFit="1"/>
      <protection hidden="1"/>
    </xf>
    <xf numFmtId="49" fontId="9" fillId="21" borderId="94" xfId="2" applyNumberFormat="1" applyFont="1" applyFill="1" applyBorder="1" applyAlignment="1" applyProtection="1">
      <alignment horizontal="center" vertical="center"/>
      <protection hidden="1"/>
    </xf>
    <xf numFmtId="49" fontId="10" fillId="21" borderId="94" xfId="0" applyNumberFormat="1" applyFont="1" applyFill="1" applyBorder="1" applyAlignment="1" applyProtection="1">
      <alignment horizontal="center" vertical="center"/>
      <protection hidden="1"/>
    </xf>
    <xf numFmtId="49" fontId="10" fillId="21" borderId="10" xfId="0" applyNumberFormat="1" applyFont="1" applyFill="1" applyBorder="1" applyAlignment="1" applyProtection="1">
      <alignment horizontal="center" vertical="center"/>
      <protection hidden="1"/>
    </xf>
    <xf numFmtId="49" fontId="10" fillId="21" borderId="128" xfId="0" applyNumberFormat="1" applyFont="1" applyFill="1" applyBorder="1" applyAlignment="1" applyProtection="1">
      <alignment horizontal="center" vertical="center"/>
      <protection hidden="1"/>
    </xf>
    <xf numFmtId="0" fontId="67" fillId="0" borderId="174" xfId="2" applyFont="1" applyFill="1" applyBorder="1" applyAlignment="1" applyProtection="1">
      <alignment horizontal="center" vertical="top"/>
      <protection hidden="1"/>
    </xf>
    <xf numFmtId="0" fontId="67" fillId="0" borderId="160" xfId="2" applyFont="1" applyFill="1" applyBorder="1" applyAlignment="1" applyProtection="1">
      <alignment horizontal="center" vertical="top"/>
      <protection hidden="1"/>
    </xf>
    <xf numFmtId="49" fontId="9" fillId="21" borderId="93" xfId="2" applyNumberFormat="1" applyFont="1" applyFill="1" applyBorder="1" applyAlignment="1" applyProtection="1">
      <alignment horizontal="center" vertical="center" wrapText="1"/>
      <protection hidden="1"/>
    </xf>
    <xf numFmtId="49" fontId="9" fillId="21" borderId="127" xfId="2" applyNumberFormat="1" applyFont="1" applyFill="1" applyBorder="1" applyAlignment="1" applyProtection="1">
      <alignment horizontal="center" vertical="center"/>
      <protection hidden="1"/>
    </xf>
    <xf numFmtId="49" fontId="9" fillId="21" borderId="10" xfId="2" applyNumberFormat="1" applyFont="1" applyFill="1" applyBorder="1" applyAlignment="1" applyProtection="1">
      <alignment horizontal="center" vertical="center"/>
      <protection hidden="1"/>
    </xf>
    <xf numFmtId="49" fontId="9" fillId="21" borderId="128" xfId="2" applyNumberFormat="1" applyFont="1" applyFill="1" applyBorder="1" applyAlignment="1" applyProtection="1">
      <alignment horizontal="center" vertical="center"/>
      <protection hidden="1"/>
    </xf>
    <xf numFmtId="0" fontId="25" fillId="27" borderId="305" xfId="2" applyFont="1" applyFill="1" applyBorder="1" applyAlignment="1" applyProtection="1">
      <alignment horizontal="center" vertical="center"/>
      <protection hidden="1"/>
    </xf>
    <xf numFmtId="0" fontId="25" fillId="27" borderId="180" xfId="2" applyFont="1" applyFill="1" applyBorder="1" applyAlignment="1" applyProtection="1">
      <alignment horizontal="center" vertical="center"/>
      <protection hidden="1"/>
    </xf>
    <xf numFmtId="0" fontId="25" fillId="27" borderId="306" xfId="2" applyFont="1" applyFill="1" applyBorder="1" applyAlignment="1" applyProtection="1">
      <alignment horizontal="center" vertical="center"/>
      <protection hidden="1"/>
    </xf>
    <xf numFmtId="0" fontId="25" fillId="27" borderId="16" xfId="2" applyFont="1" applyFill="1" applyBorder="1" applyAlignment="1" applyProtection="1">
      <alignment horizontal="center" vertical="center"/>
      <protection hidden="1"/>
    </xf>
    <xf numFmtId="0" fontId="25" fillId="27" borderId="307" xfId="2" applyFont="1" applyFill="1" applyBorder="1" applyAlignment="1" applyProtection="1">
      <alignment horizontal="center" vertical="center" wrapText="1"/>
      <protection hidden="1"/>
    </xf>
    <xf numFmtId="0" fontId="25" fillId="27" borderId="98" xfId="2" applyFont="1" applyFill="1" applyBorder="1" applyAlignment="1" applyProtection="1">
      <alignment horizontal="center" vertical="center"/>
      <protection hidden="1"/>
    </xf>
    <xf numFmtId="0" fontId="6" fillId="0" borderId="12" xfId="2" applyFont="1" applyFill="1" applyBorder="1" applyAlignment="1" applyProtection="1">
      <alignment horizontal="center" vertical="center"/>
      <protection hidden="1"/>
    </xf>
    <xf numFmtId="0" fontId="6" fillId="0" borderId="18" xfId="2" applyFont="1" applyFill="1" applyBorder="1" applyAlignment="1" applyProtection="1">
      <alignment horizontal="center" vertical="center"/>
      <protection hidden="1"/>
    </xf>
    <xf numFmtId="0" fontId="26" fillId="28" borderId="7" xfId="0" applyFont="1" applyFill="1" applyBorder="1" applyAlignment="1" applyProtection="1">
      <alignment horizontal="center" vertical="center" wrapText="1"/>
      <protection hidden="1"/>
    </xf>
    <xf numFmtId="0" fontId="26" fillId="28" borderId="14" xfId="0" applyFont="1" applyFill="1" applyBorder="1" applyAlignment="1" applyProtection="1">
      <alignment horizontal="center" vertical="center"/>
      <protection hidden="1"/>
    </xf>
    <xf numFmtId="0" fontId="6" fillId="7" borderId="7" xfId="2" applyFont="1" applyFill="1" applyBorder="1" applyAlignment="1" applyProtection="1">
      <alignment horizontal="center" vertical="center"/>
      <protection hidden="1"/>
    </xf>
    <xf numFmtId="0" fontId="6" fillId="7" borderId="14" xfId="2" applyFont="1" applyFill="1" applyBorder="1" applyAlignment="1" applyProtection="1">
      <alignment horizontal="center" vertical="center"/>
      <protection hidden="1"/>
    </xf>
    <xf numFmtId="0" fontId="8" fillId="7" borderId="11" xfId="2" applyFont="1" applyFill="1" applyBorder="1" applyAlignment="1" applyProtection="1">
      <alignment horizontal="center" vertical="center"/>
      <protection hidden="1"/>
    </xf>
    <xf numFmtId="0" fontId="8" fillId="7" borderId="13" xfId="2" applyFont="1" applyFill="1" applyBorder="1" applyAlignment="1" applyProtection="1">
      <alignment horizontal="center" vertical="center"/>
      <protection hidden="1"/>
    </xf>
    <xf numFmtId="0" fontId="8" fillId="0" borderId="11" xfId="2" applyFont="1" applyFill="1" applyBorder="1" applyAlignment="1" applyProtection="1">
      <alignment horizontal="center" vertical="center" wrapText="1"/>
      <protection hidden="1"/>
    </xf>
    <xf numFmtId="0" fontId="8" fillId="0" borderId="17" xfId="2" applyFont="1" applyFill="1" applyBorder="1" applyAlignment="1" applyProtection="1">
      <alignment horizontal="center" vertical="center"/>
      <protection hidden="1"/>
    </xf>
    <xf numFmtId="0" fontId="25" fillId="28" borderId="12" xfId="2" applyFont="1" applyFill="1" applyBorder="1" applyAlignment="1" applyProtection="1">
      <alignment horizontal="center" vertical="center" wrapText="1"/>
      <protection hidden="1"/>
    </xf>
    <xf numFmtId="0" fontId="25" fillId="28" borderId="18" xfId="2" applyFont="1" applyFill="1" applyBorder="1" applyAlignment="1" applyProtection="1">
      <alignment horizontal="center" vertical="center"/>
      <protection hidden="1"/>
    </xf>
    <xf numFmtId="0" fontId="25" fillId="9" borderId="48" xfId="2" applyFont="1" applyFill="1" applyBorder="1" applyAlignment="1" applyProtection="1">
      <alignment horizontal="center" vertical="center"/>
      <protection hidden="1"/>
    </xf>
    <xf numFmtId="0" fontId="25" fillId="9" borderId="243" xfId="2" applyFont="1" applyFill="1" applyBorder="1" applyAlignment="1" applyProtection="1">
      <alignment horizontal="center" vertical="center"/>
      <protection hidden="1"/>
    </xf>
    <xf numFmtId="0" fontId="42" fillId="3" borderId="92" xfId="2" applyFont="1" applyFill="1" applyBorder="1" applyAlignment="1" applyProtection="1">
      <alignment horizontal="center" vertical="center" wrapText="1"/>
      <protection hidden="1"/>
    </xf>
    <xf numFmtId="0" fontId="42" fillId="3" borderId="14" xfId="2" applyFont="1" applyFill="1" applyBorder="1" applyAlignment="1" applyProtection="1">
      <alignment horizontal="center" vertical="center"/>
      <protection hidden="1"/>
    </xf>
    <xf numFmtId="0" fontId="8" fillId="3" borderId="1" xfId="2" applyFont="1" applyFill="1" applyBorder="1" applyAlignment="1" applyProtection="1">
      <alignment horizontal="center" vertical="center" wrapText="1"/>
      <protection hidden="1"/>
    </xf>
    <xf numFmtId="0" fontId="8" fillId="3" borderId="15" xfId="2" applyFont="1" applyFill="1" applyBorder="1" applyAlignment="1" applyProtection="1">
      <alignment horizontal="center" vertical="center"/>
      <protection hidden="1"/>
    </xf>
    <xf numFmtId="0" fontId="6" fillId="3" borderId="12" xfId="2" applyFont="1" applyFill="1" applyBorder="1" applyAlignment="1" applyProtection="1">
      <alignment horizontal="center" vertical="center"/>
      <protection hidden="1"/>
    </xf>
    <xf numFmtId="0" fontId="6" fillId="3" borderId="18" xfId="2" applyFont="1" applyFill="1" applyBorder="1" applyAlignment="1" applyProtection="1">
      <alignment horizontal="center" vertical="center"/>
      <protection hidden="1"/>
    </xf>
    <xf numFmtId="0" fontId="16" fillId="18" borderId="88" xfId="2" applyFont="1" applyFill="1" applyBorder="1" applyAlignment="1" applyProtection="1">
      <alignment horizontal="left" vertical="center" wrapText="1"/>
      <protection hidden="1"/>
    </xf>
    <xf numFmtId="0" fontId="16" fillId="18" borderId="89" xfId="2" applyFont="1" applyFill="1" applyBorder="1" applyAlignment="1" applyProtection="1">
      <alignment horizontal="left" vertical="center" wrapText="1"/>
      <protection hidden="1"/>
    </xf>
    <xf numFmtId="0" fontId="25" fillId="22" borderId="253" xfId="2" applyFont="1" applyFill="1" applyBorder="1" applyAlignment="1" applyProtection="1">
      <alignment horizontal="center" vertical="center"/>
      <protection hidden="1"/>
    </xf>
    <xf numFmtId="0" fontId="25" fillId="22" borderId="16" xfId="2" applyFont="1" applyFill="1" applyBorder="1" applyAlignment="1" applyProtection="1">
      <alignment horizontal="center" vertical="center"/>
      <protection hidden="1"/>
    </xf>
    <xf numFmtId="0" fontId="25" fillId="28" borderId="253" xfId="2" applyFont="1" applyFill="1" applyBorder="1" applyAlignment="1" applyProtection="1">
      <alignment horizontal="center" vertical="center"/>
      <protection hidden="1"/>
    </xf>
    <xf numFmtId="0" fontId="25" fillId="28" borderId="16" xfId="2" applyFont="1" applyFill="1" applyBorder="1" applyAlignment="1" applyProtection="1">
      <alignment horizontal="center" vertical="center"/>
      <protection hidden="1"/>
    </xf>
    <xf numFmtId="0" fontId="42" fillId="3" borderId="130" xfId="2" applyFont="1" applyFill="1" applyBorder="1" applyAlignment="1" applyProtection="1">
      <alignment horizontal="center" vertical="center"/>
      <protection hidden="1"/>
    </xf>
    <xf numFmtId="0" fontId="42" fillId="3" borderId="98" xfId="2" applyFont="1" applyFill="1" applyBorder="1" applyAlignment="1" applyProtection="1">
      <alignment horizontal="center" vertical="center"/>
      <protection hidden="1"/>
    </xf>
    <xf numFmtId="0" fontId="44" fillId="0" borderId="88" xfId="2" applyFont="1" applyBorder="1" applyAlignment="1" applyProtection="1">
      <alignment horizontal="center" vertical="center" shrinkToFit="1"/>
      <protection hidden="1"/>
    </xf>
    <xf numFmtId="0" fontId="44" fillId="0" borderId="187" xfId="2" applyFont="1" applyBorder="1" applyAlignment="1" applyProtection="1">
      <alignment horizontal="center" vertical="center" shrinkToFit="1"/>
      <protection hidden="1"/>
    </xf>
    <xf numFmtId="0" fontId="81" fillId="20" borderId="267" xfId="2" applyFont="1" applyFill="1" applyBorder="1" applyAlignment="1" applyProtection="1">
      <alignment horizontal="left" vertical="center" wrapText="1"/>
      <protection hidden="1"/>
    </xf>
    <xf numFmtId="0" fontId="81" fillId="20" borderId="268" xfId="2" applyFont="1" applyFill="1" applyBorder="1" applyAlignment="1" applyProtection="1">
      <alignment horizontal="left" vertical="center" wrapText="1"/>
      <protection hidden="1"/>
    </xf>
    <xf numFmtId="0" fontId="25" fillId="11" borderId="46" xfId="2" applyFont="1" applyFill="1" applyBorder="1" applyAlignment="1" applyProtection="1">
      <alignment horizontal="center" vertical="center" wrapText="1"/>
      <protection hidden="1"/>
    </xf>
    <xf numFmtId="0" fontId="25" fillId="11" borderId="200" xfId="2" applyFont="1" applyFill="1" applyBorder="1" applyAlignment="1" applyProtection="1">
      <alignment horizontal="center" vertical="center"/>
      <protection hidden="1"/>
    </xf>
    <xf numFmtId="0" fontId="25" fillId="11" borderId="95" xfId="2" applyFont="1" applyFill="1" applyBorder="1" applyAlignment="1" applyProtection="1">
      <alignment horizontal="center" vertical="center"/>
      <protection hidden="1"/>
    </xf>
    <xf numFmtId="0" fontId="25" fillId="11" borderId="18" xfId="2" applyFont="1" applyFill="1" applyBorder="1" applyAlignment="1" applyProtection="1">
      <alignment horizontal="center" vertical="center"/>
      <protection hidden="1"/>
    </xf>
    <xf numFmtId="0" fontId="26" fillId="22" borderId="7" xfId="0" applyFont="1" applyFill="1" applyBorder="1" applyAlignment="1" applyProtection="1">
      <alignment horizontal="center" vertical="center" wrapText="1"/>
      <protection hidden="1"/>
    </xf>
    <xf numFmtId="0" fontId="26" fillId="22" borderId="14" xfId="0" applyFont="1" applyFill="1" applyBorder="1" applyAlignment="1" applyProtection="1">
      <alignment horizontal="center" vertical="center"/>
      <protection hidden="1"/>
    </xf>
    <xf numFmtId="0" fontId="25" fillId="22" borderId="11" xfId="2" applyFont="1" applyFill="1" applyBorder="1" applyAlignment="1" applyProtection="1">
      <alignment horizontal="center" vertical="center" wrapText="1"/>
      <protection hidden="1"/>
    </xf>
    <xf numFmtId="0" fontId="25" fillId="22" borderId="17" xfId="2" applyFont="1" applyFill="1" applyBorder="1" applyAlignment="1" applyProtection="1">
      <alignment horizontal="center" vertical="center"/>
      <protection hidden="1"/>
    </xf>
    <xf numFmtId="0" fontId="25" fillId="12" borderId="12" xfId="2" applyFont="1" applyFill="1" applyBorder="1" applyAlignment="1" applyProtection="1">
      <alignment horizontal="center" vertical="center"/>
      <protection hidden="1"/>
    </xf>
    <xf numFmtId="0" fontId="25" fillId="12" borderId="18" xfId="2" applyFont="1" applyFill="1" applyBorder="1" applyAlignment="1" applyProtection="1">
      <alignment horizontal="center" vertical="center"/>
      <protection hidden="1"/>
    </xf>
    <xf numFmtId="0" fontId="77" fillId="19" borderId="267" xfId="3" applyFont="1" applyFill="1" applyBorder="1" applyAlignment="1" applyProtection="1">
      <alignment horizontal="center" vertical="center" wrapText="1"/>
      <protection locked="0" hidden="1"/>
    </xf>
    <xf numFmtId="0" fontId="77" fillId="19" borderId="269" xfId="3" applyFont="1" applyFill="1" applyBorder="1" applyAlignment="1" applyProtection="1">
      <alignment horizontal="center" vertical="center"/>
      <protection locked="0" hidden="1"/>
    </xf>
    <xf numFmtId="0" fontId="77" fillId="19" borderId="268" xfId="3" applyFont="1" applyFill="1" applyBorder="1" applyAlignment="1" applyProtection="1">
      <alignment horizontal="center" vertical="center"/>
      <protection locked="0" hidden="1"/>
    </xf>
    <xf numFmtId="0" fontId="78" fillId="16" borderId="260" xfId="3" applyFont="1" applyFill="1" applyBorder="1" applyAlignment="1" applyProtection="1">
      <alignment horizontal="center" vertical="center"/>
      <protection locked="0" hidden="1"/>
    </xf>
    <xf numFmtId="0" fontId="78" fillId="16" borderId="261" xfId="3" applyFont="1" applyFill="1" applyBorder="1" applyAlignment="1" applyProtection="1">
      <alignment horizontal="center" vertical="center"/>
      <protection locked="0" hidden="1"/>
    </xf>
    <xf numFmtId="0" fontId="78" fillId="16" borderId="262" xfId="3" applyFont="1" applyFill="1" applyBorder="1" applyAlignment="1" applyProtection="1">
      <alignment horizontal="center" vertical="center"/>
      <protection locked="0" hidden="1"/>
    </xf>
    <xf numFmtId="0" fontId="79" fillId="16" borderId="2" xfId="0" applyFont="1" applyFill="1" applyBorder="1" applyAlignment="1" applyProtection="1">
      <alignment horizontal="center" vertical="center"/>
      <protection hidden="1"/>
    </xf>
    <xf numFmtId="0" fontId="79" fillId="16" borderId="3" xfId="0" applyFont="1" applyFill="1" applyBorder="1" applyAlignment="1" applyProtection="1">
      <alignment horizontal="center" vertical="center"/>
      <protection hidden="1"/>
    </xf>
    <xf numFmtId="0" fontId="79" fillId="16" borderId="4" xfId="0" applyFont="1" applyFill="1" applyBorder="1" applyAlignment="1" applyProtection="1">
      <alignment horizontal="center" vertical="center"/>
      <protection hidden="1"/>
    </xf>
    <xf numFmtId="0" fontId="14" fillId="0" borderId="27" xfId="2" applyNumberFormat="1" applyFont="1" applyFill="1" applyBorder="1" applyAlignment="1" applyProtection="1">
      <alignment horizontal="left" vertical="center"/>
      <protection hidden="1"/>
    </xf>
    <xf numFmtId="0" fontId="14" fillId="0" borderId="63" xfId="2" applyNumberFormat="1" applyFont="1" applyFill="1" applyBorder="1" applyAlignment="1" applyProtection="1">
      <alignment horizontal="left" vertical="center"/>
      <protection hidden="1"/>
    </xf>
    <xf numFmtId="0" fontId="14" fillId="0" borderId="64" xfId="2" applyNumberFormat="1" applyFont="1" applyFill="1" applyBorder="1" applyAlignment="1" applyProtection="1">
      <alignment horizontal="left" vertical="center"/>
      <protection hidden="1"/>
    </xf>
    <xf numFmtId="178" fontId="22" fillId="0" borderId="65" xfId="2" applyNumberFormat="1" applyFont="1" applyFill="1" applyBorder="1" applyAlignment="1" applyProtection="1">
      <alignment horizontal="left" vertical="center" shrinkToFit="1"/>
      <protection hidden="1"/>
    </xf>
    <xf numFmtId="178" fontId="22" fillId="0" borderId="66" xfId="2" applyNumberFormat="1" applyFont="1" applyFill="1" applyBorder="1" applyAlignment="1" applyProtection="1">
      <alignment horizontal="left" vertical="center" shrinkToFit="1"/>
      <protection hidden="1"/>
    </xf>
    <xf numFmtId="0" fontId="22" fillId="25" borderId="66" xfId="2" applyNumberFormat="1" applyFont="1" applyFill="1" applyBorder="1" applyAlignment="1" applyProtection="1">
      <alignment horizontal="left" vertical="center" shrinkToFit="1"/>
      <protection hidden="1"/>
    </xf>
    <xf numFmtId="0" fontId="22" fillId="25" borderId="216" xfId="2" applyNumberFormat="1" applyFont="1" applyFill="1" applyBorder="1" applyAlignment="1" applyProtection="1">
      <alignment horizontal="left" vertical="center" shrinkToFit="1"/>
      <protection hidden="1"/>
    </xf>
    <xf numFmtId="0" fontId="14" fillId="0" borderId="138" xfId="2" applyNumberFormat="1" applyFont="1" applyFill="1" applyBorder="1" applyAlignment="1" applyProtection="1">
      <alignment horizontal="left" vertical="center"/>
      <protection hidden="1"/>
    </xf>
    <xf numFmtId="0" fontId="14" fillId="0" borderId="201" xfId="2" applyNumberFormat="1" applyFont="1" applyFill="1" applyBorder="1" applyAlignment="1" applyProtection="1">
      <alignment horizontal="left" vertical="center"/>
      <protection hidden="1"/>
    </xf>
    <xf numFmtId="0" fontId="14" fillId="0" borderId="137" xfId="2" applyNumberFormat="1" applyFont="1" applyFill="1" applyBorder="1" applyAlignment="1" applyProtection="1">
      <alignment horizontal="left" vertical="center"/>
      <protection hidden="1"/>
    </xf>
    <xf numFmtId="178" fontId="22" fillId="0" borderId="218" xfId="2" applyNumberFormat="1" applyFont="1" applyFill="1" applyBorder="1" applyAlignment="1" applyProtection="1">
      <alignment horizontal="left" vertical="center" shrinkToFit="1"/>
      <protection hidden="1"/>
    </xf>
    <xf numFmtId="178" fontId="22" fillId="0" borderId="219" xfId="2" applyNumberFormat="1" applyFont="1" applyFill="1" applyBorder="1" applyAlignment="1" applyProtection="1">
      <alignment horizontal="left" vertical="center" shrinkToFit="1"/>
      <protection hidden="1"/>
    </xf>
    <xf numFmtId="0" fontId="22" fillId="25" borderId="219" xfId="2" applyNumberFormat="1" applyFont="1" applyFill="1" applyBorder="1" applyAlignment="1" applyProtection="1">
      <alignment horizontal="left" vertical="center" shrinkToFit="1"/>
      <protection hidden="1"/>
    </xf>
    <xf numFmtId="0" fontId="22" fillId="25" borderId="220" xfId="2" applyNumberFormat="1" applyFont="1" applyFill="1" applyBorder="1" applyAlignment="1" applyProtection="1">
      <alignment horizontal="left" vertical="center" shrinkToFit="1"/>
      <protection hidden="1"/>
    </xf>
    <xf numFmtId="0" fontId="14" fillId="0" borderId="35" xfId="2" applyNumberFormat="1" applyFont="1" applyFill="1" applyBorder="1" applyAlignment="1" applyProtection="1">
      <alignment horizontal="left" vertical="center"/>
      <protection hidden="1"/>
    </xf>
    <xf numFmtId="0" fontId="14" fillId="0" borderId="67" xfId="2" applyNumberFormat="1" applyFont="1" applyFill="1" applyBorder="1" applyAlignment="1" applyProtection="1">
      <alignment horizontal="left" vertical="center"/>
      <protection hidden="1"/>
    </xf>
    <xf numFmtId="0" fontId="14" fillId="0" borderId="60" xfId="2" applyNumberFormat="1" applyFont="1" applyFill="1" applyBorder="1" applyAlignment="1" applyProtection="1">
      <alignment horizontal="left" vertical="center"/>
      <protection hidden="1"/>
    </xf>
    <xf numFmtId="178" fontId="22" fillId="0" borderId="68" xfId="2" applyNumberFormat="1" applyFont="1" applyFill="1" applyBorder="1" applyAlignment="1" applyProtection="1">
      <alignment horizontal="left" vertical="center" shrinkToFit="1"/>
      <protection hidden="1"/>
    </xf>
    <xf numFmtId="178" fontId="22" fillId="0" borderId="69" xfId="2" applyNumberFormat="1" applyFont="1" applyFill="1" applyBorder="1" applyAlignment="1" applyProtection="1">
      <alignment horizontal="left" vertical="center" shrinkToFit="1"/>
      <protection hidden="1"/>
    </xf>
    <xf numFmtId="0" fontId="22" fillId="25" borderId="69" xfId="2" applyNumberFormat="1" applyFont="1" applyFill="1" applyBorder="1" applyAlignment="1" applyProtection="1">
      <alignment horizontal="left" vertical="center" shrinkToFit="1"/>
      <protection hidden="1"/>
    </xf>
    <xf numFmtId="0" fontId="22" fillId="25" borderId="217" xfId="2" applyNumberFormat="1" applyFont="1" applyFill="1" applyBorder="1" applyAlignment="1" applyProtection="1">
      <alignment horizontal="left" vertical="center" shrinkToFit="1"/>
      <protection hidden="1"/>
    </xf>
    <xf numFmtId="0" fontId="30" fillId="10" borderId="2" xfId="0" applyFont="1" applyFill="1" applyBorder="1" applyAlignment="1" applyProtection="1">
      <alignment horizontal="left" vertical="center" indent="1"/>
      <protection locked="0"/>
    </xf>
    <xf numFmtId="0" fontId="30" fillId="10" borderId="3" xfId="0" applyFont="1" applyFill="1" applyBorder="1" applyAlignment="1" applyProtection="1">
      <alignment horizontal="left" vertical="center" indent="1"/>
      <protection locked="0"/>
    </xf>
    <xf numFmtId="0" fontId="30" fillId="10" borderId="4" xfId="0" applyFont="1" applyFill="1" applyBorder="1" applyAlignment="1" applyProtection="1">
      <alignment horizontal="left" vertical="center" indent="1"/>
      <protection locked="0"/>
    </xf>
    <xf numFmtId="0" fontId="14" fillId="8" borderId="2" xfId="2" applyFont="1" applyFill="1" applyBorder="1" applyAlignment="1" applyProtection="1">
      <alignment horizontal="center" vertical="center"/>
      <protection hidden="1"/>
    </xf>
    <xf numFmtId="0" fontId="14" fillId="8" borderId="3" xfId="2" applyFont="1" applyFill="1" applyBorder="1" applyAlignment="1" applyProtection="1">
      <alignment horizontal="center" vertical="center"/>
      <protection hidden="1"/>
    </xf>
    <xf numFmtId="0" fontId="14" fillId="8" borderId="4" xfId="2" applyFont="1" applyFill="1" applyBorder="1" applyAlignment="1" applyProtection="1">
      <alignment horizontal="center" vertical="center"/>
      <protection hidden="1"/>
    </xf>
    <xf numFmtId="0" fontId="14" fillId="29" borderId="61" xfId="2" applyFont="1" applyFill="1" applyBorder="1" applyAlignment="1" applyProtection="1">
      <alignment horizontal="center" vertical="center"/>
      <protection hidden="1"/>
    </xf>
    <xf numFmtId="0" fontId="14" fillId="29" borderId="62" xfId="2" applyFont="1" applyFill="1" applyBorder="1" applyAlignment="1" applyProtection="1">
      <alignment horizontal="center" vertical="center"/>
      <protection hidden="1"/>
    </xf>
    <xf numFmtId="0" fontId="14" fillId="23" borderId="62" xfId="2" applyFont="1" applyFill="1" applyBorder="1" applyAlignment="1" applyProtection="1">
      <alignment horizontal="center" vertical="center"/>
      <protection hidden="1"/>
    </xf>
    <xf numFmtId="0" fontId="14" fillId="23" borderId="215" xfId="2" applyFont="1" applyFill="1" applyBorder="1" applyAlignment="1" applyProtection="1">
      <alignment horizontal="center" vertical="center"/>
      <protection hidden="1"/>
    </xf>
    <xf numFmtId="0" fontId="14" fillId="16" borderId="56" xfId="0" applyFont="1" applyFill="1" applyBorder="1" applyAlignment="1" applyProtection="1">
      <alignment horizontal="center" vertical="center" wrapText="1"/>
      <protection hidden="1"/>
    </xf>
    <xf numFmtId="0" fontId="14" fillId="16" borderId="57" xfId="0" applyFont="1" applyFill="1" applyBorder="1" applyAlignment="1" applyProtection="1">
      <alignment horizontal="center" vertical="center" wrapText="1"/>
      <protection hidden="1"/>
    </xf>
    <xf numFmtId="0" fontId="14" fillId="16" borderId="59" xfId="0" applyFont="1" applyFill="1" applyBorder="1" applyAlignment="1" applyProtection="1">
      <alignment horizontal="center" vertical="center" wrapText="1"/>
      <protection hidden="1"/>
    </xf>
    <xf numFmtId="0" fontId="23" fillId="10" borderId="58" xfId="0" applyFont="1" applyFill="1" applyBorder="1" applyAlignment="1" applyProtection="1">
      <alignment horizontal="distributed" vertical="center" indent="3"/>
      <protection locked="0"/>
    </xf>
    <xf numFmtId="0" fontId="23" fillId="10" borderId="57" xfId="0" applyFont="1" applyFill="1" applyBorder="1" applyAlignment="1" applyProtection="1">
      <alignment horizontal="distributed" vertical="center" indent="3"/>
      <protection locked="0"/>
    </xf>
    <xf numFmtId="0" fontId="23" fillId="10" borderId="50" xfId="0" applyFont="1" applyFill="1" applyBorder="1" applyAlignment="1" applyProtection="1">
      <alignment horizontal="distributed" vertical="center" indent="3"/>
      <protection locked="0"/>
    </xf>
    <xf numFmtId="0" fontId="14" fillId="16" borderId="51" xfId="2" applyFont="1" applyFill="1" applyBorder="1" applyAlignment="1" applyProtection="1">
      <alignment horizontal="center" vertical="center" wrapText="1"/>
      <protection hidden="1"/>
    </xf>
    <xf numFmtId="0" fontId="14" fillId="16" borderId="52" xfId="2" applyFont="1" applyFill="1" applyBorder="1" applyAlignment="1" applyProtection="1">
      <alignment horizontal="center" vertical="center" wrapText="1"/>
      <protection hidden="1"/>
    </xf>
    <xf numFmtId="49" fontId="32" fillId="0" borderId="51" xfId="2" applyNumberFormat="1" applyFont="1" applyBorder="1" applyAlignment="1" applyProtection="1">
      <alignment horizontal="left" vertical="center" indent="1"/>
      <protection locked="0"/>
    </xf>
    <xf numFmtId="49" fontId="32" fillId="0" borderId="50" xfId="2" applyNumberFormat="1" applyFont="1" applyBorder="1" applyAlignment="1" applyProtection="1">
      <alignment horizontal="left" vertical="center" indent="1"/>
      <protection locked="0"/>
    </xf>
    <xf numFmtId="49" fontId="32" fillId="0" borderId="53" xfId="2" applyNumberFormat="1" applyFont="1" applyBorder="1" applyAlignment="1" applyProtection="1">
      <alignment horizontal="left" vertical="center" indent="1"/>
      <protection locked="0"/>
    </xf>
    <xf numFmtId="0" fontId="14" fillId="0" borderId="84" xfId="2" applyFont="1" applyBorder="1" applyAlignment="1" applyProtection="1">
      <alignment horizontal="left" vertical="center" indent="1"/>
      <protection locked="0"/>
    </xf>
    <xf numFmtId="0" fontId="14" fillId="0" borderId="162" xfId="2" applyFont="1" applyBorder="1" applyAlignment="1" applyProtection="1">
      <alignment horizontal="left" vertical="center" indent="1"/>
      <protection locked="0"/>
    </xf>
    <xf numFmtId="0" fontId="14" fillId="0" borderId="174" xfId="2" applyFont="1" applyBorder="1" applyAlignment="1" applyProtection="1">
      <alignment horizontal="left" vertical="center" indent="1"/>
      <protection locked="0"/>
    </xf>
    <xf numFmtId="0" fontId="14" fillId="0" borderId="141" xfId="2" applyFont="1" applyBorder="1" applyAlignment="1" applyProtection="1">
      <alignment horizontal="left" vertical="center" indent="1"/>
      <protection locked="0"/>
    </xf>
    <xf numFmtId="0" fontId="14" fillId="0" borderId="163" xfId="2" applyFont="1" applyBorder="1" applyAlignment="1" applyProtection="1">
      <alignment horizontal="left" vertical="center" indent="1"/>
      <protection locked="0"/>
    </xf>
    <xf numFmtId="0" fontId="14" fillId="0" borderId="147" xfId="2" applyFont="1" applyBorder="1" applyAlignment="1" applyProtection="1">
      <alignment horizontal="left" vertical="center" indent="1"/>
      <protection locked="0"/>
    </xf>
    <xf numFmtId="0" fontId="15" fillId="16" borderId="83" xfId="0" applyFont="1" applyFill="1" applyBorder="1" applyAlignment="1" applyProtection="1">
      <alignment horizontal="center" vertical="center" wrapText="1"/>
      <protection hidden="1"/>
    </xf>
    <xf numFmtId="0" fontId="15" fillId="16" borderId="30" xfId="0" applyFont="1" applyFill="1" applyBorder="1" applyAlignment="1" applyProtection="1">
      <alignment horizontal="center" vertical="center" wrapText="1"/>
      <protection hidden="1"/>
    </xf>
    <xf numFmtId="0" fontId="15" fillId="16" borderId="85" xfId="0" applyFont="1" applyFill="1" applyBorder="1" applyAlignment="1" applyProtection="1">
      <alignment horizontal="center" vertical="center" wrapText="1"/>
      <protection hidden="1"/>
    </xf>
    <xf numFmtId="0" fontId="14" fillId="0" borderId="86" xfId="2" applyFont="1" applyBorder="1" applyAlignment="1" applyProtection="1">
      <alignment horizontal="left" vertical="center" indent="1"/>
      <protection locked="0"/>
    </xf>
    <xf numFmtId="0" fontId="14" fillId="0" borderId="164" xfId="2" applyFont="1" applyBorder="1" applyAlignment="1" applyProtection="1">
      <alignment horizontal="left" vertical="center" indent="1"/>
      <protection locked="0"/>
    </xf>
    <xf numFmtId="0" fontId="14" fillId="0" borderId="175" xfId="2" applyFont="1" applyBorder="1" applyAlignment="1" applyProtection="1">
      <alignment horizontal="left" vertical="center" indent="1"/>
      <protection locked="0"/>
    </xf>
    <xf numFmtId="56" fontId="15" fillId="16" borderId="45" xfId="0" applyNumberFormat="1" applyFont="1" applyFill="1" applyBorder="1" applyAlignment="1" applyProtection="1">
      <alignment horizontal="distributed" vertical="center" indent="1"/>
      <protection hidden="1"/>
    </xf>
    <xf numFmtId="56" fontId="15" fillId="16" borderId="46" xfId="0" applyNumberFormat="1" applyFont="1" applyFill="1" applyBorder="1" applyAlignment="1" applyProtection="1">
      <alignment horizontal="distributed" vertical="center" indent="1"/>
      <protection hidden="1"/>
    </xf>
    <xf numFmtId="56" fontId="15" fillId="16" borderId="229" xfId="0" applyNumberFormat="1" applyFont="1" applyFill="1" applyBorder="1" applyAlignment="1" applyProtection="1">
      <alignment horizontal="distributed" vertical="center" indent="1"/>
      <protection hidden="1"/>
    </xf>
    <xf numFmtId="0" fontId="25" fillId="16" borderId="221" xfId="2" applyNumberFormat="1" applyFont="1" applyFill="1" applyBorder="1" applyAlignment="1" applyProtection="1">
      <alignment horizontal="distributed" vertical="center" indent="1"/>
      <protection hidden="1"/>
    </xf>
    <xf numFmtId="0" fontId="25" fillId="16" borderId="222" xfId="2" applyNumberFormat="1" applyFont="1" applyFill="1" applyBorder="1" applyAlignment="1" applyProtection="1">
      <alignment horizontal="distributed" vertical="center" indent="1"/>
      <protection hidden="1"/>
    </xf>
    <xf numFmtId="0" fontId="25" fillId="16" borderId="227" xfId="2" applyNumberFormat="1" applyFont="1" applyFill="1" applyBorder="1" applyAlignment="1" applyProtection="1">
      <alignment horizontal="distributed" vertical="center" indent="1"/>
      <protection hidden="1"/>
    </xf>
    <xf numFmtId="0" fontId="25" fillId="16" borderId="223" xfId="2" applyNumberFormat="1" applyFont="1" applyFill="1" applyBorder="1" applyAlignment="1" applyProtection="1">
      <alignment horizontal="distributed" vertical="center" indent="1"/>
      <protection hidden="1"/>
    </xf>
    <xf numFmtId="0" fontId="25" fillId="16" borderId="224" xfId="2" applyNumberFormat="1" applyFont="1" applyFill="1" applyBorder="1" applyAlignment="1" applyProtection="1">
      <alignment horizontal="distributed" vertical="center" indent="1"/>
      <protection hidden="1"/>
    </xf>
    <xf numFmtId="0" fontId="25" fillId="16" borderId="228" xfId="2" applyNumberFormat="1" applyFont="1" applyFill="1" applyBorder="1" applyAlignment="1" applyProtection="1">
      <alignment horizontal="distributed" vertical="center" indent="1"/>
      <protection hidden="1"/>
    </xf>
    <xf numFmtId="0" fontId="69" fillId="0" borderId="233" xfId="0" applyFont="1" applyFill="1" applyBorder="1" applyAlignment="1" applyProtection="1">
      <alignment horizontal="center" vertical="center"/>
      <protection locked="0"/>
    </xf>
    <xf numFmtId="0" fontId="69" fillId="0" borderId="235" xfId="0" applyFont="1" applyFill="1" applyBorder="1" applyAlignment="1" applyProtection="1">
      <alignment horizontal="center" vertical="center"/>
      <protection locked="0"/>
    </xf>
    <xf numFmtId="0" fontId="25" fillId="16" borderId="230" xfId="2" applyNumberFormat="1" applyFont="1" applyFill="1" applyBorder="1" applyAlignment="1" applyProtection="1">
      <alignment horizontal="center" vertical="center"/>
      <protection hidden="1"/>
    </xf>
    <xf numFmtId="0" fontId="25" fillId="16" borderId="231" xfId="2" applyNumberFormat="1" applyFont="1" applyFill="1" applyBorder="1" applyAlignment="1" applyProtection="1">
      <alignment horizontal="center" vertical="center"/>
      <protection hidden="1"/>
    </xf>
    <xf numFmtId="0" fontId="25" fillId="16" borderId="232" xfId="2" applyNumberFormat="1" applyFont="1" applyFill="1" applyBorder="1" applyAlignment="1" applyProtection="1">
      <alignment horizontal="center" vertical="center"/>
      <protection hidden="1"/>
    </xf>
    <xf numFmtId="0" fontId="25" fillId="16" borderId="234" xfId="2" applyNumberFormat="1" applyFont="1" applyFill="1" applyBorder="1" applyAlignment="1" applyProtection="1">
      <alignment horizontal="center" vertical="center"/>
      <protection hidden="1"/>
    </xf>
    <xf numFmtId="0" fontId="25" fillId="16" borderId="236" xfId="2" applyNumberFormat="1" applyFont="1" applyFill="1" applyBorder="1" applyAlignment="1" applyProtection="1">
      <alignment horizontal="center" vertical="center"/>
      <protection hidden="1"/>
    </xf>
    <xf numFmtId="178" fontId="22" fillId="0" borderId="65" xfId="2" applyNumberFormat="1" applyFont="1" applyBorder="1" applyAlignment="1" applyProtection="1">
      <alignment horizontal="left" vertical="center" shrinkToFit="1"/>
      <protection hidden="1"/>
    </xf>
    <xf numFmtId="178" fontId="22" fillId="0" borderId="66" xfId="2" applyNumberFormat="1" applyFont="1" applyBorder="1" applyAlignment="1" applyProtection="1">
      <alignment horizontal="left" vertical="center" shrinkToFit="1"/>
      <protection hidden="1"/>
    </xf>
    <xf numFmtId="0" fontId="14" fillId="16" borderId="49" xfId="0" applyFont="1" applyFill="1" applyBorder="1" applyAlignment="1" applyProtection="1">
      <alignment horizontal="center" vertical="center" wrapText="1"/>
      <protection hidden="1"/>
    </xf>
    <xf numFmtId="0" fontId="14" fillId="16" borderId="50" xfId="0" applyFont="1" applyFill="1" applyBorder="1" applyAlignment="1" applyProtection="1">
      <alignment horizontal="center" vertical="center" wrapText="1"/>
      <protection hidden="1"/>
    </xf>
    <xf numFmtId="0" fontId="14" fillId="16" borderId="52" xfId="0" applyFont="1" applyFill="1" applyBorder="1" applyAlignment="1" applyProtection="1">
      <alignment horizontal="center" vertical="center" wrapText="1"/>
      <protection hidden="1"/>
    </xf>
    <xf numFmtId="0" fontId="14" fillId="16" borderId="54" xfId="0" applyFont="1" applyFill="1" applyBorder="1" applyAlignment="1" applyProtection="1">
      <alignment horizontal="center" vertical="center" wrapText="1"/>
      <protection hidden="1"/>
    </xf>
    <xf numFmtId="0" fontId="14" fillId="16" borderId="5" xfId="0" applyFont="1" applyFill="1" applyBorder="1" applyAlignment="1" applyProtection="1">
      <alignment horizontal="center" vertical="center" wrapText="1"/>
      <protection hidden="1"/>
    </xf>
    <xf numFmtId="0" fontId="14" fillId="16" borderId="13" xfId="0" applyFont="1" applyFill="1" applyBorder="1" applyAlignment="1" applyProtection="1">
      <alignment horizontal="center" vertical="center" wrapText="1"/>
      <protection hidden="1"/>
    </xf>
    <xf numFmtId="0" fontId="14" fillId="10" borderId="2" xfId="0" applyFont="1" applyFill="1" applyBorder="1" applyAlignment="1" applyProtection="1">
      <alignment horizontal="left" vertical="center"/>
      <protection locked="0"/>
    </xf>
    <xf numFmtId="0" fontId="14" fillId="10" borderId="4" xfId="0" applyFont="1" applyFill="1" applyBorder="1" applyAlignment="1" applyProtection="1">
      <alignment horizontal="left" vertical="center"/>
      <protection locked="0"/>
    </xf>
    <xf numFmtId="0" fontId="14" fillId="16" borderId="11" xfId="2" applyFont="1" applyFill="1" applyBorder="1" applyAlignment="1" applyProtection="1">
      <alignment horizontal="center" vertical="center" wrapText="1"/>
      <protection hidden="1"/>
    </xf>
    <xf numFmtId="0" fontId="14" fillId="16" borderId="13" xfId="2" applyFont="1" applyFill="1" applyBorder="1" applyAlignment="1" applyProtection="1">
      <alignment horizontal="center" vertical="center" wrapText="1"/>
      <protection hidden="1"/>
    </xf>
    <xf numFmtId="0" fontId="29" fillId="0" borderId="51" xfId="2" applyFont="1" applyBorder="1" applyAlignment="1" applyProtection="1">
      <alignment horizontal="center" vertical="center" shrinkToFit="1"/>
      <protection locked="0"/>
    </xf>
    <xf numFmtId="0" fontId="29" fillId="0" borderId="50" xfId="2" applyFont="1" applyBorder="1" applyAlignment="1" applyProtection="1">
      <alignment horizontal="center" vertical="center" shrinkToFit="1"/>
      <protection locked="0"/>
    </xf>
    <xf numFmtId="0" fontId="29" fillId="0" borderId="11" xfId="2" applyFont="1" applyBorder="1" applyAlignment="1" applyProtection="1">
      <alignment horizontal="center" vertical="center" shrinkToFit="1"/>
      <protection locked="0"/>
    </xf>
    <xf numFmtId="0" fontId="29" fillId="0" borderId="5" xfId="2" applyFont="1" applyBorder="1" applyAlignment="1" applyProtection="1">
      <alignment horizontal="center" vertical="center" shrinkToFit="1"/>
      <protection locked="0"/>
    </xf>
    <xf numFmtId="0" fontId="16" fillId="16" borderId="70" xfId="2" applyFont="1" applyFill="1" applyBorder="1" applyAlignment="1" applyProtection="1">
      <alignment horizontal="center" vertical="center"/>
      <protection hidden="1"/>
    </xf>
    <xf numFmtId="0" fontId="16" fillId="16" borderId="71" xfId="2" applyFont="1" applyFill="1" applyBorder="1" applyAlignment="1" applyProtection="1">
      <alignment horizontal="center" vertical="center"/>
      <protection hidden="1"/>
    </xf>
    <xf numFmtId="0" fontId="16" fillId="16" borderId="72" xfId="2" applyFont="1" applyFill="1" applyBorder="1" applyAlignment="1" applyProtection="1">
      <alignment horizontal="center" vertical="center"/>
      <protection hidden="1"/>
    </xf>
    <xf numFmtId="0" fontId="18" fillId="16" borderId="45" xfId="2" applyFont="1" applyFill="1" applyBorder="1" applyAlignment="1" applyProtection="1">
      <alignment horizontal="center" vertical="center"/>
      <protection hidden="1"/>
    </xf>
    <xf numFmtId="0" fontId="18" fillId="16" borderId="46" xfId="2" applyFont="1" applyFill="1" applyBorder="1" applyAlignment="1" applyProtection="1">
      <alignment horizontal="center" vertical="center"/>
      <protection hidden="1"/>
    </xf>
    <xf numFmtId="0" fontId="16" fillId="16" borderId="47" xfId="2" applyFont="1" applyFill="1" applyBorder="1" applyAlignment="1" applyProtection="1">
      <alignment horizontal="left" vertical="center" shrinkToFit="1"/>
      <protection hidden="1"/>
    </xf>
    <xf numFmtId="0" fontId="16" fillId="16" borderId="46" xfId="2" applyFont="1" applyFill="1" applyBorder="1" applyAlignment="1" applyProtection="1">
      <alignment horizontal="left" vertical="center" shrinkToFit="1"/>
      <protection hidden="1"/>
    </xf>
    <xf numFmtId="0" fontId="16" fillId="16" borderId="48" xfId="2" applyFont="1" applyFill="1" applyBorder="1" applyAlignment="1" applyProtection="1">
      <alignment horizontal="left" vertical="center" shrinkToFit="1"/>
      <protection hidden="1"/>
    </xf>
    <xf numFmtId="1" fontId="14" fillId="16" borderId="73" xfId="0" applyNumberFormat="1" applyFont="1" applyFill="1" applyBorder="1" applyAlignment="1" applyProtection="1">
      <alignment horizontal="center" vertical="center"/>
      <protection hidden="1"/>
    </xf>
    <xf numFmtId="1" fontId="14" fillId="16" borderId="74" xfId="0" applyNumberFormat="1" applyFont="1" applyFill="1" applyBorder="1" applyAlignment="1" applyProtection="1">
      <alignment horizontal="center" vertical="center"/>
      <protection hidden="1"/>
    </xf>
    <xf numFmtId="1" fontId="22" fillId="10" borderId="75" xfId="0" applyNumberFormat="1" applyFont="1" applyFill="1" applyBorder="1" applyAlignment="1" applyProtection="1">
      <alignment horizontal="left" vertical="center" indent="1"/>
      <protection locked="0"/>
    </xf>
    <xf numFmtId="1" fontId="22" fillId="10" borderId="74" xfId="0" applyNumberFormat="1" applyFont="1" applyFill="1" applyBorder="1" applyAlignment="1" applyProtection="1">
      <alignment horizontal="left" vertical="center" indent="1"/>
      <protection locked="0"/>
    </xf>
    <xf numFmtId="1" fontId="22" fillId="10" borderId="76" xfId="0" applyNumberFormat="1" applyFont="1" applyFill="1" applyBorder="1" applyAlignment="1" applyProtection="1">
      <alignment horizontal="left" vertical="center" indent="1"/>
      <protection locked="0"/>
    </xf>
    <xf numFmtId="1" fontId="14" fillId="16" borderId="51" xfId="0" applyNumberFormat="1" applyFont="1" applyFill="1" applyBorder="1" applyAlignment="1" applyProtection="1">
      <alignment horizontal="center" vertical="center" wrapText="1"/>
      <protection hidden="1"/>
    </xf>
    <xf numFmtId="1" fontId="14" fillId="16" borderId="52" xfId="0" applyNumberFormat="1" applyFont="1" applyFill="1" applyBorder="1" applyAlignment="1" applyProtection="1">
      <alignment horizontal="center" vertical="center" wrapText="1"/>
      <protection hidden="1"/>
    </xf>
    <xf numFmtId="1" fontId="14" fillId="16" borderId="11" xfId="0" applyNumberFormat="1" applyFont="1" applyFill="1" applyBorder="1" applyAlignment="1" applyProtection="1">
      <alignment horizontal="center" vertical="center" wrapText="1"/>
      <protection hidden="1"/>
    </xf>
    <xf numFmtId="1" fontId="14" fillId="16" borderId="13" xfId="0" applyNumberFormat="1" applyFont="1" applyFill="1" applyBorder="1" applyAlignment="1" applyProtection="1">
      <alignment horizontal="center" vertical="center" wrapText="1"/>
      <protection hidden="1"/>
    </xf>
    <xf numFmtId="1" fontId="21" fillId="10" borderId="51" xfId="0" applyNumberFormat="1" applyFont="1" applyFill="1" applyBorder="1" applyAlignment="1" applyProtection="1">
      <alignment horizontal="center" vertical="center"/>
      <protection locked="0"/>
    </xf>
    <xf numFmtId="1" fontId="21" fillId="10" borderId="52" xfId="0" applyNumberFormat="1" applyFont="1" applyFill="1" applyBorder="1" applyAlignment="1" applyProtection="1">
      <alignment horizontal="center" vertical="center"/>
      <protection locked="0"/>
    </xf>
    <xf numFmtId="1" fontId="21" fillId="10" borderId="11" xfId="0" applyNumberFormat="1" applyFont="1" applyFill="1" applyBorder="1" applyAlignment="1" applyProtection="1">
      <alignment horizontal="center" vertical="center"/>
      <protection locked="0"/>
    </xf>
    <xf numFmtId="1" fontId="21" fillId="10" borderId="13" xfId="0" applyNumberFormat="1" applyFont="1" applyFill="1" applyBorder="1" applyAlignment="1" applyProtection="1">
      <alignment horizontal="center" vertical="center"/>
      <protection locked="0"/>
    </xf>
    <xf numFmtId="1" fontId="14" fillId="16" borderId="75" xfId="0" applyNumberFormat="1" applyFont="1" applyFill="1" applyBorder="1" applyAlignment="1" applyProtection="1">
      <alignment horizontal="center" vertical="center" shrinkToFit="1"/>
      <protection hidden="1"/>
    </xf>
    <xf numFmtId="1" fontId="14" fillId="16" borderId="76" xfId="0" applyNumberFormat="1" applyFont="1" applyFill="1" applyBorder="1" applyAlignment="1" applyProtection="1">
      <alignment horizontal="center" vertical="center" shrinkToFit="1"/>
      <protection hidden="1"/>
    </xf>
    <xf numFmtId="1" fontId="22" fillId="10" borderId="77" xfId="0" applyNumberFormat="1" applyFont="1" applyFill="1" applyBorder="1" applyAlignment="1" applyProtection="1">
      <alignment horizontal="left" vertical="center" indent="1"/>
      <protection locked="0"/>
    </xf>
    <xf numFmtId="1" fontId="19" fillId="16" borderId="78" xfId="0" applyNumberFormat="1" applyFont="1" applyFill="1" applyBorder="1" applyAlignment="1" applyProtection="1">
      <alignment horizontal="center" vertical="center"/>
      <protection hidden="1"/>
    </xf>
    <xf numFmtId="1" fontId="19" fillId="16" borderId="79" xfId="0" applyNumberFormat="1" applyFont="1" applyFill="1" applyBorder="1" applyAlignment="1" applyProtection="1">
      <alignment horizontal="center" vertical="center"/>
      <protection hidden="1"/>
    </xf>
    <xf numFmtId="1" fontId="29" fillId="10" borderId="80" xfId="0" applyNumberFormat="1" applyFont="1" applyFill="1" applyBorder="1" applyAlignment="1" applyProtection="1">
      <alignment horizontal="left" vertical="center" indent="1" shrinkToFit="1"/>
      <protection locked="0"/>
    </xf>
    <xf numFmtId="1" fontId="29" fillId="10" borderId="79" xfId="0" applyNumberFormat="1" applyFont="1" applyFill="1" applyBorder="1" applyAlignment="1" applyProtection="1">
      <alignment horizontal="left" vertical="center" indent="1" shrinkToFit="1"/>
      <protection locked="0"/>
    </xf>
    <xf numFmtId="1" fontId="29" fillId="10" borderId="81" xfId="0" applyNumberFormat="1" applyFont="1" applyFill="1" applyBorder="1" applyAlignment="1" applyProtection="1">
      <alignment horizontal="left" vertical="center" indent="1" shrinkToFit="1"/>
      <protection locked="0"/>
    </xf>
    <xf numFmtId="1" fontId="19" fillId="16" borderId="80" xfId="0" applyNumberFormat="1" applyFont="1" applyFill="1" applyBorder="1" applyAlignment="1" applyProtection="1">
      <alignment horizontal="center" vertical="center" shrinkToFit="1"/>
      <protection hidden="1"/>
    </xf>
    <xf numFmtId="1" fontId="19" fillId="16" borderId="81" xfId="0" applyNumberFormat="1" applyFont="1" applyFill="1" applyBorder="1" applyAlignment="1" applyProtection="1">
      <alignment horizontal="center" vertical="center" shrinkToFit="1"/>
      <protection hidden="1"/>
    </xf>
    <xf numFmtId="1" fontId="29" fillId="10" borderId="80" xfId="0" applyNumberFormat="1" applyFont="1" applyFill="1" applyBorder="1" applyAlignment="1" applyProtection="1">
      <alignment horizontal="left" vertical="center" indent="1"/>
      <protection locked="0"/>
    </xf>
    <xf numFmtId="1" fontId="29" fillId="10" borderId="79" xfId="0" applyNumberFormat="1" applyFont="1" applyFill="1" applyBorder="1" applyAlignment="1" applyProtection="1">
      <alignment horizontal="left" vertical="center" indent="1"/>
      <protection locked="0"/>
    </xf>
    <xf numFmtId="1" fontId="29" fillId="10" borderId="82" xfId="0" applyNumberFormat="1" applyFont="1" applyFill="1" applyBorder="1" applyAlignment="1" applyProtection="1">
      <alignment horizontal="left" vertical="center" indent="1"/>
      <protection locked="0"/>
    </xf>
    <xf numFmtId="0" fontId="23" fillId="0" borderId="53" xfId="2" applyFont="1" applyBorder="1" applyAlignment="1" applyProtection="1">
      <alignment horizontal="center" vertical="center"/>
      <protection locked="0"/>
    </xf>
    <xf numFmtId="0" fontId="23" fillId="0" borderId="55" xfId="2" applyFont="1" applyBorder="1" applyAlignment="1" applyProtection="1">
      <alignment horizontal="center" vertical="center"/>
      <protection locked="0"/>
    </xf>
    <xf numFmtId="0" fontId="36" fillId="0" borderId="270" xfId="3" applyBorder="1" applyProtection="1">
      <alignment vertical="center"/>
      <protection locked="0" hidden="1"/>
    </xf>
    <xf numFmtId="0" fontId="36" fillId="0" borderId="271" xfId="3" applyBorder="1" applyProtection="1">
      <alignment vertical="center"/>
      <protection locked="0" hidden="1"/>
    </xf>
    <xf numFmtId="0" fontId="36" fillId="0" borderId="272" xfId="3" applyBorder="1" applyProtection="1">
      <alignment vertical="center"/>
      <protection locked="0" hidden="1"/>
    </xf>
    <xf numFmtId="0" fontId="94" fillId="0" borderId="0" xfId="0" applyFont="1" applyFill="1" applyProtection="1">
      <alignment vertical="center"/>
      <protection hidden="1"/>
    </xf>
    <xf numFmtId="0" fontId="95" fillId="0" borderId="0" xfId="0" applyFont="1" applyFill="1" applyProtection="1">
      <alignment vertical="center"/>
      <protection hidden="1"/>
    </xf>
    <xf numFmtId="0" fontId="94" fillId="0" borderId="0" xfId="0" applyFont="1" applyProtection="1">
      <alignment vertical="center"/>
      <protection hidden="1"/>
    </xf>
    <xf numFmtId="0" fontId="96" fillId="0" borderId="0" xfId="2" applyFont="1" applyFill="1" applyAlignment="1" applyProtection="1">
      <alignment vertical="center" wrapText="1"/>
      <protection hidden="1"/>
    </xf>
    <xf numFmtId="0" fontId="94" fillId="0" borderId="0" xfId="2" applyFont="1" applyFill="1" applyAlignment="1" applyProtection="1">
      <alignment vertical="center" wrapText="1"/>
      <protection hidden="1"/>
    </xf>
    <xf numFmtId="0" fontId="95" fillId="0" borderId="0" xfId="0" applyFont="1" applyFill="1" applyAlignment="1" applyProtection="1">
      <alignment horizontal="center" vertical="center"/>
      <protection hidden="1"/>
    </xf>
    <xf numFmtId="0" fontId="94" fillId="0" borderId="0" xfId="0" applyNumberFormat="1" applyFont="1" applyFill="1" applyBorder="1" applyProtection="1">
      <alignment vertical="center"/>
      <protection hidden="1"/>
    </xf>
    <xf numFmtId="0" fontId="95" fillId="0" borderId="0" xfId="0" applyNumberFormat="1" applyFont="1" applyFill="1" applyBorder="1" applyProtection="1">
      <alignment vertical="center"/>
      <protection hidden="1"/>
    </xf>
    <xf numFmtId="0" fontId="95" fillId="0" borderId="0" xfId="0" applyNumberFormat="1" applyFont="1" applyFill="1" applyBorder="1" applyAlignment="1" applyProtection="1">
      <alignment horizontal="center" vertical="center"/>
      <protection hidden="1"/>
    </xf>
    <xf numFmtId="0" fontId="95" fillId="0" borderId="0" xfId="0" applyFont="1" applyFill="1" applyAlignment="1" applyProtection="1">
      <alignment horizontal="left" vertical="center"/>
      <protection hidden="1"/>
    </xf>
    <xf numFmtId="0" fontId="94" fillId="0" borderId="0" xfId="0" applyFont="1" applyFill="1" applyAlignment="1" applyProtection="1">
      <alignment horizontal="left" vertical="center"/>
      <protection hidden="1"/>
    </xf>
    <xf numFmtId="0" fontId="98" fillId="20" borderId="308" xfId="3" applyFont="1" applyFill="1" applyBorder="1" applyAlignment="1" applyProtection="1">
      <alignment horizontal="center" vertical="center"/>
      <protection locked="0" hidden="1"/>
    </xf>
    <xf numFmtId="0" fontId="98" fillId="20" borderId="309" xfId="3" applyFont="1" applyFill="1" applyBorder="1" applyAlignment="1" applyProtection="1">
      <alignment horizontal="center" vertical="center"/>
      <protection locked="0" hidden="1"/>
    </xf>
    <xf numFmtId="0" fontId="98" fillId="20" borderId="310" xfId="3" applyFont="1" applyFill="1" applyBorder="1" applyAlignment="1" applyProtection="1">
      <alignment horizontal="center" vertical="center"/>
      <protection locked="0" hidden="1"/>
    </xf>
    <xf numFmtId="0" fontId="0" fillId="20" borderId="311" xfId="0" applyFill="1" applyBorder="1" applyProtection="1">
      <alignment vertical="center"/>
      <protection hidden="1"/>
    </xf>
    <xf numFmtId="0" fontId="0" fillId="20" borderId="32" xfId="0" applyFill="1" applyBorder="1" applyProtection="1">
      <alignment vertical="center"/>
      <protection hidden="1"/>
    </xf>
    <xf numFmtId="0" fontId="97" fillId="19" borderId="301" xfId="3" applyFont="1" applyFill="1" applyBorder="1" applyAlignment="1" applyProtection="1">
      <alignment horizontal="left" vertical="center" wrapText="1"/>
      <protection locked="0" hidden="1"/>
    </xf>
    <xf numFmtId="0" fontId="97" fillId="19" borderId="50" xfId="3" applyFont="1" applyFill="1" applyBorder="1" applyAlignment="1" applyProtection="1">
      <alignment horizontal="left" vertical="center" wrapText="1"/>
      <protection locked="0" hidden="1"/>
    </xf>
    <xf numFmtId="0" fontId="97" fillId="19" borderId="302" xfId="3" applyFont="1" applyFill="1" applyBorder="1" applyAlignment="1" applyProtection="1">
      <alignment horizontal="left" vertical="center" wrapText="1"/>
      <protection locked="0" hidden="1"/>
    </xf>
    <xf numFmtId="0" fontId="97" fillId="19" borderId="284" xfId="3" applyFont="1" applyFill="1" applyBorder="1" applyAlignment="1" applyProtection="1">
      <alignment horizontal="left" vertical="center" wrapText="1"/>
      <protection locked="0" hidden="1"/>
    </xf>
    <xf numFmtId="0" fontId="97" fillId="19" borderId="0" xfId="3" applyFont="1" applyFill="1" applyBorder="1" applyAlignment="1" applyProtection="1">
      <alignment horizontal="left" vertical="center" wrapText="1"/>
      <protection locked="0" hidden="1"/>
    </xf>
    <xf numFmtId="0" fontId="97" fillId="19" borderId="303" xfId="3" applyFont="1" applyFill="1" applyBorder="1" applyAlignment="1" applyProtection="1">
      <alignment horizontal="left" vertical="center" wrapText="1"/>
      <protection locked="0" hidden="1"/>
    </xf>
    <xf numFmtId="0" fontId="97" fillId="19" borderId="282" xfId="3" applyFont="1" applyFill="1" applyBorder="1" applyAlignment="1" applyProtection="1">
      <alignment horizontal="left" vertical="center" wrapText="1"/>
      <protection locked="0" hidden="1"/>
    </xf>
    <xf numFmtId="0" fontId="97" fillId="19" borderId="5" xfId="3" applyFont="1" applyFill="1" applyBorder="1" applyAlignment="1" applyProtection="1">
      <alignment horizontal="left" vertical="center" wrapText="1"/>
      <protection locked="0" hidden="1"/>
    </xf>
    <xf numFmtId="0" fontId="97" fillId="19" borderId="304" xfId="3" applyFont="1" applyFill="1" applyBorder="1" applyAlignment="1" applyProtection="1">
      <alignment horizontal="left" vertical="center" wrapText="1"/>
      <protection locked="0" hidden="1"/>
    </xf>
    <xf numFmtId="0" fontId="97" fillId="19" borderId="278" xfId="3" applyFont="1" applyFill="1" applyBorder="1" applyAlignment="1" applyProtection="1">
      <alignment horizontal="left" vertical="center"/>
      <protection locked="0" hidden="1"/>
    </xf>
    <xf numFmtId="0" fontId="97" fillId="19" borderId="88" xfId="3" applyFont="1" applyFill="1" applyBorder="1" applyAlignment="1" applyProtection="1">
      <alignment horizontal="left" vertical="center"/>
      <protection locked="0" hidden="1"/>
    </xf>
    <xf numFmtId="0" fontId="97" fillId="19" borderId="279" xfId="3" applyFont="1" applyFill="1" applyBorder="1" applyAlignment="1" applyProtection="1">
      <alignment horizontal="left" vertical="center"/>
      <protection locked="0" hidden="1"/>
    </xf>
    <xf numFmtId="0" fontId="97" fillId="19" borderId="282" xfId="3" applyFont="1" applyFill="1" applyBorder="1" applyAlignment="1" applyProtection="1">
      <alignment horizontal="left" vertical="center"/>
      <protection locked="0" hidden="1"/>
    </xf>
    <xf numFmtId="0" fontId="97" fillId="19" borderId="5" xfId="3" applyFont="1" applyFill="1" applyBorder="1" applyAlignment="1" applyProtection="1">
      <alignment horizontal="left" vertical="center"/>
      <protection locked="0" hidden="1"/>
    </xf>
    <xf numFmtId="0" fontId="97" fillId="19" borderId="283" xfId="3" applyFont="1" applyFill="1" applyBorder="1" applyAlignment="1" applyProtection="1">
      <alignment horizontal="left" vertical="center"/>
      <protection locked="0" hidden="1"/>
    </xf>
    <xf numFmtId="0" fontId="49" fillId="0" borderId="0" xfId="0" applyFont="1" applyAlignment="1">
      <alignment vertical="center" textRotation="255" wrapText="1"/>
    </xf>
    <xf numFmtId="0" fontId="49" fillId="0" borderId="0" xfId="0" applyFont="1" applyAlignment="1">
      <alignment vertical="center" wrapText="1"/>
    </xf>
    <xf numFmtId="0" fontId="49" fillId="0" borderId="0" xfId="0" applyFont="1" applyAlignment="1">
      <alignment horizontal="right" vertical="center" wrapText="1"/>
    </xf>
    <xf numFmtId="0" fontId="49" fillId="0" borderId="0" xfId="0" applyFont="1" applyAlignment="1">
      <alignment horizontal="right" vertical="center"/>
    </xf>
    <xf numFmtId="0" fontId="49" fillId="0" borderId="0" xfId="0" applyFont="1">
      <alignment vertical="center"/>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18">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14</xdr:col>
      <xdr:colOff>214580</xdr:colOff>
      <xdr:row>49</xdr:row>
      <xdr:rowOff>114301</xdr:rowOff>
    </xdr:from>
    <xdr:to>
      <xdr:col>15</xdr:col>
      <xdr:colOff>146961</xdr:colOff>
      <xdr:row>51</xdr:row>
      <xdr:rowOff>50303</xdr:rowOff>
    </xdr:to>
    <xdr:pic>
      <xdr:nvPicPr>
        <xdr:cNvPr id="22" name="図 21">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1530" y="11270182"/>
          <a:ext cx="435352" cy="4188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266700</xdr:colOff>
          <xdr:row>40</xdr:row>
          <xdr:rowOff>190501</xdr:rowOff>
        </xdr:from>
        <xdr:to>
          <xdr:col>17</xdr:col>
          <xdr:colOff>42334</xdr:colOff>
          <xdr:row>45</xdr:row>
          <xdr:rowOff>43186</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a:extLst>
                <a:ext uri="{84589F7E-364E-4C9E-8A38-B11213B215E9}">
                  <a14:cameraTool cellRange="競技者データ入力シート!$Q$4:$AD$7" spid="_x0000_s3428"/>
                </a:ext>
              </a:extLst>
            </xdr:cNvPicPr>
          </xdr:nvPicPr>
          <xdr:blipFill>
            <a:blip xmlns:r="http://schemas.openxmlformats.org/officeDocument/2006/relationships" r:embed="rId2"/>
            <a:srcRect/>
            <a:stretch>
              <a:fillRect/>
            </a:stretch>
          </xdr:blipFill>
          <xdr:spPr bwMode="auto">
            <a:xfrm>
              <a:off x="467783" y="9260418"/>
              <a:ext cx="8125884" cy="1016852"/>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11</xdr:col>
      <xdr:colOff>513292</xdr:colOff>
      <xdr:row>8</xdr:row>
      <xdr:rowOff>131232</xdr:rowOff>
    </xdr:from>
    <xdr:to>
      <xdr:col>12</xdr:col>
      <xdr:colOff>194732</xdr:colOff>
      <xdr:row>8</xdr:row>
      <xdr:rowOff>404811</xdr:rowOff>
    </xdr:to>
    <xdr:pic>
      <xdr:nvPicPr>
        <xdr:cNvPr id="3" name="図 1">
          <a:extLst>
            <a:ext uri="{FF2B5EF4-FFF2-40B4-BE49-F238E27FC236}">
              <a16:creationId xmlns:a16="http://schemas.microsoft.com/office/drawing/2014/main" id="{CA77AD3D-A8BE-4036-A825-0088F36318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591" y="2063399"/>
          <a:ext cx="236376"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489834</xdr:colOff>
      <xdr:row>7</xdr:row>
      <xdr:rowOff>265622</xdr:rowOff>
    </xdr:from>
    <xdr:to>
      <xdr:col>17</xdr:col>
      <xdr:colOff>418272</xdr:colOff>
      <xdr:row>8</xdr:row>
      <xdr:rowOff>130450</xdr:rowOff>
    </xdr:to>
    <xdr:sp macro="" textlink="">
      <xdr:nvSpPr>
        <xdr:cNvPr id="2" name="テキスト ボックス 1">
          <a:extLst>
            <a:ext uri="{FF2B5EF4-FFF2-40B4-BE49-F238E27FC236}">
              <a16:creationId xmlns:a16="http://schemas.microsoft.com/office/drawing/2014/main" id="{C07E956F-CF3C-4C2D-AAE0-F05709D5C5EB}"/>
            </a:ext>
          </a:extLst>
        </xdr:cNvPr>
        <xdr:cNvSpPr txBox="1"/>
      </xdr:nvSpPr>
      <xdr:spPr>
        <a:xfrm>
          <a:off x="7538334" y="1942022"/>
          <a:ext cx="158578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Q96"/>
  <sheetViews>
    <sheetView showGridLines="0" showRowColHeaders="0" showZeros="0" tabSelected="1" topLeftCell="A4" zoomScaleNormal="100" zoomScaleSheetLayoutView="80" workbookViewId="0">
      <selection activeCell="K56" sqref="K56:P56"/>
    </sheetView>
  </sheetViews>
  <sheetFormatPr defaultRowHeight="13.3"/>
  <cols>
    <col min="1" max="1" width="1.15234375" customWidth="1"/>
    <col min="2" max="2" width="0.765625" customWidth="1"/>
    <col min="3" max="3" width="0.84375" customWidth="1"/>
    <col min="4" max="4" width="8.15234375" customWidth="1"/>
    <col min="5" max="7" width="8.765625" customWidth="1"/>
    <col min="8" max="9" width="6.3828125" customWidth="1"/>
    <col min="10" max="10" width="15.84375" customWidth="1"/>
    <col min="11" max="11" width="5.61328125" customWidth="1"/>
    <col min="12" max="13" width="4" customWidth="1"/>
    <col min="14" max="15" width="6.84375" customWidth="1"/>
    <col min="16" max="16" width="11.4609375" customWidth="1"/>
    <col min="17" max="17" width="7.3828125" customWidth="1"/>
    <col min="18" max="18" width="4.3828125" customWidth="1"/>
    <col min="19" max="19" width="4.3828125" style="24" customWidth="1"/>
    <col min="20" max="20" width="1" style="24" customWidth="1"/>
    <col min="21" max="21" width="3.4609375" style="641" hidden="1" customWidth="1"/>
    <col min="22" max="23" width="4.3828125" style="641" hidden="1" customWidth="1"/>
    <col min="24" max="24" width="16.61328125" style="24" customWidth="1"/>
    <col min="25" max="25" width="5.23046875" style="69" bestFit="1" customWidth="1"/>
    <col min="26" max="26" width="3.3828125" style="24" bestFit="1" customWidth="1"/>
    <col min="27" max="27" width="1.15234375" customWidth="1"/>
    <col min="28" max="28" width="18.61328125" customWidth="1"/>
    <col min="29" max="29" width="5.23046875" bestFit="1" customWidth="1"/>
    <col min="30" max="30" width="4.61328125" customWidth="1"/>
    <col min="31" max="32" width="1" customWidth="1"/>
    <col min="33" max="33" width="1.61328125" customWidth="1"/>
    <col min="34" max="34" width="18.23046875" customWidth="1"/>
    <col min="35" max="42" width="4.84375" customWidth="1"/>
    <col min="43" max="43" width="3" customWidth="1"/>
  </cols>
  <sheetData>
    <row r="1" spans="1:43" ht="4.5" hidden="1" customHeight="1"/>
    <row r="2" spans="1:43" ht="4.3" hidden="1" customHeight="1">
      <c r="A2" s="72"/>
      <c r="B2" s="72"/>
      <c r="C2" s="72"/>
      <c r="D2" s="72"/>
      <c r="E2" s="72"/>
      <c r="F2" s="72"/>
      <c r="G2" s="72"/>
      <c r="H2" s="72"/>
      <c r="I2" s="72"/>
      <c r="J2" s="72"/>
      <c r="K2" s="72"/>
      <c r="L2" s="72"/>
      <c r="M2" s="72"/>
      <c r="N2" s="72"/>
      <c r="O2" s="72"/>
      <c r="P2" s="72"/>
      <c r="Q2" s="72"/>
      <c r="R2" s="72"/>
      <c r="S2" s="73"/>
      <c r="T2" s="73"/>
      <c r="U2" s="642"/>
      <c r="V2" s="642"/>
      <c r="W2" s="642"/>
      <c r="X2" s="73"/>
      <c r="Y2" s="74"/>
      <c r="Z2" s="73"/>
      <c r="AA2" s="72"/>
      <c r="AB2" s="72"/>
      <c r="AC2" s="72"/>
      <c r="AD2" s="72"/>
      <c r="AE2" s="72"/>
      <c r="AF2" s="72"/>
      <c r="AG2" s="72"/>
      <c r="AH2" s="72"/>
      <c r="AI2" s="72"/>
      <c r="AJ2" s="72"/>
      <c r="AK2" s="72"/>
      <c r="AL2" s="72"/>
      <c r="AM2" s="72"/>
      <c r="AN2" s="72"/>
      <c r="AO2" s="72"/>
      <c r="AP2" s="72"/>
      <c r="AQ2" s="72"/>
    </row>
    <row r="3" spans="1:43" ht="4.5" hidden="1" customHeight="1" thickBot="1">
      <c r="A3" s="72"/>
      <c r="B3" s="72"/>
      <c r="C3" s="72"/>
      <c r="D3" s="72"/>
      <c r="E3" s="72"/>
      <c r="F3" s="72"/>
      <c r="G3" s="72"/>
      <c r="H3" s="72"/>
      <c r="I3" s="72"/>
      <c r="J3" s="72"/>
      <c r="K3" s="72"/>
      <c r="L3" s="72"/>
      <c r="M3" s="72"/>
      <c r="N3" s="72"/>
      <c r="O3" s="72"/>
      <c r="P3" s="72"/>
      <c r="Q3" s="72"/>
      <c r="R3" s="72"/>
      <c r="S3" s="73"/>
      <c r="T3" s="73"/>
      <c r="U3" s="642"/>
      <c r="V3" s="642"/>
      <c r="W3" s="642"/>
      <c r="X3" s="73"/>
      <c r="Y3" s="74"/>
      <c r="Z3" s="73"/>
      <c r="AA3" s="72"/>
      <c r="AB3" s="72"/>
      <c r="AC3" s="72"/>
      <c r="AD3" s="72"/>
      <c r="AE3" s="72"/>
      <c r="AF3" s="72"/>
      <c r="AG3" s="72"/>
      <c r="AH3" s="72"/>
      <c r="AI3" s="72"/>
      <c r="AJ3" s="72"/>
      <c r="AK3" s="72"/>
      <c r="AL3" s="72"/>
      <c r="AM3" s="72"/>
      <c r="AN3" s="72"/>
      <c r="AO3" s="72"/>
      <c r="AP3" s="72"/>
      <c r="AQ3" s="72"/>
    </row>
    <row r="4" spans="1:43" s="218" customFormat="1" ht="10.3" thickBot="1">
      <c r="A4" s="212"/>
      <c r="B4" s="212"/>
      <c r="C4" s="212"/>
      <c r="D4" s="219" t="s">
        <v>642</v>
      </c>
      <c r="E4" s="213"/>
      <c r="F4" s="214"/>
      <c r="G4" s="215"/>
      <c r="H4" s="215"/>
      <c r="I4" s="215"/>
      <c r="J4" s="215"/>
      <c r="K4" s="215"/>
      <c r="L4" s="215"/>
      <c r="M4" s="215"/>
      <c r="N4" s="215"/>
      <c r="O4" s="215"/>
      <c r="P4" s="215"/>
      <c r="Q4" s="212"/>
      <c r="R4" s="212"/>
      <c r="S4" s="216"/>
      <c r="T4" s="216"/>
      <c r="U4" s="643"/>
      <c r="V4" s="643"/>
      <c r="W4" s="643"/>
      <c r="X4" s="216"/>
      <c r="Y4" s="217"/>
      <c r="Z4" s="216"/>
      <c r="AA4" s="212"/>
      <c r="AB4" s="212"/>
      <c r="AC4" s="212"/>
      <c r="AD4" s="212"/>
      <c r="AE4" s="212"/>
      <c r="AF4" s="212"/>
      <c r="AG4" s="212"/>
      <c r="AH4" s="212"/>
      <c r="AI4" s="212"/>
      <c r="AJ4" s="212"/>
      <c r="AK4" s="212"/>
      <c r="AL4" s="212"/>
      <c r="AM4" s="212"/>
      <c r="AN4" s="212"/>
      <c r="AO4" s="212"/>
      <c r="AP4" s="212"/>
      <c r="AQ4" s="212"/>
    </row>
    <row r="5" spans="1:43" ht="19.5" customHeight="1">
      <c r="A5" s="72"/>
      <c r="B5" s="72"/>
      <c r="C5" s="223"/>
      <c r="D5" s="704" t="s">
        <v>643</v>
      </c>
      <c r="E5" s="707" t="s">
        <v>644</v>
      </c>
      <c r="F5" s="984" t="s">
        <v>660</v>
      </c>
      <c r="G5" s="985"/>
      <c r="H5" s="986"/>
      <c r="I5" s="709" t="s">
        <v>645</v>
      </c>
      <c r="J5" s="710"/>
      <c r="K5" s="710"/>
      <c r="L5" s="710"/>
      <c r="M5" s="710"/>
      <c r="N5" s="710"/>
      <c r="O5" s="710"/>
      <c r="P5" s="710"/>
      <c r="Q5" s="710"/>
      <c r="R5" s="710"/>
      <c r="S5" s="711"/>
      <c r="T5" s="224"/>
      <c r="U5" s="642"/>
      <c r="V5" s="642"/>
      <c r="W5" s="642"/>
      <c r="X5" s="462" t="s">
        <v>347</v>
      </c>
      <c r="Y5" s="463"/>
      <c r="Z5" s="463"/>
      <c r="AA5" s="463"/>
      <c r="AB5" s="463"/>
      <c r="AC5" s="463"/>
      <c r="AD5" s="463"/>
      <c r="AE5" s="72"/>
      <c r="AF5" s="72"/>
      <c r="AG5" s="72"/>
      <c r="AH5" s="72"/>
      <c r="AI5" s="72"/>
      <c r="AJ5" s="72"/>
      <c r="AK5" s="72"/>
      <c r="AL5" s="72"/>
      <c r="AM5" s="72"/>
      <c r="AN5" s="72"/>
      <c r="AO5" s="72"/>
      <c r="AP5" s="72"/>
      <c r="AQ5" s="72"/>
    </row>
    <row r="6" spans="1:43" ht="19.5" customHeight="1">
      <c r="A6" s="72"/>
      <c r="B6" s="72"/>
      <c r="C6" s="225"/>
      <c r="D6" s="705"/>
      <c r="E6" s="708"/>
      <c r="F6" s="987"/>
      <c r="G6" s="988"/>
      <c r="H6" s="989"/>
      <c r="I6" s="712"/>
      <c r="J6" s="713"/>
      <c r="K6" s="713"/>
      <c r="L6" s="713"/>
      <c r="M6" s="713"/>
      <c r="N6" s="713"/>
      <c r="O6" s="713"/>
      <c r="P6" s="713"/>
      <c r="Q6" s="713"/>
      <c r="R6" s="713"/>
      <c r="S6" s="714"/>
      <c r="T6" s="226"/>
      <c r="U6" s="642"/>
      <c r="V6" s="642"/>
      <c r="W6" s="642"/>
      <c r="X6" s="693" t="str">
        <f>'大会申込一覧表(印刷して提出)'!E4</f>
        <v>　第２１０回松戸市陸上競技記録会</v>
      </c>
      <c r="Y6" s="694"/>
      <c r="Z6" s="694"/>
      <c r="AA6" s="694"/>
      <c r="AB6" s="694"/>
      <c r="AC6" s="694"/>
      <c r="AD6" s="695"/>
      <c r="AE6" s="72"/>
      <c r="AF6" s="72"/>
      <c r="AG6" s="72"/>
      <c r="AH6" s="72"/>
      <c r="AI6" s="72"/>
      <c r="AJ6" s="72"/>
      <c r="AK6" s="72"/>
      <c r="AL6" s="72"/>
      <c r="AM6" s="72"/>
      <c r="AN6" s="72"/>
      <c r="AO6" s="72"/>
      <c r="AP6" s="72"/>
      <c r="AQ6" s="72"/>
    </row>
    <row r="7" spans="1:43" ht="19.5" customHeight="1">
      <c r="A7" s="72"/>
      <c r="B7" s="72"/>
      <c r="C7" s="225"/>
      <c r="D7" s="705"/>
      <c r="E7" s="708"/>
      <c r="F7" s="975" t="s">
        <v>661</v>
      </c>
      <c r="G7" s="976"/>
      <c r="H7" s="976"/>
      <c r="I7" s="977"/>
      <c r="J7" s="717" t="s">
        <v>646</v>
      </c>
      <c r="K7" s="717"/>
      <c r="L7" s="717"/>
      <c r="M7" s="717"/>
      <c r="N7" s="717"/>
      <c r="O7" s="717"/>
      <c r="P7" s="717"/>
      <c r="Q7" s="717"/>
      <c r="R7" s="717"/>
      <c r="S7" s="718"/>
      <c r="T7" s="226"/>
      <c r="U7" s="642"/>
      <c r="V7" s="642"/>
      <c r="W7" s="642"/>
      <c r="X7" s="696"/>
      <c r="Y7" s="697"/>
      <c r="Z7" s="697"/>
      <c r="AA7" s="697"/>
      <c r="AB7" s="697"/>
      <c r="AC7" s="697"/>
      <c r="AD7" s="698"/>
      <c r="AE7" s="72"/>
      <c r="AF7" s="72"/>
      <c r="AG7" s="72"/>
      <c r="AH7" s="72"/>
      <c r="AI7" s="72"/>
      <c r="AJ7" s="72"/>
      <c r="AK7" s="72"/>
      <c r="AL7" s="72"/>
      <c r="AM7" s="72"/>
      <c r="AN7" s="72"/>
      <c r="AO7" s="72"/>
      <c r="AP7" s="72"/>
      <c r="AQ7" s="72"/>
    </row>
    <row r="8" spans="1:43" ht="19.5" customHeight="1">
      <c r="A8" s="72"/>
      <c r="B8" s="72"/>
      <c r="C8" s="225"/>
      <c r="D8" s="705"/>
      <c r="E8" s="708"/>
      <c r="F8" s="978"/>
      <c r="G8" s="979"/>
      <c r="H8" s="979"/>
      <c r="I8" s="980"/>
      <c r="J8" s="719"/>
      <c r="K8" s="719"/>
      <c r="L8" s="719"/>
      <c r="M8" s="719"/>
      <c r="N8" s="719"/>
      <c r="O8" s="719"/>
      <c r="P8" s="719"/>
      <c r="Q8" s="719"/>
      <c r="R8" s="719"/>
      <c r="S8" s="720"/>
      <c r="T8" s="226"/>
      <c r="U8" s="642"/>
      <c r="V8" s="642"/>
      <c r="W8" s="642"/>
      <c r="X8" s="364" t="s">
        <v>633</v>
      </c>
      <c r="Y8" s="365"/>
      <c r="Z8" s="114"/>
      <c r="AA8" s="115"/>
      <c r="AB8" s="115"/>
      <c r="AC8" s="115"/>
      <c r="AD8" s="116"/>
      <c r="AE8" s="72"/>
      <c r="AF8" s="72"/>
      <c r="AG8" s="72"/>
      <c r="AH8" s="395"/>
      <c r="AI8" s="396" t="s">
        <v>475</v>
      </c>
      <c r="AJ8" s="397"/>
      <c r="AK8" s="397"/>
      <c r="AL8" s="397"/>
      <c r="AM8" s="397"/>
      <c r="AN8" s="397"/>
      <c r="AO8" s="397"/>
      <c r="AP8" s="398"/>
      <c r="AQ8" s="72"/>
    </row>
    <row r="9" spans="1:43" ht="19.5" customHeight="1">
      <c r="A9" s="72"/>
      <c r="B9" s="72"/>
      <c r="C9" s="225"/>
      <c r="D9" s="705"/>
      <c r="E9" s="708"/>
      <c r="F9" s="978"/>
      <c r="G9" s="979"/>
      <c r="H9" s="979"/>
      <c r="I9" s="980"/>
      <c r="J9" s="719"/>
      <c r="K9" s="719"/>
      <c r="L9" s="719"/>
      <c r="M9" s="719"/>
      <c r="N9" s="719"/>
      <c r="O9" s="719"/>
      <c r="P9" s="719"/>
      <c r="Q9" s="719"/>
      <c r="R9" s="719"/>
      <c r="S9" s="720"/>
      <c r="T9" s="226"/>
      <c r="U9" s="642"/>
      <c r="V9" s="642"/>
      <c r="W9" s="642"/>
      <c r="X9" s="118" t="s">
        <v>638</v>
      </c>
      <c r="Y9" s="198"/>
      <c r="Z9" s="199"/>
      <c r="AA9" s="122"/>
      <c r="AB9" s="195" t="s">
        <v>639</v>
      </c>
      <c r="AC9" s="119"/>
      <c r="AD9" s="116"/>
      <c r="AE9" s="72"/>
      <c r="AF9" s="72"/>
      <c r="AG9" s="469"/>
      <c r="AH9" s="399" t="s">
        <v>476</v>
      </c>
      <c r="AI9" s="400" t="s">
        <v>417</v>
      </c>
      <c r="AJ9" s="401" t="s">
        <v>439</v>
      </c>
      <c r="AK9" s="401" t="s">
        <v>424</v>
      </c>
      <c r="AL9" s="401" t="s">
        <v>426</v>
      </c>
      <c r="AM9" s="401" t="s">
        <v>428</v>
      </c>
      <c r="AN9" s="401" t="s">
        <v>469</v>
      </c>
      <c r="AO9" s="401" t="s">
        <v>470</v>
      </c>
      <c r="AP9" s="402" t="s">
        <v>471</v>
      </c>
      <c r="AQ9" s="72"/>
    </row>
    <row r="10" spans="1:43" ht="19.5" customHeight="1">
      <c r="A10" s="72"/>
      <c r="B10" s="72"/>
      <c r="C10" s="225"/>
      <c r="D10" s="705"/>
      <c r="E10" s="708"/>
      <c r="F10" s="978"/>
      <c r="G10" s="979"/>
      <c r="H10" s="979"/>
      <c r="I10" s="980"/>
      <c r="J10" s="719"/>
      <c r="K10" s="719"/>
      <c r="L10" s="719"/>
      <c r="M10" s="719"/>
      <c r="N10" s="719"/>
      <c r="O10" s="719"/>
      <c r="P10" s="719"/>
      <c r="Q10" s="719"/>
      <c r="R10" s="719"/>
      <c r="S10" s="720"/>
      <c r="T10" s="226"/>
      <c r="U10" s="642" t="s">
        <v>93</v>
      </c>
      <c r="V10" s="642" t="s">
        <v>110</v>
      </c>
      <c r="W10" s="642" t="s">
        <v>356</v>
      </c>
      <c r="X10" s="200" t="s">
        <v>352</v>
      </c>
      <c r="Y10" s="686">
        <f>SUM(競技者データ入力シート!CA8:CA9)</f>
        <v>0</v>
      </c>
      <c r="Z10" s="206" t="str">
        <f>IF(Y10="","","人")</f>
        <v>人</v>
      </c>
      <c r="AA10" s="201"/>
      <c r="AB10" s="202" t="s">
        <v>352</v>
      </c>
      <c r="AC10" s="686">
        <f>SUM(競技者データ入力シート!CA16:CA17)</f>
        <v>0</v>
      </c>
      <c r="AD10" s="206" t="str">
        <f>IF(AC10="","","人")</f>
        <v>人</v>
      </c>
      <c r="AE10" s="72"/>
      <c r="AF10" s="72"/>
      <c r="AG10" s="469">
        <v>3</v>
      </c>
      <c r="AH10" s="403" t="s">
        <v>13</v>
      </c>
      <c r="AI10" s="447">
        <f>COUNTIFS('NANS Data'!$AZ$2:$AZ$51,$AG10,'NANS Data'!$AP$2:$AP$51,AI$9)</f>
        <v>0</v>
      </c>
      <c r="AJ10" s="448">
        <f>COUNTIFS('NANS Data'!$AZ$2:$AZ$51,$AG10,'NANS Data'!$AP$2:$AP$51,AJ$9)</f>
        <v>0</v>
      </c>
      <c r="AK10" s="448">
        <f>COUNTIFS('NANS Data'!$AZ$2:$AZ$51,$AG10,'NANS Data'!$AP$2:$AP$51,AK$9)</f>
        <v>0</v>
      </c>
      <c r="AL10" s="448">
        <f>COUNTIFS('NANS Data'!$AZ$2:$AZ$51,$AG10,'NANS Data'!$AP$2:$AP$51,AL$9)</f>
        <v>0</v>
      </c>
      <c r="AM10" s="448">
        <f>COUNTIFS('NANS Data'!$AZ$2:$AZ$51,$AG10,'NANS Data'!$AP$2:$AP$51,AM$9)</f>
        <v>0</v>
      </c>
      <c r="AN10" s="448">
        <f>COUNTIFS('NANS Data'!$AZ$2:$AZ$51,$AG10,'NANS Data'!$AP$2:$AP$51,AN$9)</f>
        <v>0</v>
      </c>
      <c r="AO10" s="448">
        <f>COUNTIFS('NANS Data'!$AZ$2:$AZ$51,$AG10,'NANS Data'!$AP$2:$AP$51,AO$9)</f>
        <v>0</v>
      </c>
      <c r="AP10" s="449">
        <f>COUNTIFS('NANS Data'!$AZ$2:$AZ$51,$AG10,'NANS Data'!$AP$2:$AP$51,AP$9)</f>
        <v>0</v>
      </c>
      <c r="AQ10" s="72"/>
    </row>
    <row r="11" spans="1:43" ht="19.5" customHeight="1">
      <c r="A11" s="72"/>
      <c r="B11" s="72"/>
      <c r="C11" s="225"/>
      <c r="D11" s="705"/>
      <c r="E11" s="708"/>
      <c r="F11" s="981"/>
      <c r="G11" s="982"/>
      <c r="H11" s="982"/>
      <c r="I11" s="983"/>
      <c r="J11" s="721"/>
      <c r="K11" s="721"/>
      <c r="L11" s="721"/>
      <c r="M11" s="721"/>
      <c r="N11" s="721"/>
      <c r="O11" s="721"/>
      <c r="P11" s="721"/>
      <c r="Q11" s="721"/>
      <c r="R11" s="721"/>
      <c r="S11" s="722"/>
      <c r="T11" s="226"/>
      <c r="U11" s="642" t="s">
        <v>111</v>
      </c>
      <c r="V11" s="642" t="s">
        <v>92</v>
      </c>
      <c r="W11" s="642" t="s">
        <v>357</v>
      </c>
      <c r="X11" s="203" t="s">
        <v>353</v>
      </c>
      <c r="Y11" s="685">
        <f>SUM(競技者データ入力シート!CA10:CA13)</f>
        <v>0</v>
      </c>
      <c r="Z11" s="207" t="str">
        <f t="shared" ref="Z11:Z12" si="0">IF(Y11="","","人")</f>
        <v>人</v>
      </c>
      <c r="AA11" s="204"/>
      <c r="AB11" s="205" t="s">
        <v>353</v>
      </c>
      <c r="AC11" s="685">
        <f>SUM(競技者データ入力シート!CA18:CA21)</f>
        <v>0</v>
      </c>
      <c r="AD11" s="207" t="str">
        <f t="shared" ref="AD11:AD12" si="1">IF(AC11="","","人")</f>
        <v>人</v>
      </c>
      <c r="AE11" s="72"/>
      <c r="AF11" s="72"/>
      <c r="AG11" s="469">
        <v>4</v>
      </c>
      <c r="AH11" s="404" t="s">
        <v>16</v>
      </c>
      <c r="AI11" s="450">
        <f>COUNTIFS('NANS Data'!$BL$2:$BL$51,$AG11,'NANS Data'!$BB$2:$BB$51,AI$9)</f>
        <v>0</v>
      </c>
      <c r="AJ11" s="451">
        <f>COUNTIFS('NANS Data'!$BL$2:$BL$51,$AG11,'NANS Data'!$BB$2:$BB$51,AJ$9)</f>
        <v>0</v>
      </c>
      <c r="AK11" s="451">
        <f>COUNTIFS('NANS Data'!$BL$2:$BL$51,$AG11,'NANS Data'!$BB$2:$BB$51,AK$9)</f>
        <v>0</v>
      </c>
      <c r="AL11" s="451">
        <f>COUNTIFS('NANS Data'!$BL$2:$BL$51,$AG11,'NANS Data'!$BB$2:$BB$51,AL$9)</f>
        <v>0</v>
      </c>
      <c r="AM11" s="451">
        <f>COUNTIFS('NANS Data'!$BL$2:$BL$51,$AG11,'NANS Data'!$BB$2:$BB$51,AM$9)</f>
        <v>0</v>
      </c>
      <c r="AN11" s="451">
        <f>COUNTIFS('NANS Data'!$BL$2:$BL$51,$AG11,'NANS Data'!$BB$2:$BB$51,AN$9)</f>
        <v>0</v>
      </c>
      <c r="AO11" s="451">
        <f>COUNTIFS('NANS Data'!$BL$2:$BL$51,$AG11,'NANS Data'!$BB$2:$BB$51,AO$9)</f>
        <v>0</v>
      </c>
      <c r="AP11" s="452">
        <f>COUNTIFS('NANS Data'!$BL$2:$BL$51,$AG11,'NANS Data'!$BB$2:$BB$51,AP$9)</f>
        <v>0</v>
      </c>
      <c r="AQ11" s="72"/>
    </row>
    <row r="12" spans="1:43" ht="19.5" customHeight="1">
      <c r="A12" s="72"/>
      <c r="B12" s="72"/>
      <c r="C12" s="225"/>
      <c r="D12" s="705"/>
      <c r="E12" s="723" t="s">
        <v>647</v>
      </c>
      <c r="F12" s="726" t="s">
        <v>650</v>
      </c>
      <c r="G12" s="727"/>
      <c r="H12" s="727"/>
      <c r="I12" s="727"/>
      <c r="J12" s="727"/>
      <c r="K12" s="727"/>
      <c r="L12" s="727"/>
      <c r="M12" s="727"/>
      <c r="N12" s="727"/>
      <c r="O12" s="728"/>
      <c r="P12" s="729" t="s">
        <v>648</v>
      </c>
      <c r="Q12" s="730"/>
      <c r="R12" s="730"/>
      <c r="S12" s="731"/>
      <c r="T12" s="226"/>
      <c r="U12" s="642"/>
      <c r="V12" s="642"/>
      <c r="W12" s="642"/>
      <c r="X12" s="120" t="s">
        <v>637</v>
      </c>
      <c r="Y12" s="259">
        <f>SUM(Y10:Y11)</f>
        <v>0</v>
      </c>
      <c r="Z12" s="208" t="str">
        <f t="shared" si="0"/>
        <v>人</v>
      </c>
      <c r="AA12" s="196"/>
      <c r="AB12" s="197" t="s">
        <v>640</v>
      </c>
      <c r="AC12" s="260">
        <f>SUM(AC10:AC11)</f>
        <v>0</v>
      </c>
      <c r="AD12" s="116" t="str">
        <f t="shared" si="1"/>
        <v>人</v>
      </c>
      <c r="AE12" s="72"/>
      <c r="AF12" s="72"/>
      <c r="AG12" s="469">
        <v>7</v>
      </c>
      <c r="AH12" s="403" t="s">
        <v>413</v>
      </c>
      <c r="AI12" s="447">
        <f>COUNTIFS('NANS Data'!$AZ$2:$AZ$51,$AG12,'NANS Data'!$AP$2:$AP$51,AI$9)</f>
        <v>0</v>
      </c>
      <c r="AJ12" s="448">
        <f>COUNTIFS('NANS Data'!$AZ$2:$AZ$51,$AG12,'NANS Data'!$AP$2:$AP$51,AJ$9)</f>
        <v>0</v>
      </c>
      <c r="AK12" s="448">
        <f>COUNTIFS('NANS Data'!$AZ$2:$AZ$51,$AG12,'NANS Data'!$AP$2:$AP$51,AK$9)</f>
        <v>0</v>
      </c>
      <c r="AL12" s="448">
        <f>COUNTIFS('NANS Data'!$AZ$2:$AZ$51,$AG12,'NANS Data'!$AP$2:$AP$51,AL$9)</f>
        <v>0</v>
      </c>
      <c r="AM12" s="448">
        <f>COUNTIFS('NANS Data'!$AZ$2:$AZ$51,$AG12,'NANS Data'!$AP$2:$AP$51,AM$9)</f>
        <v>0</v>
      </c>
      <c r="AN12" s="448">
        <f>COUNTIFS('NANS Data'!$AZ$2:$AZ$51,$AG12,'NANS Data'!$AP$2:$AP$51,AN$9)</f>
        <v>0</v>
      </c>
      <c r="AO12" s="448">
        <f>COUNTIFS('NANS Data'!$AZ$2:$AZ$51,$AG12,'NANS Data'!$AP$2:$AP$51,AO$9)</f>
        <v>0</v>
      </c>
      <c r="AP12" s="449">
        <f>COUNTIFS('NANS Data'!$AZ$2:$AZ$51,$AG12,'NANS Data'!$AP$2:$AP$51,AP$9)</f>
        <v>0</v>
      </c>
      <c r="AQ12" s="72"/>
    </row>
    <row r="13" spans="1:43" ht="19.5" customHeight="1">
      <c r="A13" s="72"/>
      <c r="B13" s="72"/>
      <c r="C13" s="225"/>
      <c r="D13" s="705"/>
      <c r="E13" s="724"/>
      <c r="F13" s="738" t="s">
        <v>653</v>
      </c>
      <c r="G13" s="739"/>
      <c r="H13" s="739"/>
      <c r="I13" s="739"/>
      <c r="J13" s="739"/>
      <c r="K13" s="739"/>
      <c r="L13" s="739"/>
      <c r="M13" s="739"/>
      <c r="N13" s="739"/>
      <c r="O13" s="740"/>
      <c r="P13" s="732"/>
      <c r="Q13" s="733"/>
      <c r="R13" s="733"/>
      <c r="S13" s="734"/>
      <c r="T13" s="226"/>
      <c r="U13" s="642"/>
      <c r="V13" s="642"/>
      <c r="W13" s="642"/>
      <c r="X13" s="456" t="s">
        <v>641</v>
      </c>
      <c r="Y13" s="366"/>
      <c r="Z13" s="362"/>
      <c r="AA13" s="362"/>
      <c r="AB13" s="362"/>
      <c r="AC13" s="362"/>
      <c r="AD13" s="363"/>
      <c r="AE13" s="72"/>
      <c r="AF13" s="72"/>
      <c r="AG13" s="469">
        <v>8</v>
      </c>
      <c r="AH13" s="404" t="s">
        <v>414</v>
      </c>
      <c r="AI13" s="450">
        <f>COUNTIFS('NANS Data'!$BL$2:$BL$51,$AG13,'NANS Data'!$BB$2:$BB$51,AI$9)</f>
        <v>0</v>
      </c>
      <c r="AJ13" s="451">
        <f>COUNTIFS('NANS Data'!$BL$2:$BL$51,$AG13,'NANS Data'!$BB$2:$BB$51,AJ$9)</f>
        <v>0</v>
      </c>
      <c r="AK13" s="451">
        <f>COUNTIFS('NANS Data'!$BL$2:$BL$51,$AG13,'NANS Data'!$BB$2:$BB$51,AK$9)</f>
        <v>0</v>
      </c>
      <c r="AL13" s="451">
        <f>COUNTIFS('NANS Data'!$BL$2:$BL$51,$AG13,'NANS Data'!$BB$2:$BB$51,AL$9)</f>
        <v>0</v>
      </c>
      <c r="AM13" s="451">
        <f>COUNTIFS('NANS Data'!$BL$2:$BL$51,$AG13,'NANS Data'!$BB$2:$BB$51,AM$9)</f>
        <v>0</v>
      </c>
      <c r="AN13" s="451">
        <f>COUNTIFS('NANS Data'!$BL$2:$BL$51,$AG13,'NANS Data'!$BB$2:$BB$51,AN$9)</f>
        <v>0</v>
      </c>
      <c r="AO13" s="451">
        <f>COUNTIFS('NANS Data'!$BL$2:$BL$51,$AG13,'NANS Data'!$BB$2:$BB$51,AO$9)</f>
        <v>0</v>
      </c>
      <c r="AP13" s="452">
        <f>COUNTIFS('NANS Data'!$BL$2:$BL$51,$AG13,'NANS Data'!$BB$2:$BB$51,AP$9)</f>
        <v>0</v>
      </c>
      <c r="AQ13" s="72"/>
    </row>
    <row r="14" spans="1:43" s="25" customFormat="1" ht="19.5" customHeight="1" thickBot="1">
      <c r="A14" s="76"/>
      <c r="B14" s="72"/>
      <c r="C14" s="225"/>
      <c r="D14" s="706"/>
      <c r="E14" s="725"/>
      <c r="F14" s="741"/>
      <c r="G14" s="742"/>
      <c r="H14" s="742"/>
      <c r="I14" s="742"/>
      <c r="J14" s="742"/>
      <c r="K14" s="742"/>
      <c r="L14" s="742"/>
      <c r="M14" s="742"/>
      <c r="N14" s="742"/>
      <c r="O14" s="743"/>
      <c r="P14" s="735"/>
      <c r="Q14" s="736"/>
      <c r="R14" s="736"/>
      <c r="S14" s="737"/>
      <c r="T14" s="226"/>
      <c r="U14" s="222"/>
      <c r="V14" s="642"/>
      <c r="W14" s="642"/>
      <c r="X14" s="240" t="s">
        <v>339</v>
      </c>
      <c r="Y14" s="77" t="s">
        <v>340</v>
      </c>
      <c r="Z14" s="78"/>
      <c r="AA14" s="79"/>
      <c r="AB14" s="80" t="s">
        <v>341</v>
      </c>
      <c r="AC14" s="81" t="s">
        <v>340</v>
      </c>
      <c r="AD14" s="82"/>
      <c r="AE14" s="72"/>
      <c r="AF14" s="72"/>
      <c r="AG14" s="469">
        <v>11</v>
      </c>
      <c r="AH14" s="403" t="s">
        <v>415</v>
      </c>
      <c r="AI14" s="447">
        <f>COUNTIFS('NANS Data'!$AZ$2:$AZ$51,$AG14,'NANS Data'!$AP$2:$AP$51,AI$9)</f>
        <v>0</v>
      </c>
      <c r="AJ14" s="448">
        <f>COUNTIFS('NANS Data'!$AZ$2:$AZ$51,$AG14,'NANS Data'!$AP$2:$AP$51,AJ$9)</f>
        <v>0</v>
      </c>
      <c r="AK14" s="448">
        <f>COUNTIFS('NANS Data'!$AZ$2:$AZ$51,$AG14,'NANS Data'!$AP$2:$AP$51,AK$9)</f>
        <v>0</v>
      </c>
      <c r="AL14" s="448">
        <f>COUNTIFS('NANS Data'!$AZ$2:$AZ$51,$AG14,'NANS Data'!$AP$2:$AP$51,AL$9)</f>
        <v>0</v>
      </c>
      <c r="AM14" s="448">
        <f>COUNTIFS('NANS Data'!$AZ$2:$AZ$51,$AG14,'NANS Data'!$AP$2:$AP$51,AM$9)</f>
        <v>0</v>
      </c>
      <c r="AN14" s="448">
        <f>COUNTIFS('NANS Data'!$AZ$2:$AZ$51,$AG14,'NANS Data'!$AP$2:$AP$51,AN$9)</f>
        <v>0</v>
      </c>
      <c r="AO14" s="448">
        <f>COUNTIFS('NANS Data'!$AZ$2:$AZ$51,$AG14,'NANS Data'!$AP$2:$AP$51,AO$9)</f>
        <v>0</v>
      </c>
      <c r="AP14" s="449">
        <f>COUNTIFS('NANS Data'!$AZ$2:$AZ$51,$AG14,'NANS Data'!$AP$2:$AP$51,AP$9)</f>
        <v>0</v>
      </c>
      <c r="AQ14" s="76"/>
    </row>
    <row r="15" spans="1:43" ht="19.5" customHeight="1" thickTop="1" thickBot="1">
      <c r="A15" s="72"/>
      <c r="B15" s="76"/>
      <c r="C15" s="225"/>
      <c r="D15" s="270" t="s">
        <v>392</v>
      </c>
      <c r="E15" s="701" t="s">
        <v>405</v>
      </c>
      <c r="F15" s="702"/>
      <c r="G15" s="702"/>
      <c r="H15" s="702"/>
      <c r="I15" s="702"/>
      <c r="J15" s="702"/>
      <c r="K15" s="702"/>
      <c r="L15" s="702"/>
      <c r="M15" s="702"/>
      <c r="N15" s="702"/>
      <c r="O15" s="702"/>
      <c r="P15" s="702"/>
      <c r="Q15" s="702"/>
      <c r="R15" s="702"/>
      <c r="S15" s="703"/>
      <c r="T15" s="226"/>
      <c r="U15" s="222"/>
      <c r="V15" s="642"/>
      <c r="W15" s="642"/>
      <c r="X15" s="189" t="s">
        <v>595</v>
      </c>
      <c r="Y15" s="256">
        <f>COUNTIF(競技者データ入力シート!$Q$8:$Q$57,X15)</f>
        <v>0</v>
      </c>
      <c r="Z15" s="190" t="s">
        <v>342</v>
      </c>
      <c r="AA15" s="191">
        <v>2</v>
      </c>
      <c r="AB15" s="192" t="s">
        <v>599</v>
      </c>
      <c r="AC15" s="256">
        <f>COUNTIF(競技者データ入力シート!$Q$8:$Q$57,AB15)</f>
        <v>0</v>
      </c>
      <c r="AD15" s="190" t="s">
        <v>342</v>
      </c>
      <c r="AE15" s="72"/>
      <c r="AF15" s="72"/>
      <c r="AG15" s="469">
        <v>12</v>
      </c>
      <c r="AH15" s="404" t="s">
        <v>17</v>
      </c>
      <c r="AI15" s="450">
        <f>COUNTIFS('NANS Data'!$BL$2:$BL$51,$AG15,'NANS Data'!$BB$2:$BB$51,AI$9)</f>
        <v>0</v>
      </c>
      <c r="AJ15" s="451">
        <f>COUNTIFS('NANS Data'!$BL$2:$BL$51,$AG15,'NANS Data'!$BB$2:$BB$51,AJ$9)</f>
        <v>0</v>
      </c>
      <c r="AK15" s="451">
        <f>COUNTIFS('NANS Data'!$BL$2:$BL$51,$AG15,'NANS Data'!$BB$2:$BB$51,AK$9)</f>
        <v>0</v>
      </c>
      <c r="AL15" s="451">
        <f>COUNTIFS('NANS Data'!$BL$2:$BL$51,$AG15,'NANS Data'!$BB$2:$BB$51,AL$9)</f>
        <v>0</v>
      </c>
      <c r="AM15" s="451">
        <f>COUNTIFS('NANS Data'!$BL$2:$BL$51,$AG15,'NANS Data'!$BB$2:$BB$51,AM$9)</f>
        <v>0</v>
      </c>
      <c r="AN15" s="451">
        <f>COUNTIFS('NANS Data'!$BL$2:$BL$51,$AG15,'NANS Data'!$BB$2:$BB$51,AN$9)</f>
        <v>0</v>
      </c>
      <c r="AO15" s="451">
        <f>COUNTIFS('NANS Data'!$BL$2:$BL$51,$AG15,'NANS Data'!$BB$2:$BB$51,AO$9)</f>
        <v>0</v>
      </c>
      <c r="AP15" s="452">
        <f>COUNTIFS('NANS Data'!$BL$2:$BL$51,$AG15,'NANS Data'!$BB$2:$BB$51,AP$9)</f>
        <v>0</v>
      </c>
      <c r="AQ15" s="72"/>
    </row>
    <row r="16" spans="1:43" ht="19.5" customHeight="1" thickTop="1" thickBot="1">
      <c r="A16" s="72"/>
      <c r="B16" s="75"/>
      <c r="C16" s="227"/>
      <c r="D16" s="699" t="s">
        <v>393</v>
      </c>
      <c r="E16" s="700"/>
      <c r="F16" s="715" t="s">
        <v>649</v>
      </c>
      <c r="G16" s="715"/>
      <c r="H16" s="715"/>
      <c r="I16" s="715"/>
      <c r="J16" s="715"/>
      <c r="K16" s="715"/>
      <c r="L16" s="715"/>
      <c r="M16" s="715"/>
      <c r="N16" s="715"/>
      <c r="O16" s="715"/>
      <c r="P16" s="715"/>
      <c r="Q16" s="715"/>
      <c r="R16" s="715"/>
      <c r="S16" s="716"/>
      <c r="T16" s="228"/>
      <c r="U16" s="222"/>
      <c r="V16" s="644"/>
      <c r="W16" s="644"/>
      <c r="X16" s="193" t="s">
        <v>604</v>
      </c>
      <c r="Y16" s="257">
        <f>COUNTIF(競技者データ入力シート!$Q$8:$Q$57,X16)</f>
        <v>0</v>
      </c>
      <c r="Z16" s="86" t="s">
        <v>342</v>
      </c>
      <c r="AA16" s="84">
        <v>8</v>
      </c>
      <c r="AB16" s="85" t="s">
        <v>611</v>
      </c>
      <c r="AC16" s="257">
        <f>COUNTIF(競技者データ入力シート!$Q$8:$Q$57,AB16)</f>
        <v>0</v>
      </c>
      <c r="AD16" s="86" t="s">
        <v>342</v>
      </c>
      <c r="AE16" s="72"/>
      <c r="AF16" s="72"/>
      <c r="AG16" s="469">
        <v>15</v>
      </c>
      <c r="AH16" s="405" t="s">
        <v>20</v>
      </c>
      <c r="AI16" s="453">
        <f>COUNTIFS('NANS Data'!$AZ$2:$AZ$51,$AG16,'NANS Data'!$AP$2:$AP$51,AI$9)</f>
        <v>0</v>
      </c>
      <c r="AJ16" s="454">
        <f>COUNTIFS('NANS Data'!$AZ$2:$AZ$51,$AG16,'NANS Data'!$AP$2:$AP$51,AJ$9)</f>
        <v>0</v>
      </c>
      <c r="AK16" s="454">
        <f>COUNTIFS('NANS Data'!$AZ$2:$AZ$51,$AG16,'NANS Data'!$AP$2:$AP$51,AK$9)</f>
        <v>0</v>
      </c>
      <c r="AL16" s="454">
        <f>COUNTIFS('NANS Data'!$AZ$2:$AZ$51,$AG16,'NANS Data'!$AP$2:$AP$51,AL$9)</f>
        <v>0</v>
      </c>
      <c r="AM16" s="454">
        <f>COUNTIFS('NANS Data'!$AZ$2:$AZ$51,$AG16,'NANS Data'!$AP$2:$AP$51,AM$9)</f>
        <v>0</v>
      </c>
      <c r="AN16" s="454">
        <f>COUNTIFS('NANS Data'!$AZ$2:$AZ$51,$AG16,'NANS Data'!$AP$2:$AP$51,AN$9)</f>
        <v>0</v>
      </c>
      <c r="AO16" s="454">
        <f>COUNTIFS('NANS Data'!$AZ$2:$AZ$51,$AG16,'NANS Data'!$AP$2:$AP$51,AO$9)</f>
        <v>0</v>
      </c>
      <c r="AP16" s="455">
        <f>COUNTIFS('NANS Data'!$AZ$2:$AZ$51,$AG16,'NANS Data'!$AP$2:$AP$51,AP$9)</f>
        <v>0</v>
      </c>
      <c r="AQ16" s="72"/>
    </row>
    <row r="17" spans="1:43" ht="19.5" customHeight="1" thickBot="1">
      <c r="A17" s="72"/>
      <c r="B17" s="75"/>
      <c r="C17" s="75"/>
      <c r="D17" s="461"/>
      <c r="E17" s="461"/>
      <c r="F17" s="461"/>
      <c r="G17" s="461"/>
      <c r="H17" s="461"/>
      <c r="I17" s="461"/>
      <c r="J17" s="461"/>
      <c r="K17" s="461"/>
      <c r="L17" s="461"/>
      <c r="M17" s="461"/>
      <c r="N17" s="461"/>
      <c r="O17" s="461"/>
      <c r="P17" s="461"/>
      <c r="Q17" s="461"/>
      <c r="R17" s="461"/>
      <c r="S17" s="461"/>
      <c r="T17" s="222"/>
      <c r="U17" s="642"/>
      <c r="V17" s="644"/>
      <c r="W17" s="644"/>
      <c r="X17" s="193" t="s">
        <v>597</v>
      </c>
      <c r="Y17" s="257">
        <f>COUNTIF(競技者データ入力シート!$Q$8:$Q$57,X17)</f>
        <v>0</v>
      </c>
      <c r="Z17" s="86" t="s">
        <v>342</v>
      </c>
      <c r="AA17" s="84">
        <v>14</v>
      </c>
      <c r="AB17" s="85" t="s">
        <v>601</v>
      </c>
      <c r="AC17" s="257">
        <f>COUNTIF(競技者データ入力シート!$Q$8:$Q$57,AB17)</f>
        <v>0</v>
      </c>
      <c r="AD17" s="86" t="s">
        <v>342</v>
      </c>
      <c r="AE17" s="72"/>
      <c r="AF17" s="72"/>
      <c r="AG17" s="469">
        <v>16</v>
      </c>
      <c r="AH17" s="404" t="s">
        <v>416</v>
      </c>
      <c r="AI17" s="450">
        <f>COUNTIFS('NANS Data'!$BL$2:$BL$51,$AG17,'NANS Data'!$BB$2:$BB$51,AI$9)</f>
        <v>0</v>
      </c>
      <c r="AJ17" s="451">
        <f>COUNTIFS('NANS Data'!$BL$2:$BL$51,$AG17,'NANS Data'!$BB$2:$BB$51,AJ$9)</f>
        <v>0</v>
      </c>
      <c r="AK17" s="451">
        <f>COUNTIFS('NANS Data'!$BL$2:$BL$51,$AG17,'NANS Data'!$BB$2:$BB$51,AK$9)</f>
        <v>0</v>
      </c>
      <c r="AL17" s="451">
        <f>COUNTIFS('NANS Data'!$BL$2:$BL$51,$AG17,'NANS Data'!$BB$2:$BB$51,AL$9)</f>
        <v>0</v>
      </c>
      <c r="AM17" s="451">
        <f>COUNTIFS('NANS Data'!$BL$2:$BL$51,$AG17,'NANS Data'!$BB$2:$BB$51,AM$9)</f>
        <v>0</v>
      </c>
      <c r="AN17" s="451">
        <f>COUNTIFS('NANS Data'!$BL$2:$BL$51,$AG17,'NANS Data'!$BB$2:$BB$51,AN$9)</f>
        <v>0</v>
      </c>
      <c r="AO17" s="451">
        <f>COUNTIFS('NANS Data'!$BL$2:$BL$51,$AG17,'NANS Data'!$BB$2:$BB$51,AO$9)</f>
        <v>0</v>
      </c>
      <c r="AP17" s="452">
        <f>COUNTIFS('NANS Data'!$BL$2:$BL$51,$AG17,'NANS Data'!$BB$2:$BB$51,AP$9)</f>
        <v>0</v>
      </c>
      <c r="AQ17" s="72"/>
    </row>
    <row r="18" spans="1:43" ht="19.5" customHeight="1">
      <c r="A18" s="72"/>
      <c r="B18" s="75"/>
      <c r="C18" s="229"/>
      <c r="D18" s="760" t="s">
        <v>397</v>
      </c>
      <c r="E18" s="761"/>
      <c r="F18" s="761"/>
      <c r="G18" s="761"/>
      <c r="H18" s="761"/>
      <c r="I18" s="761"/>
      <c r="J18" s="761"/>
      <c r="K18" s="761"/>
      <c r="L18" s="761"/>
      <c r="M18" s="761"/>
      <c r="N18" s="761"/>
      <c r="O18" s="761"/>
      <c r="P18" s="761"/>
      <c r="Q18" s="761"/>
      <c r="R18" s="761"/>
      <c r="S18" s="762"/>
      <c r="T18" s="230"/>
      <c r="U18" s="644"/>
      <c r="V18" s="644"/>
      <c r="W18" s="644"/>
      <c r="X18" s="193" t="s">
        <v>606</v>
      </c>
      <c r="Y18" s="257">
        <f>COUNTIF(競技者データ入力シート!$Q$8:$Q$57,X18)</f>
        <v>0</v>
      </c>
      <c r="Z18" s="86" t="s">
        <v>342</v>
      </c>
      <c r="AA18" s="84">
        <v>17</v>
      </c>
      <c r="AB18" s="85" t="s">
        <v>613</v>
      </c>
      <c r="AC18" s="257">
        <f>COUNTIF(競技者データ入力シート!$Q$8:$Q$57,AB18)</f>
        <v>0</v>
      </c>
      <c r="AD18" s="86" t="s">
        <v>342</v>
      </c>
      <c r="AE18" s="72"/>
      <c r="AF18" s="72"/>
      <c r="AG18" s="469"/>
      <c r="AH18" s="72"/>
      <c r="AI18" s="72"/>
      <c r="AJ18" s="72"/>
      <c r="AK18" s="72"/>
      <c r="AL18" s="72"/>
      <c r="AM18" s="72"/>
      <c r="AN18" s="72"/>
      <c r="AO18" s="72"/>
      <c r="AP18" s="72"/>
      <c r="AQ18" s="72"/>
    </row>
    <row r="19" spans="1:43" ht="19.5" customHeight="1">
      <c r="A19" s="72"/>
      <c r="B19" s="75"/>
      <c r="C19" s="231"/>
      <c r="D19" s="440" t="s">
        <v>560</v>
      </c>
      <c r="E19" s="424"/>
      <c r="F19" s="424"/>
      <c r="G19" s="424"/>
      <c r="H19" s="424"/>
      <c r="I19" s="424"/>
      <c r="J19" s="424"/>
      <c r="K19" s="424"/>
      <c r="L19" s="424"/>
      <c r="M19" s="424"/>
      <c r="N19" s="424"/>
      <c r="O19" s="424"/>
      <c r="P19" s="424"/>
      <c r="Q19" s="424"/>
      <c r="R19" s="424"/>
      <c r="S19" s="425"/>
      <c r="T19" s="232"/>
      <c r="U19" s="644"/>
      <c r="V19" s="644"/>
      <c r="W19" s="644"/>
      <c r="X19" s="194"/>
      <c r="Y19" s="258">
        <f>COUNTIF(競技者データ入力シート!$Q$8:$Q$57,X19)</f>
        <v>0</v>
      </c>
      <c r="Z19" s="111"/>
      <c r="AA19" s="109">
        <v>20</v>
      </c>
      <c r="AB19" s="110"/>
      <c r="AC19" s="258">
        <f>COUNTIF(競技者データ入力シート!$Q$8:$Q$57,AB19)</f>
        <v>0</v>
      </c>
      <c r="AD19" s="111"/>
      <c r="AE19" s="72"/>
      <c r="AF19" s="72"/>
      <c r="AG19" s="72"/>
      <c r="AH19" s="456" t="s">
        <v>578</v>
      </c>
      <c r="AI19" s="464"/>
      <c r="AJ19" s="464"/>
      <c r="AK19" s="464"/>
      <c r="AL19" s="464"/>
      <c r="AM19" s="464"/>
      <c r="AN19" s="464"/>
      <c r="AO19" s="464"/>
      <c r="AP19" s="465"/>
      <c r="AQ19" s="72"/>
    </row>
    <row r="20" spans="1:43" ht="19.5" customHeight="1">
      <c r="A20" s="83"/>
      <c r="B20" s="75"/>
      <c r="C20" s="231"/>
      <c r="D20" s="440" t="s">
        <v>654</v>
      </c>
      <c r="E20" s="424"/>
      <c r="F20" s="424"/>
      <c r="G20" s="424"/>
      <c r="H20" s="424"/>
      <c r="I20" s="424"/>
      <c r="J20" s="424"/>
      <c r="K20" s="424"/>
      <c r="L20" s="424"/>
      <c r="M20" s="424"/>
      <c r="N20" s="424"/>
      <c r="O20" s="424"/>
      <c r="P20" s="424"/>
      <c r="Q20" s="424"/>
      <c r="R20" s="424"/>
      <c r="S20" s="425"/>
      <c r="T20" s="232"/>
      <c r="U20" s="642"/>
      <c r="V20" s="642"/>
      <c r="W20" s="642"/>
      <c r="X20" s="73"/>
      <c r="Y20" s="74"/>
      <c r="Z20" s="73"/>
      <c r="AA20" s="72"/>
      <c r="AB20" s="72"/>
      <c r="AC20" s="72"/>
      <c r="AD20" s="72"/>
      <c r="AE20" s="72"/>
      <c r="AF20" s="72"/>
      <c r="AG20" s="72"/>
      <c r="AH20" s="466" t="s">
        <v>575</v>
      </c>
      <c r="AI20" s="467"/>
      <c r="AJ20" s="467"/>
      <c r="AK20" s="467"/>
      <c r="AL20" s="467"/>
      <c r="AM20" s="467"/>
      <c r="AN20" s="467"/>
      <c r="AO20" s="467"/>
      <c r="AP20" s="468"/>
      <c r="AQ20" s="72"/>
    </row>
    <row r="21" spans="1:43" s="26" customFormat="1" ht="19.5" customHeight="1">
      <c r="A21" s="83"/>
      <c r="B21" s="75"/>
      <c r="C21" s="231"/>
      <c r="D21" s="441" t="s">
        <v>559</v>
      </c>
      <c r="E21" s="426"/>
      <c r="F21" s="426"/>
      <c r="G21" s="426"/>
      <c r="H21" s="426"/>
      <c r="I21" s="426"/>
      <c r="J21" s="426"/>
      <c r="K21" s="426"/>
      <c r="L21" s="426"/>
      <c r="M21" s="426"/>
      <c r="N21" s="426"/>
      <c r="O21" s="426"/>
      <c r="P21" s="426"/>
      <c r="Q21" s="426"/>
      <c r="R21" s="426"/>
      <c r="S21" s="427"/>
      <c r="T21" s="232"/>
      <c r="U21" s="645"/>
      <c r="V21" s="642"/>
      <c r="W21" s="642"/>
      <c r="X21" s="364" t="s">
        <v>482</v>
      </c>
      <c r="Y21" s="365"/>
      <c r="Z21" s="114"/>
      <c r="AA21" s="115"/>
      <c r="AB21" s="115"/>
      <c r="AC21" s="115"/>
      <c r="AD21" s="116"/>
      <c r="AE21" s="72"/>
      <c r="AF21" s="76"/>
      <c r="AG21" s="83"/>
      <c r="AH21" s="609"/>
      <c r="AI21" s="83"/>
      <c r="AJ21" s="83"/>
      <c r="AK21" s="83"/>
      <c r="AL21" s="83"/>
      <c r="AM21" s="83"/>
      <c r="AN21" s="83"/>
      <c r="AO21" s="83"/>
      <c r="AP21" s="83"/>
      <c r="AQ21" s="83"/>
    </row>
    <row r="22" spans="1:43" s="26" customFormat="1" ht="19.5" customHeight="1" thickBot="1">
      <c r="A22" s="83"/>
      <c r="B22" s="75"/>
      <c r="C22" s="233"/>
      <c r="D22" s="442" t="s">
        <v>574</v>
      </c>
      <c r="E22" s="428"/>
      <c r="F22" s="428"/>
      <c r="G22" s="428"/>
      <c r="H22" s="428"/>
      <c r="I22" s="428"/>
      <c r="J22" s="428"/>
      <c r="K22" s="428"/>
      <c r="L22" s="428"/>
      <c r="M22" s="428"/>
      <c r="N22" s="428"/>
      <c r="O22" s="428"/>
      <c r="P22" s="428"/>
      <c r="Q22" s="428"/>
      <c r="R22" s="428"/>
      <c r="S22" s="429"/>
      <c r="T22" s="234"/>
      <c r="U22" s="645"/>
      <c r="V22" s="642"/>
      <c r="W22" s="642"/>
      <c r="X22" s="118" t="s">
        <v>354</v>
      </c>
      <c r="Y22" s="375" t="s">
        <v>479</v>
      </c>
      <c r="Z22" s="199"/>
      <c r="AA22" s="122"/>
      <c r="AB22" s="195" t="s">
        <v>355</v>
      </c>
      <c r="AC22" s="375" t="s">
        <v>479</v>
      </c>
      <c r="AD22" s="116"/>
      <c r="AE22" s="72"/>
      <c r="AF22" s="83"/>
      <c r="AG22" s="83"/>
      <c r="AH22" s="83"/>
      <c r="AI22" s="83"/>
      <c r="AJ22" s="83"/>
      <c r="AK22" s="83"/>
      <c r="AL22" s="83"/>
      <c r="AM22" s="83"/>
      <c r="AN22" s="83"/>
      <c r="AO22" s="83"/>
      <c r="AP22" s="83"/>
      <c r="AQ22" s="83"/>
    </row>
    <row r="23" spans="1:43" s="26" customFormat="1" ht="19.5" customHeight="1" thickTop="1">
      <c r="A23" s="83"/>
      <c r="B23" s="72"/>
      <c r="C23" s="225"/>
      <c r="D23" s="763" t="s">
        <v>67</v>
      </c>
      <c r="E23" s="765" t="s">
        <v>68</v>
      </c>
      <c r="F23" s="767" t="s">
        <v>69</v>
      </c>
      <c r="G23" s="768"/>
      <c r="H23" s="767" t="s">
        <v>70</v>
      </c>
      <c r="I23" s="768"/>
      <c r="J23" s="769" t="s">
        <v>71</v>
      </c>
      <c r="K23" s="773" t="s">
        <v>399</v>
      </c>
      <c r="L23" s="773" t="s">
        <v>400</v>
      </c>
      <c r="M23" s="773" t="s">
        <v>398</v>
      </c>
      <c r="N23" s="773" t="s">
        <v>401</v>
      </c>
      <c r="O23" s="773" t="s">
        <v>402</v>
      </c>
      <c r="P23" s="775" t="s">
        <v>73</v>
      </c>
      <c r="Q23" s="746" t="s">
        <v>403</v>
      </c>
      <c r="R23" s="748" t="s">
        <v>404</v>
      </c>
      <c r="S23" s="87"/>
      <c r="T23" s="235"/>
      <c r="U23" s="645"/>
      <c r="V23" s="642" t="s">
        <v>481</v>
      </c>
      <c r="W23" s="642"/>
      <c r="X23" s="367" t="s">
        <v>477</v>
      </c>
      <c r="Y23" s="485">
        <f>COUNTIFS('NANS Data'!$CV$2:$CV$51,"男",'NANS Data'!$CW$2:$CW$51,"A",'NANS Data'!$CY$2:$CY$51,"4")+COUNTIFS('NANS Data'!$CV$2:$CV$51,"男",'NANS Data'!$CW$2:$CW$51,"A",'NANS Data'!$DA$2:$DA$51,"4")</f>
        <v>0</v>
      </c>
      <c r="Z23" s="368"/>
      <c r="AA23" s="369"/>
      <c r="AB23" s="370" t="s">
        <v>477</v>
      </c>
      <c r="AC23" s="485">
        <f>COUNTIFS('NANS Data'!$CV$2:$CV$51,"女",'NANS Data'!$CW$2:$CW$51,"A",'NANS Data'!$CY$2:$CY$51,"4")+COUNTIFS('NANS Data'!$CV$2:$CV$51,"女",'NANS Data'!$CW$2:$CW$51,"A",'NANS Data'!$DA$2:$DA$51,"4")</f>
        <v>0</v>
      </c>
      <c r="AD23" s="368"/>
      <c r="AE23" s="83"/>
      <c r="AF23" s="72"/>
      <c r="AG23" s="83"/>
      <c r="AH23" s="83"/>
      <c r="AI23" s="83"/>
      <c r="AJ23" s="83"/>
      <c r="AK23" s="83"/>
      <c r="AL23" s="83"/>
      <c r="AM23" s="83"/>
      <c r="AN23" s="83"/>
      <c r="AO23" s="83"/>
      <c r="AP23" s="83"/>
      <c r="AQ23" s="83"/>
    </row>
    <row r="24" spans="1:43" s="26" customFormat="1" ht="19.5" customHeight="1" thickBot="1">
      <c r="A24" s="83"/>
      <c r="B24" s="83"/>
      <c r="C24" s="225"/>
      <c r="D24" s="764"/>
      <c r="E24" s="766"/>
      <c r="F24" s="443" t="s">
        <v>79</v>
      </c>
      <c r="G24" s="443" t="s">
        <v>80</v>
      </c>
      <c r="H24" s="443" t="s">
        <v>81</v>
      </c>
      <c r="I24" s="443" t="s">
        <v>82</v>
      </c>
      <c r="J24" s="770"/>
      <c r="K24" s="774"/>
      <c r="L24" s="774"/>
      <c r="M24" s="774"/>
      <c r="N24" s="774"/>
      <c r="O24" s="774"/>
      <c r="P24" s="776"/>
      <c r="Q24" s="747"/>
      <c r="R24" s="749"/>
      <c r="S24" s="87"/>
      <c r="T24" s="235"/>
      <c r="U24" s="645"/>
      <c r="V24" s="642" t="s">
        <v>439</v>
      </c>
      <c r="W24" s="642"/>
      <c r="X24" s="371" t="s">
        <v>478</v>
      </c>
      <c r="Y24" s="486">
        <f>COUNTIFS('NANS Data'!$CV$2:$CV$51,"男",'NANS Data'!$CW$2:$CW$51,"B",'NANS Data'!$CY$2:$CY$51,"4")+COUNTIFS('NANS Data'!$CV$2:$CV$51,"男",'NANS Data'!$CW$2:$CW$51,"B",'NANS Data'!$DA$2:$DA$51,"4")</f>
        <v>0</v>
      </c>
      <c r="Z24" s="372"/>
      <c r="AA24" s="373"/>
      <c r="AB24" s="374" t="s">
        <v>478</v>
      </c>
      <c r="AC24" s="486">
        <f>COUNTIFS('NANS Data'!$CV$2:$CV$51,"女",'NANS Data'!$CW$2:$CW$51,"B",'NANS Data'!$CY$2:$CY$51,"4")+COUNTIFS('NANS Data'!$CV$2:$CV$51,"女",'NANS Data'!$CW$2:$CW$51,"B",'NANS Data'!$DA$2:$DA$51,"4")</f>
        <v>0</v>
      </c>
      <c r="AD24" s="372"/>
      <c r="AE24" s="83"/>
      <c r="AF24" s="72"/>
      <c r="AG24" s="83"/>
      <c r="AH24" s="83"/>
      <c r="AI24" s="83"/>
      <c r="AJ24" s="83"/>
      <c r="AK24" s="83"/>
      <c r="AL24" s="83"/>
      <c r="AM24" s="83"/>
      <c r="AN24" s="83"/>
      <c r="AO24" s="83"/>
      <c r="AP24" s="83"/>
      <c r="AQ24" s="83"/>
    </row>
    <row r="25" spans="1:43" s="26" customFormat="1" ht="19.5" customHeight="1">
      <c r="A25" s="72"/>
      <c r="B25" s="83"/>
      <c r="C25" s="225"/>
      <c r="D25" s="88" t="s">
        <v>85</v>
      </c>
      <c r="E25" s="89" t="s">
        <v>86</v>
      </c>
      <c r="F25" s="90" t="s">
        <v>87</v>
      </c>
      <c r="G25" s="90" t="s">
        <v>88</v>
      </c>
      <c r="H25" s="90" t="s">
        <v>89</v>
      </c>
      <c r="I25" s="91" t="s">
        <v>90</v>
      </c>
      <c r="J25" s="92" t="s">
        <v>91</v>
      </c>
      <c r="K25" s="93" t="s">
        <v>92</v>
      </c>
      <c r="L25" s="94" t="s">
        <v>93</v>
      </c>
      <c r="M25" s="95" t="s">
        <v>94</v>
      </c>
      <c r="N25" s="96">
        <v>2001</v>
      </c>
      <c r="O25" s="96" t="s">
        <v>95</v>
      </c>
      <c r="P25" s="96" t="s">
        <v>96</v>
      </c>
      <c r="Q25" s="97" t="s">
        <v>14</v>
      </c>
      <c r="R25" s="98" t="s">
        <v>97</v>
      </c>
      <c r="S25" s="87"/>
      <c r="T25" s="235"/>
      <c r="U25" s="645"/>
      <c r="V25" s="642"/>
      <c r="W25" s="642"/>
      <c r="X25" s="73" t="s">
        <v>576</v>
      </c>
      <c r="Y25" s="74"/>
      <c r="Z25" s="73"/>
      <c r="AA25" s="72"/>
      <c r="AB25" s="72"/>
      <c r="AC25" s="72"/>
      <c r="AD25" s="72"/>
      <c r="AE25" s="83"/>
      <c r="AF25" s="72"/>
      <c r="AG25" s="83"/>
      <c r="AH25" s="83"/>
      <c r="AI25" s="83"/>
      <c r="AJ25" s="83"/>
      <c r="AK25" s="83"/>
      <c r="AL25" s="83"/>
      <c r="AM25" s="83"/>
      <c r="AN25" s="83"/>
      <c r="AO25" s="83"/>
      <c r="AP25" s="83"/>
      <c r="AQ25" s="83"/>
    </row>
    <row r="26" spans="1:43" ht="19.5" customHeight="1" thickBot="1">
      <c r="A26" s="72"/>
      <c r="B26" s="83"/>
      <c r="C26" s="225"/>
      <c r="D26" s="99" t="s">
        <v>85</v>
      </c>
      <c r="E26" s="100">
        <v>4567</v>
      </c>
      <c r="F26" s="101" t="s">
        <v>105</v>
      </c>
      <c r="G26" s="101" t="s">
        <v>106</v>
      </c>
      <c r="H26" s="101" t="s">
        <v>107</v>
      </c>
      <c r="I26" s="102" t="s">
        <v>108</v>
      </c>
      <c r="J26" s="103" t="s">
        <v>109</v>
      </c>
      <c r="K26" s="104" t="s">
        <v>110</v>
      </c>
      <c r="L26" s="105" t="s">
        <v>111</v>
      </c>
      <c r="M26" s="106" t="s">
        <v>112</v>
      </c>
      <c r="N26" s="107">
        <v>1980</v>
      </c>
      <c r="O26" s="107" t="s">
        <v>113</v>
      </c>
      <c r="P26" s="107" t="s">
        <v>96</v>
      </c>
      <c r="Q26" s="106" t="s">
        <v>25</v>
      </c>
      <c r="R26" s="108" t="s">
        <v>115</v>
      </c>
      <c r="S26" s="87"/>
      <c r="T26" s="235"/>
      <c r="U26" s="642"/>
      <c r="V26" s="642"/>
      <c r="W26" s="642"/>
      <c r="X26" s="444"/>
      <c r="Y26" s="444"/>
      <c r="Z26" s="444"/>
      <c r="AA26" s="444"/>
      <c r="AB26" s="444"/>
      <c r="AC26" s="444"/>
      <c r="AD26" s="444"/>
      <c r="AE26" s="83"/>
      <c r="AF26" s="72"/>
      <c r="AG26" s="72"/>
      <c r="AH26" s="72"/>
      <c r="AI26" s="72"/>
      <c r="AJ26" s="72"/>
      <c r="AK26" s="72"/>
      <c r="AL26" s="72"/>
      <c r="AM26" s="72"/>
      <c r="AN26" s="72"/>
      <c r="AO26" s="72"/>
      <c r="AP26" s="72"/>
      <c r="AQ26" s="72"/>
    </row>
    <row r="27" spans="1:43" ht="19.5" customHeight="1">
      <c r="A27" s="72"/>
      <c r="B27" s="83"/>
      <c r="C27" s="225"/>
      <c r="D27" s="220" t="s">
        <v>367</v>
      </c>
      <c r="E27" s="407">
        <v>1</v>
      </c>
      <c r="F27" s="771">
        <v>2</v>
      </c>
      <c r="G27" s="772"/>
      <c r="H27" s="771">
        <v>3</v>
      </c>
      <c r="I27" s="772"/>
      <c r="J27" s="407">
        <v>4</v>
      </c>
      <c r="K27" s="407">
        <v>5</v>
      </c>
      <c r="L27" s="407">
        <v>6</v>
      </c>
      <c r="M27" s="407">
        <v>7</v>
      </c>
      <c r="N27" s="407">
        <v>8</v>
      </c>
      <c r="O27" s="407">
        <v>9</v>
      </c>
      <c r="P27" s="407">
        <v>10</v>
      </c>
      <c r="Q27" s="407">
        <v>11</v>
      </c>
      <c r="R27" s="408">
        <v>12</v>
      </c>
      <c r="S27" s="87"/>
      <c r="T27" s="235"/>
      <c r="U27" s="644"/>
      <c r="V27" s="642"/>
      <c r="W27" s="642"/>
      <c r="X27" s="122" t="s">
        <v>343</v>
      </c>
      <c r="Y27" s="123"/>
      <c r="Z27" s="124"/>
      <c r="AA27" s="209"/>
      <c r="AB27" s="210"/>
      <c r="AC27" s="210"/>
      <c r="AD27" s="117"/>
      <c r="AE27" s="83"/>
      <c r="AF27" s="72"/>
      <c r="AG27" s="72"/>
      <c r="AH27" s="72"/>
      <c r="AI27" s="72"/>
      <c r="AJ27" s="72"/>
      <c r="AK27" s="72"/>
      <c r="AL27" s="72"/>
      <c r="AM27" s="72"/>
      <c r="AN27" s="72"/>
      <c r="AO27" s="72"/>
      <c r="AP27" s="72"/>
      <c r="AQ27" s="72"/>
    </row>
    <row r="28" spans="1:43" ht="19.5" customHeight="1">
      <c r="A28" s="72"/>
      <c r="B28" s="83"/>
      <c r="C28" s="225"/>
      <c r="D28" s="430" t="s">
        <v>368</v>
      </c>
      <c r="E28" s="431" t="s">
        <v>411</v>
      </c>
      <c r="F28" s="431"/>
      <c r="G28" s="431"/>
      <c r="H28" s="431"/>
      <c r="I28" s="431"/>
      <c r="J28" s="431"/>
      <c r="K28" s="431"/>
      <c r="L28" s="431"/>
      <c r="M28" s="431"/>
      <c r="N28" s="431"/>
      <c r="O28" s="431"/>
      <c r="P28" s="431"/>
      <c r="Q28" s="431"/>
      <c r="R28" s="431"/>
      <c r="S28" s="432"/>
      <c r="T28" s="433"/>
      <c r="U28" s="644"/>
      <c r="V28" s="642"/>
      <c r="W28" s="642"/>
      <c r="X28" s="125" t="s">
        <v>344</v>
      </c>
      <c r="Y28" s="758">
        <f>IF($Y$11="","",(Y10*1100+Y11*600))+(Y23*2200)+(Y24*1200)</f>
        <v>0</v>
      </c>
      <c r="Z28" s="759"/>
      <c r="AA28" s="680"/>
      <c r="AB28" s="299" t="s">
        <v>624</v>
      </c>
      <c r="AC28" s="261">
        <f>IF('大会申込一覧表(印刷して提出)'!O10="","",'大会申込一覧表(印刷して提出)'!O10)</f>
        <v>0</v>
      </c>
      <c r="AD28" s="221"/>
      <c r="AE28" s="72"/>
      <c r="AF28" s="83"/>
      <c r="AG28" s="72"/>
      <c r="AH28" s="72"/>
      <c r="AI28" s="72"/>
      <c r="AJ28" s="72"/>
      <c r="AK28" s="72"/>
      <c r="AL28" s="72"/>
      <c r="AM28" s="72"/>
      <c r="AN28" s="72"/>
      <c r="AO28" s="72"/>
      <c r="AP28" s="72"/>
      <c r="AQ28" s="72"/>
    </row>
    <row r="29" spans="1:43" ht="19.5" customHeight="1">
      <c r="A29" s="72"/>
      <c r="B29" s="72"/>
      <c r="C29" s="225"/>
      <c r="D29" s="434" t="s">
        <v>369</v>
      </c>
      <c r="E29" s="435" t="s">
        <v>362</v>
      </c>
      <c r="F29" s="435"/>
      <c r="G29" s="435"/>
      <c r="H29" s="435"/>
      <c r="I29" s="435"/>
      <c r="J29" s="435"/>
      <c r="K29" s="435"/>
      <c r="L29" s="435"/>
      <c r="M29" s="435"/>
      <c r="N29" s="435"/>
      <c r="O29" s="435"/>
      <c r="P29" s="435"/>
      <c r="Q29" s="435"/>
      <c r="R29" s="435"/>
      <c r="S29" s="436"/>
      <c r="T29" s="433"/>
      <c r="U29" s="644"/>
      <c r="V29" s="642"/>
      <c r="W29" s="642"/>
      <c r="X29" s="126" t="s">
        <v>345</v>
      </c>
      <c r="Y29" s="750">
        <f>IF($AC$12="","",(AC10*1100+AC11*600))+(AC23*2200)+(AC24*1200)</f>
        <v>0</v>
      </c>
      <c r="Z29" s="751"/>
      <c r="AA29" s="683"/>
      <c r="AB29" s="299" t="s">
        <v>408</v>
      </c>
      <c r="AC29" s="754">
        <f>IF('大会申込一覧表(印刷して提出)'!R11="","",'大会申込一覧表(印刷して提出)'!R11)</f>
        <v>0</v>
      </c>
      <c r="AD29" s="755"/>
      <c r="AE29" s="72"/>
      <c r="AF29" s="83"/>
      <c r="AG29" s="72"/>
      <c r="AH29" s="72"/>
      <c r="AI29" s="72"/>
      <c r="AJ29" s="72"/>
      <c r="AK29" s="72"/>
      <c r="AL29" s="72"/>
      <c r="AM29" s="72"/>
      <c r="AN29" s="72"/>
      <c r="AO29" s="72"/>
      <c r="AP29" s="72"/>
      <c r="AQ29" s="72"/>
    </row>
    <row r="30" spans="1:43" ht="19.5" customHeight="1">
      <c r="A30" s="72"/>
      <c r="B30" s="72"/>
      <c r="C30" s="225"/>
      <c r="D30" s="434" t="s">
        <v>370</v>
      </c>
      <c r="E30" s="435" t="s">
        <v>391</v>
      </c>
      <c r="F30" s="435"/>
      <c r="G30" s="435"/>
      <c r="H30" s="435"/>
      <c r="I30" s="435"/>
      <c r="J30" s="435"/>
      <c r="K30" s="437"/>
      <c r="L30" s="438"/>
      <c r="M30" s="435"/>
      <c r="N30" s="435"/>
      <c r="O30" s="435"/>
      <c r="P30" s="435"/>
      <c r="Q30" s="435"/>
      <c r="R30" s="435"/>
      <c r="S30" s="436"/>
      <c r="T30" s="433"/>
      <c r="U30" s="642"/>
      <c r="V30" s="642"/>
      <c r="W30" s="642"/>
      <c r="X30" s="127" t="s">
        <v>346</v>
      </c>
      <c r="Y30" s="756">
        <f>SUM(Y28:Z29)</f>
        <v>0</v>
      </c>
      <c r="Z30" s="757"/>
      <c r="AA30" s="680"/>
      <c r="AB30" s="681" t="s">
        <v>625</v>
      </c>
      <c r="AC30" s="744">
        <f>AC29*500</f>
        <v>0</v>
      </c>
      <c r="AD30" s="745"/>
      <c r="AE30" s="72"/>
      <c r="AF30" s="83"/>
      <c r="AG30" s="72"/>
      <c r="AH30" s="72"/>
      <c r="AI30" s="72"/>
      <c r="AJ30" s="72"/>
      <c r="AK30" s="72"/>
      <c r="AL30" s="72"/>
      <c r="AM30" s="72"/>
      <c r="AN30" s="72"/>
      <c r="AO30" s="72"/>
      <c r="AP30" s="72"/>
      <c r="AQ30" s="72"/>
    </row>
    <row r="31" spans="1:43" ht="19.5" customHeight="1">
      <c r="A31" s="72"/>
      <c r="B31" s="72"/>
      <c r="C31" s="225"/>
      <c r="D31" s="434" t="s">
        <v>371</v>
      </c>
      <c r="E31" s="435" t="s">
        <v>363</v>
      </c>
      <c r="F31" s="435"/>
      <c r="G31" s="435"/>
      <c r="H31" s="435"/>
      <c r="I31" s="435"/>
      <c r="J31" s="435"/>
      <c r="K31" s="437"/>
      <c r="L31" s="438"/>
      <c r="M31" s="435"/>
      <c r="N31" s="435"/>
      <c r="O31" s="435"/>
      <c r="P31" s="435"/>
      <c r="Q31" s="435"/>
      <c r="R31" s="435"/>
      <c r="S31" s="436"/>
      <c r="T31" s="433"/>
      <c r="U31" s="642"/>
      <c r="V31" s="642"/>
      <c r="W31" s="642"/>
      <c r="X31" s="73"/>
      <c r="Y31" s="74"/>
      <c r="Z31" s="73"/>
      <c r="AA31" s="72"/>
      <c r="AB31" s="72"/>
      <c r="AC31" s="72"/>
      <c r="AD31" s="72"/>
      <c r="AE31" s="72"/>
      <c r="AF31" s="83"/>
      <c r="AG31" s="361"/>
      <c r="AH31" s="361"/>
      <c r="AI31" s="361"/>
      <c r="AJ31" s="72"/>
      <c r="AK31" s="72"/>
      <c r="AL31" s="72"/>
      <c r="AM31" s="72"/>
      <c r="AN31" s="72"/>
      <c r="AO31" s="72"/>
      <c r="AP31" s="72"/>
      <c r="AQ31" s="72"/>
    </row>
    <row r="32" spans="1:43" ht="19.5" customHeight="1">
      <c r="A32" s="72"/>
      <c r="B32" s="72"/>
      <c r="C32" s="225"/>
      <c r="D32" s="434" t="s">
        <v>372</v>
      </c>
      <c r="E32" s="435" t="s">
        <v>364</v>
      </c>
      <c r="F32" s="435"/>
      <c r="G32" s="435"/>
      <c r="H32" s="435"/>
      <c r="I32" s="435"/>
      <c r="J32" s="435"/>
      <c r="K32" s="437"/>
      <c r="L32" s="438"/>
      <c r="M32" s="435"/>
      <c r="N32" s="435"/>
      <c r="O32" s="435"/>
      <c r="P32" s="435"/>
      <c r="Q32" s="435"/>
      <c r="R32" s="435"/>
      <c r="S32" s="436"/>
      <c r="T32" s="433"/>
      <c r="U32" s="642"/>
      <c r="V32" s="642"/>
      <c r="W32" s="642"/>
      <c r="X32" s="73"/>
      <c r="Y32" s="74"/>
      <c r="Z32" s="73"/>
      <c r="AA32" s="682"/>
      <c r="AB32" s="679" t="s">
        <v>626</v>
      </c>
      <c r="AC32" s="752">
        <f>Y30+AC30</f>
        <v>0</v>
      </c>
      <c r="AD32" s="753"/>
      <c r="AE32" s="72"/>
      <c r="AF32" s="83"/>
      <c r="AG32" s="361"/>
      <c r="AH32" s="361"/>
      <c r="AI32" s="361"/>
      <c r="AJ32" s="361"/>
      <c r="AK32" s="72"/>
      <c r="AL32" s="72"/>
      <c r="AM32" s="72"/>
      <c r="AN32" s="72"/>
      <c r="AO32" s="72"/>
      <c r="AP32" s="72"/>
      <c r="AQ32" s="72"/>
    </row>
    <row r="33" spans="1:43" ht="19.5" customHeight="1">
      <c r="A33" s="72"/>
      <c r="B33" s="72"/>
      <c r="C33" s="225"/>
      <c r="D33" s="434" t="s">
        <v>373</v>
      </c>
      <c r="E33" s="435" t="s">
        <v>396</v>
      </c>
      <c r="F33" s="435"/>
      <c r="G33" s="435"/>
      <c r="H33" s="435"/>
      <c r="I33" s="435"/>
      <c r="J33" s="435"/>
      <c r="K33" s="437"/>
      <c r="L33" s="438"/>
      <c r="M33" s="435"/>
      <c r="N33" s="435"/>
      <c r="O33" s="435"/>
      <c r="P33" s="435"/>
      <c r="Q33" s="435"/>
      <c r="R33" s="435"/>
      <c r="S33" s="436"/>
      <c r="T33" s="433"/>
      <c r="U33" s="642"/>
      <c r="V33" s="642"/>
      <c r="W33" s="642"/>
      <c r="X33" s="73"/>
      <c r="Y33" s="74"/>
      <c r="Z33" s="73"/>
      <c r="AA33" s="72"/>
      <c r="AB33" s="72"/>
      <c r="AC33" s="72"/>
      <c r="AD33" s="72"/>
      <c r="AE33" s="117"/>
      <c r="AF33" s="72"/>
      <c r="AG33" s="361"/>
      <c r="AH33" s="361"/>
      <c r="AI33" s="361"/>
      <c r="AJ33" s="361"/>
      <c r="AK33" s="72"/>
      <c r="AL33" s="72"/>
      <c r="AM33" s="72"/>
      <c r="AN33" s="72"/>
      <c r="AO33" s="72"/>
      <c r="AP33" s="72"/>
      <c r="AQ33" s="72"/>
    </row>
    <row r="34" spans="1:43" ht="19.5" customHeight="1">
      <c r="A34" s="72"/>
      <c r="B34" s="72"/>
      <c r="C34" s="225"/>
      <c r="D34" s="434" t="s">
        <v>374</v>
      </c>
      <c r="E34" s="435" t="s">
        <v>396</v>
      </c>
      <c r="F34" s="435"/>
      <c r="G34" s="435"/>
      <c r="H34" s="435"/>
      <c r="I34" s="435"/>
      <c r="J34" s="435"/>
      <c r="K34" s="435"/>
      <c r="L34" s="435"/>
      <c r="M34" s="435"/>
      <c r="N34" s="435"/>
      <c r="O34" s="435"/>
      <c r="P34" s="435"/>
      <c r="Q34" s="435"/>
      <c r="R34" s="435"/>
      <c r="S34" s="646"/>
      <c r="T34" s="433"/>
      <c r="U34" s="642"/>
      <c r="V34" s="642"/>
      <c r="W34" s="642"/>
      <c r="X34" s="73"/>
      <c r="Y34" s="74"/>
      <c r="Z34" s="73"/>
      <c r="AA34" s="72"/>
      <c r="AB34" s="72"/>
      <c r="AC34" s="72"/>
      <c r="AD34" s="72"/>
      <c r="AE34" s="117"/>
      <c r="AF34" s="72"/>
      <c r="AG34" s="361"/>
      <c r="AH34" s="361"/>
      <c r="AI34" s="361"/>
      <c r="AJ34" s="72"/>
      <c r="AK34" s="72"/>
      <c r="AL34" s="72"/>
      <c r="AM34" s="72"/>
      <c r="AN34" s="72"/>
      <c r="AO34" s="72"/>
      <c r="AP34" s="72"/>
      <c r="AQ34" s="72"/>
    </row>
    <row r="35" spans="1:43" ht="19.5" customHeight="1">
      <c r="A35" s="72"/>
      <c r="B35" s="72"/>
      <c r="C35" s="225"/>
      <c r="D35" s="434" t="s">
        <v>375</v>
      </c>
      <c r="E35" s="435" t="s">
        <v>364</v>
      </c>
      <c r="F35" s="435"/>
      <c r="G35" s="435"/>
      <c r="H35" s="435"/>
      <c r="I35" s="435"/>
      <c r="J35" s="435"/>
      <c r="K35" s="435"/>
      <c r="L35" s="435"/>
      <c r="M35" s="435"/>
      <c r="N35" s="435"/>
      <c r="O35" s="435"/>
      <c r="P35" s="435"/>
      <c r="Q35" s="435"/>
      <c r="R35" s="435"/>
      <c r="S35" s="646"/>
      <c r="T35" s="433"/>
      <c r="U35" s="642"/>
      <c r="V35" s="642"/>
      <c r="W35" s="642"/>
      <c r="X35" s="73"/>
      <c r="Y35" s="74"/>
      <c r="Z35" s="73"/>
      <c r="AA35" s="72"/>
      <c r="AB35" s="72"/>
      <c r="AC35" s="72"/>
      <c r="AD35" s="72"/>
      <c r="AE35" s="117"/>
      <c r="AF35" s="72"/>
      <c r="AG35" s="83"/>
      <c r="AH35" s="72"/>
      <c r="AI35" s="72"/>
      <c r="AJ35" s="72"/>
      <c r="AK35" s="72"/>
      <c r="AL35" s="72"/>
      <c r="AM35" s="72"/>
      <c r="AN35" s="72"/>
      <c r="AO35" s="72"/>
      <c r="AP35" s="72"/>
      <c r="AQ35" s="72"/>
    </row>
    <row r="36" spans="1:43" ht="19.5" customHeight="1">
      <c r="A36" s="72"/>
      <c r="B36" s="72"/>
      <c r="C36" s="225"/>
      <c r="D36" s="434" t="s">
        <v>376</v>
      </c>
      <c r="E36" s="435" t="s">
        <v>364</v>
      </c>
      <c r="F36" s="435"/>
      <c r="G36" s="435"/>
      <c r="H36" s="435"/>
      <c r="I36" s="435"/>
      <c r="J36" s="435"/>
      <c r="K36" s="435"/>
      <c r="L36" s="435"/>
      <c r="M36" s="435"/>
      <c r="N36" s="435"/>
      <c r="O36" s="435"/>
      <c r="P36" s="435"/>
      <c r="Q36" s="435"/>
      <c r="R36" s="435"/>
      <c r="S36" s="646"/>
      <c r="T36" s="433"/>
      <c r="U36" s="642"/>
      <c r="V36" s="642"/>
      <c r="W36" s="642"/>
      <c r="X36" s="73"/>
      <c r="Y36" s="74"/>
      <c r="Z36" s="73"/>
      <c r="AA36" s="72"/>
      <c r="AB36" s="72"/>
      <c r="AC36" s="72"/>
      <c r="AD36" s="72"/>
      <c r="AE36" s="117"/>
      <c r="AF36" s="72"/>
      <c r="AG36" s="72"/>
      <c r="AH36" s="72"/>
      <c r="AI36" s="72"/>
      <c r="AJ36" s="72"/>
      <c r="AK36" s="72"/>
      <c r="AL36" s="72"/>
      <c r="AM36" s="72"/>
      <c r="AN36" s="72"/>
      <c r="AO36" s="72"/>
      <c r="AP36" s="72"/>
      <c r="AQ36" s="72"/>
    </row>
    <row r="37" spans="1:43" ht="19.5" customHeight="1">
      <c r="A37" s="72"/>
      <c r="B37" s="72"/>
      <c r="C37" s="225"/>
      <c r="D37" s="434" t="s">
        <v>377</v>
      </c>
      <c r="E37" s="435" t="s">
        <v>364</v>
      </c>
      <c r="F37" s="435"/>
      <c r="G37" s="435"/>
      <c r="H37" s="435"/>
      <c r="I37" s="435"/>
      <c r="J37" s="435"/>
      <c r="K37" s="435"/>
      <c r="L37" s="435"/>
      <c r="M37" s="435"/>
      <c r="N37" s="435"/>
      <c r="O37" s="435"/>
      <c r="P37" s="435"/>
      <c r="Q37" s="435"/>
      <c r="R37" s="435"/>
      <c r="S37" s="646"/>
      <c r="T37" s="433"/>
      <c r="U37" s="642"/>
      <c r="V37" s="642"/>
      <c r="W37" s="642"/>
      <c r="X37" s="73"/>
      <c r="Y37" s="74"/>
      <c r="Z37" s="73"/>
      <c r="AA37" s="72"/>
      <c r="AB37" s="72"/>
      <c r="AC37" s="72"/>
      <c r="AD37" s="72"/>
      <c r="AE37" s="117"/>
      <c r="AF37" s="72"/>
      <c r="AG37" s="72"/>
      <c r="AH37" s="72"/>
      <c r="AI37" s="72"/>
      <c r="AJ37" s="72"/>
      <c r="AK37" s="72"/>
      <c r="AL37" s="72"/>
      <c r="AM37" s="72"/>
      <c r="AN37" s="72"/>
      <c r="AO37" s="72"/>
      <c r="AP37" s="72"/>
      <c r="AQ37" s="72"/>
    </row>
    <row r="38" spans="1:43" ht="19.5" customHeight="1">
      <c r="A38" s="72"/>
      <c r="B38" s="72"/>
      <c r="C38" s="255"/>
      <c r="D38" s="434" t="s">
        <v>378</v>
      </c>
      <c r="E38" s="435" t="s">
        <v>365</v>
      </c>
      <c r="F38" s="435"/>
      <c r="G38" s="435"/>
      <c r="H38" s="435"/>
      <c r="I38" s="435"/>
      <c r="J38" s="435"/>
      <c r="K38" s="435"/>
      <c r="L38" s="435"/>
      <c r="M38" s="435"/>
      <c r="N38" s="435"/>
      <c r="O38" s="435"/>
      <c r="P38" s="435"/>
      <c r="Q38" s="435"/>
      <c r="R38" s="435"/>
      <c r="S38" s="646"/>
      <c r="T38" s="433"/>
      <c r="U38" s="642"/>
      <c r="V38" s="642"/>
      <c r="W38" s="642"/>
      <c r="X38" s="73"/>
      <c r="Y38" s="74"/>
      <c r="Z38" s="73"/>
      <c r="AA38" s="72"/>
      <c r="AB38" s="72"/>
      <c r="AC38" s="72"/>
      <c r="AD38" s="72"/>
      <c r="AE38" s="117"/>
      <c r="AF38" s="72"/>
      <c r="AG38" s="72"/>
      <c r="AH38" s="72"/>
      <c r="AI38" s="72"/>
      <c r="AJ38" s="72"/>
      <c r="AK38" s="72"/>
      <c r="AL38" s="72"/>
      <c r="AM38" s="72"/>
      <c r="AN38" s="72"/>
      <c r="AO38" s="72"/>
      <c r="AP38" s="72"/>
      <c r="AQ38" s="72"/>
    </row>
    <row r="39" spans="1:43" ht="19.5" customHeight="1">
      <c r="A39" s="72"/>
      <c r="B39" s="72"/>
      <c r="C39" s="255"/>
      <c r="D39" s="434" t="s">
        <v>379</v>
      </c>
      <c r="E39" s="435" t="s">
        <v>395</v>
      </c>
      <c r="F39" s="435"/>
      <c r="G39" s="435"/>
      <c r="H39" s="435"/>
      <c r="I39" s="435"/>
      <c r="J39" s="435"/>
      <c r="K39" s="435"/>
      <c r="L39" s="435"/>
      <c r="M39" s="435"/>
      <c r="N39" s="435"/>
      <c r="O39" s="435"/>
      <c r="P39" s="435"/>
      <c r="Q39" s="435"/>
      <c r="R39" s="435"/>
      <c r="S39" s="646"/>
      <c r="T39" s="433"/>
      <c r="U39" s="642"/>
      <c r="V39" s="642"/>
      <c r="W39" s="642"/>
      <c r="X39" s="73"/>
      <c r="Y39" s="74"/>
      <c r="Z39" s="73"/>
      <c r="AA39" s="72"/>
      <c r="AB39" s="72"/>
      <c r="AC39" s="72"/>
      <c r="AD39" s="72"/>
      <c r="AE39" s="117"/>
      <c r="AF39" s="72"/>
      <c r="AG39" s="72"/>
      <c r="AH39" s="72"/>
      <c r="AI39" s="72"/>
      <c r="AJ39" s="72"/>
      <c r="AK39" s="72"/>
      <c r="AL39" s="72"/>
      <c r="AM39" s="72"/>
      <c r="AN39" s="72"/>
      <c r="AO39" s="72"/>
      <c r="AP39" s="72"/>
      <c r="AQ39" s="72"/>
    </row>
    <row r="40" spans="1:43" ht="19.5" customHeight="1">
      <c r="A40" s="72"/>
      <c r="B40" s="72"/>
      <c r="C40" s="225"/>
      <c r="D40" s="439" t="s">
        <v>380</v>
      </c>
      <c r="E40" s="470" t="s">
        <v>394</v>
      </c>
      <c r="F40" s="470"/>
      <c r="G40" s="470"/>
      <c r="H40" s="470"/>
      <c r="I40" s="470"/>
      <c r="J40" s="470"/>
      <c r="K40" s="470"/>
      <c r="L40" s="470"/>
      <c r="M40" s="470"/>
      <c r="N40" s="470"/>
      <c r="O40" s="470"/>
      <c r="P40" s="470"/>
      <c r="Q40" s="470"/>
      <c r="R40" s="470"/>
      <c r="S40" s="647"/>
      <c r="T40" s="433"/>
      <c r="U40" s="642"/>
      <c r="V40" s="642"/>
      <c r="W40" s="642"/>
      <c r="X40" s="73"/>
      <c r="Y40" s="74"/>
      <c r="Z40" s="73"/>
      <c r="AA40" s="72"/>
      <c r="AB40" s="72"/>
      <c r="AC40" s="72"/>
      <c r="AD40" s="72"/>
      <c r="AE40" s="117"/>
      <c r="AF40" s="72"/>
      <c r="AG40" s="72"/>
      <c r="AH40" s="72"/>
      <c r="AI40" s="72"/>
      <c r="AJ40" s="72"/>
      <c r="AK40" s="72"/>
      <c r="AL40" s="72"/>
      <c r="AM40" s="72"/>
      <c r="AN40" s="72"/>
      <c r="AO40" s="72"/>
      <c r="AP40" s="72"/>
      <c r="AQ40" s="72"/>
    </row>
    <row r="41" spans="1:43" ht="9" customHeight="1">
      <c r="A41" s="72"/>
      <c r="B41" s="72"/>
      <c r="C41" s="225"/>
      <c r="D41" s="75"/>
      <c r="E41" s="75"/>
      <c r="F41" s="75"/>
      <c r="G41" s="75"/>
      <c r="H41" s="75"/>
      <c r="I41" s="75"/>
      <c r="J41" s="75"/>
      <c r="K41" s="75"/>
      <c r="L41" s="75"/>
      <c r="M41" s="75"/>
      <c r="N41" s="75"/>
      <c r="O41" s="75"/>
      <c r="P41" s="75"/>
      <c r="Q41" s="75"/>
      <c r="R41" s="75"/>
      <c r="S41" s="500"/>
      <c r="T41" s="235"/>
      <c r="U41" s="642"/>
      <c r="V41" s="642"/>
      <c r="W41" s="642"/>
      <c r="X41" s="73"/>
      <c r="Y41" s="74"/>
      <c r="Z41" s="73"/>
      <c r="AA41" s="72"/>
      <c r="AB41" s="72"/>
      <c r="AC41" s="72"/>
      <c r="AD41" s="72"/>
      <c r="AE41" s="117"/>
      <c r="AF41" s="72"/>
      <c r="AG41" s="72"/>
      <c r="AH41" s="72"/>
      <c r="AI41" s="72"/>
      <c r="AJ41" s="72"/>
      <c r="AK41" s="72"/>
      <c r="AL41" s="72"/>
      <c r="AM41" s="72"/>
      <c r="AN41" s="72"/>
      <c r="AO41" s="72"/>
      <c r="AP41" s="72"/>
      <c r="AQ41" s="72"/>
    </row>
    <row r="42" spans="1:43" ht="19.5" customHeight="1">
      <c r="A42" s="72"/>
      <c r="B42" s="72"/>
      <c r="C42" s="225"/>
      <c r="D42" s="75"/>
      <c r="E42" s="75"/>
      <c r="F42" s="75"/>
      <c r="G42" s="75"/>
      <c r="H42" s="75"/>
      <c r="I42" s="75"/>
      <c r="J42" s="75"/>
      <c r="K42" s="75"/>
      <c r="L42" s="75"/>
      <c r="M42" s="75"/>
      <c r="N42" s="75"/>
      <c r="O42" s="75"/>
      <c r="P42" s="75"/>
      <c r="Q42" s="75"/>
      <c r="R42" s="75"/>
      <c r="S42" s="500"/>
      <c r="T42" s="235"/>
      <c r="U42" s="642"/>
      <c r="V42" s="642"/>
      <c r="W42" s="642"/>
      <c r="X42" s="73"/>
      <c r="Y42" s="74"/>
      <c r="Z42" s="73"/>
      <c r="AA42" s="72"/>
      <c r="AB42" s="72"/>
      <c r="AC42" s="72"/>
      <c r="AD42" s="72"/>
      <c r="AE42" s="117"/>
      <c r="AF42" s="72"/>
      <c r="AG42" s="72"/>
      <c r="AH42" s="72"/>
      <c r="AI42" s="72"/>
      <c r="AJ42" s="72"/>
      <c r="AK42" s="72"/>
      <c r="AL42" s="72"/>
      <c r="AM42" s="72"/>
      <c r="AN42" s="72"/>
      <c r="AO42" s="72"/>
      <c r="AP42" s="72"/>
      <c r="AQ42" s="72"/>
    </row>
    <row r="43" spans="1:43" ht="19.5" customHeight="1">
      <c r="A43" s="72"/>
      <c r="B43" s="72"/>
      <c r="C43" s="225"/>
      <c r="D43" s="75"/>
      <c r="E43" s="75"/>
      <c r="F43" s="75"/>
      <c r="G43" s="75"/>
      <c r="H43" s="75"/>
      <c r="I43" s="75"/>
      <c r="J43" s="75"/>
      <c r="K43" s="75"/>
      <c r="L43" s="75"/>
      <c r="M43" s="75"/>
      <c r="N43" s="75"/>
      <c r="O43" s="75"/>
      <c r="P43" s="75"/>
      <c r="Q43" s="75"/>
      <c r="R43" s="75"/>
      <c r="S43" s="500"/>
      <c r="T43" s="235"/>
      <c r="U43" s="642"/>
      <c r="V43" s="642"/>
      <c r="W43" s="642"/>
      <c r="X43" s="73"/>
      <c r="Y43" s="74"/>
      <c r="Z43" s="73"/>
      <c r="AA43" s="72"/>
      <c r="AB43" s="72"/>
      <c r="AC43" s="72"/>
      <c r="AD43" s="72"/>
      <c r="AE43" s="117"/>
      <c r="AF43" s="117"/>
      <c r="AG43" s="72"/>
      <c r="AH43" s="72"/>
      <c r="AI43" s="72"/>
      <c r="AJ43" s="72"/>
      <c r="AK43" s="72"/>
      <c r="AL43" s="72"/>
      <c r="AM43" s="72"/>
      <c r="AN43" s="72"/>
      <c r="AO43" s="72"/>
      <c r="AP43" s="72"/>
      <c r="AQ43" s="72"/>
    </row>
    <row r="44" spans="1:43" ht="19.5" customHeight="1">
      <c r="A44" s="72"/>
      <c r="B44" s="72"/>
      <c r="C44" s="225"/>
      <c r="D44" s="75"/>
      <c r="E44" s="75"/>
      <c r="F44" s="75"/>
      <c r="G44" s="75"/>
      <c r="H44" s="75"/>
      <c r="I44" s="75"/>
      <c r="J44" s="75"/>
      <c r="K44" s="75"/>
      <c r="L44" s="75"/>
      <c r="M44" s="75"/>
      <c r="N44" s="75"/>
      <c r="O44" s="75"/>
      <c r="P44" s="75"/>
      <c r="Q44" s="75"/>
      <c r="R44" s="75"/>
      <c r="S44" s="500"/>
      <c r="T44" s="235"/>
      <c r="U44" s="642"/>
      <c r="V44" s="642"/>
      <c r="W44" s="642"/>
      <c r="X44" s="73"/>
      <c r="Y44" s="74"/>
      <c r="Z44" s="73"/>
      <c r="AA44" s="72"/>
      <c r="AB44" s="72"/>
      <c r="AC44" s="72"/>
      <c r="AD44" s="72"/>
      <c r="AE44" s="72"/>
      <c r="AF44" s="117"/>
      <c r="AG44" s="72"/>
      <c r="AH44" s="72"/>
      <c r="AI44" s="72"/>
      <c r="AJ44" s="72"/>
      <c r="AK44" s="72"/>
      <c r="AL44" s="72"/>
      <c r="AM44" s="72"/>
      <c r="AN44" s="72"/>
      <c r="AO44" s="72"/>
      <c r="AP44" s="72"/>
      <c r="AQ44" s="72"/>
    </row>
    <row r="45" spans="1:43" ht="19.5" customHeight="1">
      <c r="A45" s="72"/>
      <c r="B45" s="72"/>
      <c r="C45" s="225"/>
      <c r="D45" s="75"/>
      <c r="E45" s="75"/>
      <c r="F45" s="75"/>
      <c r="G45" s="75"/>
      <c r="H45" s="75"/>
      <c r="I45" s="75"/>
      <c r="J45" s="75"/>
      <c r="K45" s="75"/>
      <c r="L45" s="75"/>
      <c r="M45" s="75"/>
      <c r="N45" s="75"/>
      <c r="O45" s="75"/>
      <c r="P45" s="75"/>
      <c r="Q45" s="75"/>
      <c r="R45" s="75"/>
      <c r="S45" s="500"/>
      <c r="T45" s="235"/>
      <c r="U45" s="642"/>
      <c r="V45" s="642"/>
      <c r="W45" s="642"/>
      <c r="X45" s="73"/>
      <c r="Y45" s="74"/>
      <c r="Z45" s="73"/>
      <c r="AA45" s="117"/>
      <c r="AB45" s="117"/>
      <c r="AC45" s="117"/>
      <c r="AD45" s="117"/>
      <c r="AE45" s="72"/>
      <c r="AF45" s="117"/>
      <c r="AG45" s="72"/>
      <c r="AH45" s="72"/>
      <c r="AI45" s="72"/>
      <c r="AJ45" s="72"/>
      <c r="AK45" s="72"/>
      <c r="AL45" s="72"/>
      <c r="AM45" s="72"/>
      <c r="AN45" s="72"/>
      <c r="AO45" s="72"/>
      <c r="AP45" s="72"/>
      <c r="AQ45" s="72"/>
    </row>
    <row r="46" spans="1:43" ht="8.15" customHeight="1">
      <c r="A46" s="72"/>
      <c r="B46" s="72"/>
      <c r="C46" s="225"/>
      <c r="D46" s="75"/>
      <c r="E46" s="75"/>
      <c r="F46" s="75"/>
      <c r="G46" s="75"/>
      <c r="H46" s="75"/>
      <c r="I46" s="75"/>
      <c r="J46" s="75"/>
      <c r="K46" s="75"/>
      <c r="L46" s="75"/>
      <c r="M46" s="75"/>
      <c r="N46" s="75"/>
      <c r="O46" s="75"/>
      <c r="P46" s="75"/>
      <c r="Q46" s="75"/>
      <c r="R46" s="75"/>
      <c r="S46" s="500"/>
      <c r="T46" s="235"/>
      <c r="U46" s="642"/>
      <c r="V46" s="642"/>
      <c r="W46" s="642"/>
      <c r="X46" s="113"/>
      <c r="Y46" s="121"/>
      <c r="Z46" s="113"/>
      <c r="AA46" s="117"/>
      <c r="AB46" s="117"/>
      <c r="AC46" s="117"/>
      <c r="AD46" s="117"/>
      <c r="AE46" s="72"/>
      <c r="AF46" s="117"/>
      <c r="AG46" s="72"/>
      <c r="AH46" s="72"/>
      <c r="AI46" s="72"/>
      <c r="AJ46" s="72"/>
      <c r="AK46" s="72"/>
      <c r="AL46" s="72"/>
      <c r="AM46" s="72"/>
      <c r="AN46" s="72"/>
      <c r="AO46" s="72"/>
      <c r="AP46" s="72"/>
      <c r="AQ46" s="72"/>
    </row>
    <row r="47" spans="1:43" ht="19.5" customHeight="1">
      <c r="A47" s="72"/>
      <c r="B47" s="72"/>
      <c r="C47" s="225"/>
      <c r="D47" s="471" t="s">
        <v>366</v>
      </c>
      <c r="E47" s="472"/>
      <c r="F47" s="472"/>
      <c r="G47" s="472"/>
      <c r="H47" s="472"/>
      <c r="I47" s="472"/>
      <c r="J47" s="472"/>
      <c r="K47" s="472"/>
      <c r="L47" s="472"/>
      <c r="M47" s="472"/>
      <c r="N47" s="472"/>
      <c r="O47" s="472"/>
      <c r="P47" s="472"/>
      <c r="Q47" s="472"/>
      <c r="R47" s="472"/>
      <c r="S47" s="648"/>
      <c r="T47" s="235"/>
      <c r="U47" s="642"/>
      <c r="V47" s="642"/>
      <c r="W47" s="642"/>
      <c r="X47" s="73"/>
      <c r="Y47" s="74"/>
      <c r="Z47" s="73"/>
      <c r="AA47" s="72"/>
      <c r="AB47" s="72"/>
      <c r="AC47" s="72"/>
      <c r="AD47" s="72"/>
      <c r="AE47" s="72"/>
      <c r="AF47" s="72"/>
      <c r="AG47" s="72"/>
      <c r="AH47" s="71"/>
      <c r="AI47" s="72"/>
      <c r="AJ47" s="72"/>
      <c r="AK47" s="72"/>
      <c r="AL47" s="72"/>
      <c r="AM47" s="72"/>
      <c r="AN47" s="72"/>
      <c r="AO47" s="72"/>
      <c r="AP47" s="72"/>
      <c r="AQ47" s="72"/>
    </row>
    <row r="48" spans="1:43" ht="19.5" customHeight="1">
      <c r="A48" s="72"/>
      <c r="B48" s="72"/>
      <c r="C48" s="225"/>
      <c r="D48" s="473" t="s">
        <v>386</v>
      </c>
      <c r="E48" s="474" t="s">
        <v>389</v>
      </c>
      <c r="F48" s="474"/>
      <c r="G48" s="474"/>
      <c r="H48" s="474"/>
      <c r="I48" s="474"/>
      <c r="J48" s="474"/>
      <c r="K48" s="474"/>
      <c r="L48" s="474"/>
      <c r="M48" s="474"/>
      <c r="N48" s="474"/>
      <c r="O48" s="474"/>
      <c r="P48" s="474"/>
      <c r="Q48" s="474"/>
      <c r="R48" s="474"/>
      <c r="S48" s="649"/>
      <c r="T48" s="235"/>
      <c r="U48" s="642"/>
      <c r="V48" s="642"/>
      <c r="W48" s="642"/>
      <c r="X48" s="73"/>
      <c r="Y48" s="74"/>
      <c r="Z48" s="73"/>
      <c r="AA48" s="72"/>
      <c r="AB48" s="72"/>
      <c r="AC48" s="72"/>
      <c r="AD48" s="72"/>
      <c r="AE48" s="72"/>
      <c r="AF48" s="72"/>
      <c r="AG48" s="72"/>
      <c r="AH48" s="71"/>
      <c r="AI48" s="72"/>
      <c r="AJ48" s="72"/>
      <c r="AK48" s="72"/>
      <c r="AL48" s="72"/>
      <c r="AM48" s="72"/>
      <c r="AN48" s="72"/>
      <c r="AO48" s="72"/>
      <c r="AP48" s="72"/>
      <c r="AQ48" s="72"/>
    </row>
    <row r="49" spans="1:43" ht="19.5" customHeight="1">
      <c r="A49" s="72"/>
      <c r="B49" s="72"/>
      <c r="C49" s="225"/>
      <c r="D49" s="475" t="s">
        <v>387</v>
      </c>
      <c r="E49" s="476" t="s">
        <v>657</v>
      </c>
      <c r="F49" s="476"/>
      <c r="G49" s="476"/>
      <c r="H49" s="476"/>
      <c r="I49" s="476"/>
      <c r="J49" s="476"/>
      <c r="K49" s="476"/>
      <c r="L49" s="476"/>
      <c r="M49" s="476"/>
      <c r="N49" s="476"/>
      <c r="O49" s="476"/>
      <c r="P49" s="476"/>
      <c r="Q49" s="476"/>
      <c r="R49" s="476"/>
      <c r="S49" s="650"/>
      <c r="T49" s="235"/>
      <c r="U49" s="642"/>
      <c r="V49" s="642"/>
      <c r="W49" s="642"/>
      <c r="X49" s="73"/>
      <c r="Y49" s="74"/>
      <c r="Z49" s="73"/>
      <c r="AA49" s="72"/>
      <c r="AB49" s="72"/>
      <c r="AC49" s="72"/>
      <c r="AD49" s="72"/>
      <c r="AE49" s="72"/>
      <c r="AF49" s="72"/>
      <c r="AG49" s="72"/>
      <c r="AH49" s="71"/>
      <c r="AI49" s="72"/>
      <c r="AJ49" s="72"/>
      <c r="AK49" s="72"/>
      <c r="AL49" s="72"/>
      <c r="AM49" s="72"/>
      <c r="AN49" s="72"/>
      <c r="AO49" s="72"/>
      <c r="AP49" s="72"/>
      <c r="AQ49" s="72"/>
    </row>
    <row r="50" spans="1:43" ht="19.5" customHeight="1">
      <c r="A50" s="72"/>
      <c r="B50" s="72"/>
      <c r="C50" s="225"/>
      <c r="D50" s="477" t="s">
        <v>388</v>
      </c>
      <c r="E50" s="478" t="s">
        <v>390</v>
      </c>
      <c r="F50" s="478"/>
      <c r="G50" s="478"/>
      <c r="H50" s="478"/>
      <c r="I50" s="478"/>
      <c r="J50" s="478"/>
      <c r="K50" s="478"/>
      <c r="L50" s="478"/>
      <c r="M50" s="478"/>
      <c r="N50" s="478"/>
      <c r="O50" s="478"/>
      <c r="P50" s="478"/>
      <c r="Q50" s="478"/>
      <c r="R50" s="478"/>
      <c r="S50" s="651"/>
      <c r="T50" s="235"/>
      <c r="U50" s="642"/>
      <c r="V50" s="642"/>
      <c r="W50" s="642"/>
      <c r="X50" s="73"/>
      <c r="Y50" s="74"/>
      <c r="Z50" s="73"/>
      <c r="AA50" s="72"/>
      <c r="AB50" s="72"/>
      <c r="AC50" s="72"/>
      <c r="AD50" s="72"/>
      <c r="AE50" s="72"/>
      <c r="AF50" s="72"/>
      <c r="AG50" s="72"/>
      <c r="AH50" s="71"/>
      <c r="AI50" s="72"/>
      <c r="AJ50" s="72"/>
      <c r="AK50" s="72"/>
      <c r="AL50" s="72"/>
      <c r="AM50" s="72"/>
      <c r="AN50" s="72"/>
      <c r="AO50" s="72"/>
      <c r="AP50" s="72"/>
      <c r="AQ50" s="72"/>
    </row>
    <row r="51" spans="1:43" ht="19.5" customHeight="1">
      <c r="A51" s="72"/>
      <c r="B51" s="72"/>
      <c r="C51" s="225"/>
      <c r="D51" s="479"/>
      <c r="E51" s="480" t="s">
        <v>382</v>
      </c>
      <c r="F51" s="480"/>
      <c r="G51" s="480"/>
      <c r="H51" s="480"/>
      <c r="I51" s="480"/>
      <c r="J51" s="480"/>
      <c r="K51" s="480"/>
      <c r="L51" s="480"/>
      <c r="M51" s="480"/>
      <c r="N51" s="480"/>
      <c r="O51" s="480"/>
      <c r="P51" s="480"/>
      <c r="Q51" s="480"/>
      <c r="R51" s="480"/>
      <c r="S51" s="652"/>
      <c r="T51" s="235"/>
      <c r="U51" s="642"/>
      <c r="V51" s="642"/>
      <c r="W51" s="642"/>
      <c r="X51" s="73"/>
      <c r="Y51" s="74"/>
      <c r="Z51" s="73"/>
      <c r="AA51" s="72"/>
      <c r="AB51" s="72"/>
      <c r="AC51" s="72"/>
      <c r="AD51" s="72"/>
      <c r="AE51" s="72"/>
      <c r="AF51" s="72"/>
      <c r="AG51" s="72"/>
      <c r="AH51" s="71"/>
      <c r="AI51" s="72"/>
      <c r="AJ51" s="72"/>
      <c r="AK51" s="72"/>
      <c r="AL51" s="72"/>
      <c r="AM51" s="72"/>
      <c r="AN51" s="72"/>
      <c r="AO51" s="72"/>
      <c r="AP51" s="72"/>
      <c r="AQ51" s="72"/>
    </row>
    <row r="52" spans="1:43" ht="19.5" customHeight="1">
      <c r="A52" s="72"/>
      <c r="B52" s="72"/>
      <c r="C52" s="225"/>
      <c r="D52" s="479"/>
      <c r="E52" s="480" t="s">
        <v>383</v>
      </c>
      <c r="F52" s="480"/>
      <c r="G52" s="480"/>
      <c r="H52" s="480"/>
      <c r="I52" s="480"/>
      <c r="J52" s="480"/>
      <c r="K52" s="480"/>
      <c r="L52" s="480"/>
      <c r="M52" s="480"/>
      <c r="N52" s="480"/>
      <c r="O52" s="480"/>
      <c r="P52" s="480"/>
      <c r="Q52" s="480"/>
      <c r="R52" s="480"/>
      <c r="S52" s="652"/>
      <c r="T52" s="235"/>
      <c r="U52" s="642"/>
      <c r="V52" s="642"/>
      <c r="W52" s="642"/>
      <c r="X52" s="73"/>
      <c r="Y52" s="74"/>
      <c r="Z52" s="73"/>
      <c r="AA52" s="72"/>
      <c r="AB52" s="72"/>
      <c r="AC52" s="72"/>
      <c r="AD52" s="72"/>
      <c r="AE52" s="72"/>
      <c r="AF52" s="72"/>
      <c r="AG52" s="72"/>
      <c r="AH52" s="71"/>
      <c r="AI52" s="72"/>
      <c r="AJ52" s="72"/>
      <c r="AK52" s="72"/>
      <c r="AL52" s="72"/>
      <c r="AM52" s="72"/>
      <c r="AN52" s="72"/>
      <c r="AO52" s="72"/>
      <c r="AP52" s="72"/>
      <c r="AQ52" s="72"/>
    </row>
    <row r="53" spans="1:43" ht="19.5" customHeight="1">
      <c r="A53" s="72"/>
      <c r="B53" s="72"/>
      <c r="C53" s="225"/>
      <c r="D53" s="479"/>
      <c r="E53" s="480" t="s">
        <v>573</v>
      </c>
      <c r="F53" s="480"/>
      <c r="G53" s="480"/>
      <c r="H53" s="480"/>
      <c r="I53" s="480"/>
      <c r="J53" s="480"/>
      <c r="K53" s="480"/>
      <c r="L53" s="480"/>
      <c r="M53" s="480"/>
      <c r="N53" s="480"/>
      <c r="O53" s="480"/>
      <c r="P53" s="480"/>
      <c r="Q53" s="480"/>
      <c r="R53" s="480"/>
      <c r="S53" s="652"/>
      <c r="T53" s="235"/>
      <c r="U53" s="642"/>
      <c r="V53" s="642"/>
      <c r="W53" s="642"/>
      <c r="X53" s="73"/>
      <c r="Y53" s="74"/>
      <c r="Z53" s="73"/>
      <c r="AA53" s="72"/>
      <c r="AB53" s="72"/>
      <c r="AC53" s="72"/>
      <c r="AD53" s="72"/>
      <c r="AE53" s="72"/>
      <c r="AF53" s="72"/>
      <c r="AG53" s="72"/>
      <c r="AH53" s="71"/>
      <c r="AI53" s="72"/>
      <c r="AJ53" s="72"/>
      <c r="AK53" s="72"/>
      <c r="AL53" s="72"/>
      <c r="AM53" s="72"/>
      <c r="AN53" s="72"/>
      <c r="AO53" s="72"/>
      <c r="AP53" s="72"/>
      <c r="AQ53" s="72"/>
    </row>
    <row r="54" spans="1:43" ht="19.5" customHeight="1">
      <c r="A54" s="72"/>
      <c r="B54" s="72"/>
      <c r="C54" s="225"/>
      <c r="D54" s="479"/>
      <c r="E54" s="480" t="s">
        <v>384</v>
      </c>
      <c r="F54" s="480"/>
      <c r="G54" s="480"/>
      <c r="H54" s="480"/>
      <c r="I54" s="480"/>
      <c r="J54" s="480"/>
      <c r="K54" s="480"/>
      <c r="L54" s="480"/>
      <c r="M54" s="480"/>
      <c r="N54" s="480"/>
      <c r="O54" s="480"/>
      <c r="P54" s="480"/>
      <c r="Q54" s="480"/>
      <c r="R54" s="480"/>
      <c r="S54" s="652"/>
      <c r="T54" s="235"/>
      <c r="U54" s="642"/>
      <c r="V54" s="642"/>
      <c r="W54" s="642"/>
      <c r="X54" s="73"/>
      <c r="Y54" s="74"/>
      <c r="Z54" s="73"/>
      <c r="AA54" s="72"/>
      <c r="AB54" s="72"/>
      <c r="AC54" s="72"/>
      <c r="AD54" s="72"/>
      <c r="AE54" s="72"/>
      <c r="AF54" s="72"/>
      <c r="AG54" s="72"/>
      <c r="AH54" s="71"/>
      <c r="AI54" s="72"/>
      <c r="AJ54" s="72"/>
      <c r="AK54" s="72"/>
      <c r="AL54" s="72"/>
      <c r="AM54" s="72"/>
      <c r="AN54" s="72"/>
      <c r="AO54" s="72"/>
      <c r="AP54" s="72"/>
      <c r="AQ54" s="72"/>
    </row>
    <row r="55" spans="1:43" ht="19.5" customHeight="1" thickBot="1">
      <c r="A55" s="72"/>
      <c r="B55" s="72"/>
      <c r="C55" s="225"/>
      <c r="D55" s="479"/>
      <c r="E55" s="480" t="s">
        <v>381</v>
      </c>
      <c r="F55" s="480"/>
      <c r="G55" s="480"/>
      <c r="H55" s="480"/>
      <c r="I55" s="480"/>
      <c r="J55" s="480"/>
      <c r="K55" s="480"/>
      <c r="L55" s="480"/>
      <c r="M55" s="480"/>
      <c r="N55" s="480"/>
      <c r="O55" s="480"/>
      <c r="P55" s="480"/>
      <c r="Q55" s="480"/>
      <c r="R55" s="480"/>
      <c r="S55" s="652"/>
      <c r="T55" s="235"/>
      <c r="U55" s="642"/>
      <c r="V55" s="642"/>
      <c r="W55" s="642"/>
      <c r="X55" s="73"/>
      <c r="Y55" s="74"/>
      <c r="Z55" s="73"/>
      <c r="AA55" s="72"/>
      <c r="AB55" s="72"/>
      <c r="AC55" s="72"/>
      <c r="AD55" s="72"/>
      <c r="AE55" s="72"/>
      <c r="AF55" s="72"/>
      <c r="AG55" s="72"/>
      <c r="AH55" s="71"/>
      <c r="AI55" s="72"/>
      <c r="AJ55" s="72"/>
      <c r="AK55" s="72"/>
      <c r="AL55" s="72"/>
      <c r="AM55" s="72"/>
      <c r="AN55" s="72"/>
      <c r="AO55" s="72"/>
      <c r="AP55" s="72"/>
      <c r="AQ55" s="72"/>
    </row>
    <row r="56" spans="1:43" ht="27" customHeight="1" thickTop="1" thickBot="1">
      <c r="A56" s="72"/>
      <c r="B56" s="72"/>
      <c r="C56" s="225"/>
      <c r="D56" s="974" t="s">
        <v>659</v>
      </c>
      <c r="E56" s="480"/>
      <c r="F56" s="480"/>
      <c r="G56" s="480"/>
      <c r="H56" s="480"/>
      <c r="I56" s="480"/>
      <c r="J56" s="973"/>
      <c r="K56" s="970" t="s">
        <v>658</v>
      </c>
      <c r="L56" s="971"/>
      <c r="M56" s="971"/>
      <c r="N56" s="971"/>
      <c r="O56" s="971"/>
      <c r="P56" s="972"/>
      <c r="Q56" s="480"/>
      <c r="R56" s="480"/>
      <c r="S56" s="652"/>
      <c r="T56" s="235"/>
      <c r="U56" s="642"/>
      <c r="V56" s="642"/>
      <c r="W56" s="642"/>
      <c r="X56" s="73"/>
      <c r="Y56" s="74"/>
      <c r="Z56" s="73"/>
      <c r="AA56" s="72"/>
      <c r="AB56" s="72"/>
      <c r="AC56" s="72"/>
      <c r="AD56" s="72"/>
      <c r="AE56" s="72"/>
      <c r="AF56" s="72"/>
      <c r="AG56" s="72"/>
      <c r="AH56" s="71">
        <f>AG65*2</f>
        <v>1000</v>
      </c>
      <c r="AI56" s="72"/>
      <c r="AJ56" s="72"/>
      <c r="AK56" s="72"/>
      <c r="AL56" s="72"/>
      <c r="AM56" s="72"/>
      <c r="AN56" s="72"/>
      <c r="AO56" s="72"/>
      <c r="AP56" s="72"/>
      <c r="AQ56" s="72"/>
    </row>
    <row r="57" spans="1:43" ht="6.55" customHeight="1" thickTop="1">
      <c r="A57" s="72"/>
      <c r="B57" s="72"/>
      <c r="C57" s="225"/>
      <c r="D57" s="481"/>
      <c r="E57" s="482"/>
      <c r="F57" s="482"/>
      <c r="G57" s="482"/>
      <c r="H57" s="482"/>
      <c r="I57" s="482"/>
      <c r="J57" s="482"/>
      <c r="K57" s="482"/>
      <c r="L57" s="482"/>
      <c r="M57" s="482"/>
      <c r="N57" s="482"/>
      <c r="O57" s="482"/>
      <c r="P57" s="482"/>
      <c r="Q57" s="482"/>
      <c r="R57" s="482"/>
      <c r="S57" s="653"/>
      <c r="T57" s="235"/>
      <c r="U57" s="642"/>
      <c r="V57" s="642"/>
      <c r="W57" s="642"/>
      <c r="X57" s="73"/>
      <c r="Y57" s="74"/>
      <c r="Z57" s="73"/>
      <c r="AA57" s="72"/>
      <c r="AB57" s="72"/>
      <c r="AC57" s="72"/>
      <c r="AD57" s="72"/>
      <c r="AE57" s="72"/>
      <c r="AF57" s="72"/>
      <c r="AG57" s="72"/>
      <c r="AH57" s="72"/>
      <c r="AI57" s="72"/>
      <c r="AJ57" s="72"/>
      <c r="AK57" s="72"/>
      <c r="AL57" s="72"/>
      <c r="AM57" s="72"/>
      <c r="AN57" s="72"/>
      <c r="AO57" s="72"/>
      <c r="AP57" s="72"/>
      <c r="AQ57" s="72"/>
    </row>
    <row r="58" spans="1:43" ht="19.5" customHeight="1">
      <c r="A58" s="72"/>
      <c r="B58" s="72"/>
      <c r="C58" s="225"/>
      <c r="D58" s="483" t="s">
        <v>385</v>
      </c>
      <c r="E58" s="484" t="s">
        <v>410</v>
      </c>
      <c r="F58" s="484"/>
      <c r="G58" s="484"/>
      <c r="H58" s="484"/>
      <c r="I58" s="484"/>
      <c r="J58" s="484"/>
      <c r="K58" s="484"/>
      <c r="L58" s="484"/>
      <c r="M58" s="484"/>
      <c r="N58" s="484"/>
      <c r="O58" s="484"/>
      <c r="P58" s="484"/>
      <c r="Q58" s="484"/>
      <c r="R58" s="484"/>
      <c r="S58" s="654"/>
      <c r="T58" s="235"/>
      <c r="U58" s="642"/>
      <c r="V58" s="642"/>
      <c r="W58" s="642"/>
      <c r="X58" s="73"/>
      <c r="Y58" s="74"/>
      <c r="Z58" s="73"/>
      <c r="AA58" s="72"/>
      <c r="AB58" s="72"/>
      <c r="AC58" s="72"/>
      <c r="AD58" s="72"/>
      <c r="AE58" s="72"/>
      <c r="AF58" s="72"/>
      <c r="AG58" s="112" t="s">
        <v>12</v>
      </c>
      <c r="AH58" s="72"/>
      <c r="AI58" s="72"/>
      <c r="AJ58" s="72"/>
      <c r="AK58" s="72"/>
      <c r="AL58" s="72"/>
      <c r="AM58" s="72"/>
      <c r="AN58" s="72"/>
      <c r="AO58" s="72"/>
      <c r="AP58" s="72"/>
      <c r="AQ58" s="72"/>
    </row>
    <row r="59" spans="1:43" ht="19.5" customHeight="1" thickBot="1">
      <c r="A59" s="72"/>
      <c r="B59" s="72"/>
      <c r="C59" s="227"/>
      <c r="D59" s="236"/>
      <c r="E59" s="236"/>
      <c r="F59" s="236"/>
      <c r="G59" s="236"/>
      <c r="H59" s="236"/>
      <c r="I59" s="236"/>
      <c r="J59" s="236"/>
      <c r="K59" s="237"/>
      <c r="L59" s="237"/>
      <c r="M59" s="237"/>
      <c r="N59" s="237"/>
      <c r="O59" s="237"/>
      <c r="P59" s="237"/>
      <c r="Q59" s="237"/>
      <c r="R59" s="237"/>
      <c r="S59" s="238"/>
      <c r="T59" s="239"/>
      <c r="U59" s="642"/>
      <c r="V59" s="642"/>
      <c r="W59" s="642"/>
      <c r="X59" s="73"/>
      <c r="Y59" s="74"/>
      <c r="Z59" s="73"/>
      <c r="AA59" s="72"/>
      <c r="AB59" s="72"/>
      <c r="AC59" s="72"/>
      <c r="AD59" s="72"/>
      <c r="AE59" s="72"/>
      <c r="AF59" s="72"/>
      <c r="AG59" s="71" t="s">
        <v>15</v>
      </c>
      <c r="AH59" s="72"/>
      <c r="AI59" s="72"/>
      <c r="AJ59" s="72"/>
      <c r="AK59" s="72"/>
      <c r="AL59" s="72"/>
      <c r="AM59" s="72"/>
      <c r="AN59" s="72"/>
      <c r="AO59" s="72"/>
      <c r="AP59" s="72"/>
      <c r="AQ59" s="72"/>
    </row>
    <row r="60" spans="1:43" ht="19.5" customHeight="1">
      <c r="A60" s="72"/>
      <c r="B60" s="72"/>
      <c r="C60" s="72"/>
      <c r="D60" s="72"/>
      <c r="E60" s="72"/>
      <c r="F60" s="72"/>
      <c r="G60" s="72"/>
      <c r="H60" s="72"/>
      <c r="I60" s="72"/>
      <c r="J60" s="72"/>
      <c r="K60" s="72"/>
      <c r="L60" s="72"/>
      <c r="M60" s="72"/>
      <c r="N60" s="72"/>
      <c r="O60" s="72"/>
      <c r="P60" s="72"/>
      <c r="Q60" s="72"/>
      <c r="R60" s="72"/>
      <c r="S60" s="87"/>
      <c r="T60" s="73"/>
      <c r="U60" s="642"/>
      <c r="V60" s="642"/>
      <c r="W60" s="642"/>
      <c r="X60" s="73"/>
      <c r="Y60" s="74"/>
      <c r="Z60" s="73"/>
      <c r="AA60" s="72"/>
      <c r="AB60" s="72"/>
      <c r="AC60" s="72"/>
      <c r="AD60" s="72"/>
      <c r="AE60" s="72"/>
      <c r="AF60" s="72"/>
      <c r="AG60" s="71" t="s">
        <v>19</v>
      </c>
      <c r="AH60" s="72"/>
      <c r="AI60" s="72"/>
      <c r="AJ60" s="72"/>
      <c r="AK60" s="72"/>
      <c r="AL60" s="72"/>
      <c r="AM60" s="72"/>
      <c r="AN60" s="72"/>
      <c r="AO60" s="72"/>
      <c r="AP60" s="72"/>
      <c r="AQ60" s="72"/>
    </row>
    <row r="61" spans="1:43" ht="19.5" customHeight="1">
      <c r="A61" s="72"/>
      <c r="B61" s="72"/>
      <c r="C61" s="72"/>
      <c r="D61" s="72"/>
      <c r="E61" s="72"/>
      <c r="F61" s="72"/>
      <c r="G61" s="72"/>
      <c r="H61" s="72"/>
      <c r="I61" s="72"/>
      <c r="J61" s="72"/>
      <c r="K61" s="72"/>
      <c r="L61" s="72"/>
      <c r="M61" s="72"/>
      <c r="N61" s="72"/>
      <c r="O61" s="72"/>
      <c r="P61" s="72"/>
      <c r="Q61" s="72"/>
      <c r="R61" s="72"/>
      <c r="S61" s="73"/>
      <c r="T61" s="73"/>
      <c r="U61" s="642"/>
      <c r="V61" s="642"/>
      <c r="W61" s="642"/>
      <c r="X61" s="73"/>
      <c r="Y61" s="74"/>
      <c r="Z61" s="73"/>
      <c r="AA61" s="72"/>
      <c r="AB61" s="72"/>
      <c r="AC61" s="72"/>
      <c r="AD61" s="72"/>
      <c r="AE61" s="72"/>
      <c r="AF61" s="72"/>
      <c r="AG61" s="71" t="s">
        <v>22</v>
      </c>
      <c r="AH61" s="72"/>
      <c r="AI61" s="72"/>
      <c r="AJ61" s="72"/>
      <c r="AK61" s="72"/>
      <c r="AL61" s="72"/>
      <c r="AM61" s="72"/>
      <c r="AN61" s="72"/>
      <c r="AO61" s="72"/>
      <c r="AP61" s="72"/>
      <c r="AQ61" s="72"/>
    </row>
    <row r="62" spans="1:43" ht="14.25" customHeight="1">
      <c r="A62" s="72"/>
      <c r="B62" s="72"/>
      <c r="C62" s="72"/>
      <c r="D62" s="72"/>
      <c r="E62" s="72"/>
      <c r="F62" s="72"/>
      <c r="G62" s="72"/>
      <c r="H62" s="72"/>
      <c r="I62" s="72"/>
      <c r="J62" s="72"/>
      <c r="K62" s="72"/>
      <c r="L62" s="72"/>
      <c r="M62" s="72"/>
      <c r="N62" s="72"/>
      <c r="O62" s="72"/>
      <c r="P62" s="72"/>
      <c r="Q62" s="72"/>
      <c r="R62" s="72"/>
      <c r="S62" s="73"/>
      <c r="T62" s="73"/>
      <c r="U62" s="642"/>
      <c r="V62" s="642"/>
      <c r="W62" s="642"/>
      <c r="X62" s="73"/>
      <c r="Y62" s="74"/>
      <c r="Z62" s="73"/>
      <c r="AA62" s="72"/>
      <c r="AB62" s="72"/>
      <c r="AC62" s="72"/>
      <c r="AD62" s="72"/>
      <c r="AE62" s="72"/>
      <c r="AF62" s="72"/>
      <c r="AG62" s="71" t="s">
        <v>24</v>
      </c>
      <c r="AH62" s="72"/>
      <c r="AI62" s="72"/>
      <c r="AJ62" s="72"/>
      <c r="AK62" s="72"/>
      <c r="AL62" s="72"/>
      <c r="AM62" s="72"/>
      <c r="AN62" s="72"/>
      <c r="AO62" s="72"/>
      <c r="AP62" s="72"/>
      <c r="AQ62" s="72"/>
    </row>
    <row r="63" spans="1:43" ht="14.25" customHeight="1">
      <c r="A63" s="72"/>
      <c r="B63" s="72"/>
      <c r="C63" s="72"/>
      <c r="D63" s="72"/>
      <c r="E63" s="72"/>
      <c r="F63" s="72"/>
      <c r="G63" s="72"/>
      <c r="H63" s="72"/>
      <c r="I63" s="72"/>
      <c r="J63" s="72"/>
      <c r="K63" s="72"/>
      <c r="L63" s="72"/>
      <c r="M63" s="72"/>
      <c r="N63" s="72"/>
      <c r="O63" s="72"/>
      <c r="P63" s="72"/>
      <c r="Q63" s="72"/>
      <c r="R63" s="72"/>
      <c r="S63" s="73"/>
      <c r="T63" s="73"/>
      <c r="U63" s="642"/>
      <c r="V63" s="642"/>
      <c r="W63" s="642"/>
      <c r="X63" s="73"/>
      <c r="Y63" s="74"/>
      <c r="Z63" s="73"/>
      <c r="AA63" s="72"/>
      <c r="AB63" s="72"/>
      <c r="AC63" s="72"/>
      <c r="AD63" s="72"/>
      <c r="AE63" s="72"/>
      <c r="AF63" s="72"/>
      <c r="AG63" s="71"/>
      <c r="AH63" s="72"/>
      <c r="AI63" s="72"/>
      <c r="AJ63" s="72"/>
      <c r="AK63" s="72"/>
      <c r="AL63" s="72"/>
      <c r="AM63" s="72"/>
      <c r="AN63" s="72"/>
      <c r="AO63" s="72"/>
      <c r="AP63" s="72"/>
      <c r="AQ63" s="72"/>
    </row>
    <row r="64" spans="1:43" ht="14.25" customHeight="1">
      <c r="A64" s="72"/>
      <c r="B64" s="72"/>
      <c r="C64" s="72"/>
      <c r="D64" s="72"/>
      <c r="E64" s="72"/>
      <c r="F64" s="72"/>
      <c r="G64" s="72"/>
      <c r="H64" s="72"/>
      <c r="I64" s="72"/>
      <c r="J64" s="72"/>
      <c r="K64" s="72"/>
      <c r="L64" s="72"/>
      <c r="M64" s="72"/>
      <c r="N64" s="72"/>
      <c r="O64" s="72"/>
      <c r="P64" s="72"/>
      <c r="Q64" s="72"/>
      <c r="R64" s="72"/>
      <c r="S64" s="73"/>
      <c r="T64" s="73"/>
      <c r="U64" s="642"/>
      <c r="V64" s="642"/>
      <c r="W64" s="642"/>
      <c r="X64" s="73"/>
      <c r="Y64" s="74"/>
      <c r="Z64" s="73"/>
      <c r="AA64" s="72"/>
      <c r="AB64" s="72"/>
      <c r="AC64" s="72"/>
      <c r="AD64" s="72"/>
      <c r="AE64" s="72"/>
      <c r="AF64" s="72"/>
      <c r="AG64" s="71"/>
      <c r="AH64" s="72"/>
      <c r="AI64" s="72"/>
      <c r="AJ64" s="72"/>
      <c r="AK64" s="72"/>
      <c r="AL64" s="72"/>
      <c r="AM64" s="72"/>
      <c r="AN64" s="72"/>
      <c r="AO64" s="72"/>
      <c r="AP64" s="72"/>
      <c r="AQ64" s="72"/>
    </row>
    <row r="65" spans="1:43" ht="14.25" customHeight="1">
      <c r="A65" s="72"/>
      <c r="B65" s="72"/>
      <c r="C65" s="72"/>
      <c r="D65" s="72"/>
      <c r="E65" s="72"/>
      <c r="F65" s="72"/>
      <c r="G65" s="72"/>
      <c r="H65" s="72"/>
      <c r="I65" s="72"/>
      <c r="J65" s="72"/>
      <c r="K65" s="72"/>
      <c r="L65" s="72"/>
      <c r="M65" s="72"/>
      <c r="N65" s="72"/>
      <c r="O65" s="72"/>
      <c r="P65" s="72"/>
      <c r="Q65" s="72"/>
      <c r="R65" s="72"/>
      <c r="S65" s="73"/>
      <c r="T65" s="73"/>
      <c r="U65" s="642"/>
      <c r="V65" s="642"/>
      <c r="W65" s="642"/>
      <c r="X65" s="73"/>
      <c r="Y65" s="74"/>
      <c r="Z65" s="73"/>
      <c r="AA65" s="72"/>
      <c r="AB65" s="72"/>
      <c r="AC65" s="72"/>
      <c r="AD65" s="72"/>
      <c r="AE65" s="72"/>
      <c r="AF65" s="72"/>
      <c r="AG65" s="71">
        <f>IF(AC27="一般","1000",IF(AC27="大学","1000",500))</f>
        <v>500</v>
      </c>
      <c r="AH65" s="72"/>
      <c r="AI65" s="72"/>
      <c r="AJ65" s="72"/>
      <c r="AK65" s="72"/>
      <c r="AL65" s="72"/>
      <c r="AM65" s="72"/>
      <c r="AN65" s="72"/>
      <c r="AO65" s="72"/>
      <c r="AP65" s="72"/>
      <c r="AQ65" s="72"/>
    </row>
    <row r="66" spans="1:43" ht="14.25" customHeight="1">
      <c r="A66" s="72"/>
      <c r="B66" s="72"/>
      <c r="C66" s="72"/>
      <c r="D66" s="72"/>
      <c r="E66" s="72"/>
      <c r="F66" s="72"/>
      <c r="G66" s="72"/>
      <c r="H66" s="72"/>
      <c r="I66" s="72"/>
      <c r="J66" s="72"/>
      <c r="K66" s="72"/>
      <c r="L66" s="72"/>
      <c r="M66" s="72"/>
      <c r="N66" s="72"/>
      <c r="O66" s="72"/>
      <c r="P66" s="72"/>
      <c r="Q66" s="72"/>
      <c r="R66" s="72"/>
      <c r="S66" s="73"/>
      <c r="T66" s="73"/>
      <c r="U66" s="642"/>
      <c r="V66" s="642"/>
      <c r="W66" s="642"/>
      <c r="X66" s="73"/>
      <c r="Y66" s="74"/>
      <c r="Z66" s="73"/>
      <c r="AA66" s="72"/>
      <c r="AB66" s="72"/>
      <c r="AC66" s="72"/>
      <c r="AD66" s="72"/>
      <c r="AE66" s="72"/>
      <c r="AF66" s="72"/>
      <c r="AG66" s="117"/>
      <c r="AH66" s="72"/>
      <c r="AI66" s="72"/>
      <c r="AJ66" s="72"/>
      <c r="AK66" s="72"/>
      <c r="AL66" s="72"/>
      <c r="AM66" s="72"/>
      <c r="AN66" s="72"/>
      <c r="AO66" s="72"/>
      <c r="AP66" s="72"/>
      <c r="AQ66" s="72"/>
    </row>
    <row r="67" spans="1:43" ht="14.25" customHeight="1">
      <c r="A67" s="72"/>
      <c r="B67" s="72"/>
      <c r="C67" s="72"/>
      <c r="D67" s="72"/>
      <c r="E67" s="72"/>
      <c r="F67" s="72"/>
      <c r="G67" s="72"/>
      <c r="H67" s="72"/>
      <c r="I67" s="72"/>
      <c r="J67" s="72"/>
      <c r="K67" s="72"/>
      <c r="L67" s="72"/>
      <c r="M67" s="72"/>
      <c r="N67" s="72"/>
      <c r="O67" s="72"/>
      <c r="P67" s="72"/>
      <c r="Q67" s="72"/>
      <c r="R67" s="72"/>
      <c r="S67" s="73"/>
      <c r="T67" s="73"/>
      <c r="U67" s="642"/>
      <c r="V67" s="642"/>
      <c r="W67" s="642"/>
      <c r="X67" s="73"/>
      <c r="Y67" s="74"/>
      <c r="Z67" s="73"/>
      <c r="AA67" s="72"/>
      <c r="AB67" s="72"/>
      <c r="AC67" s="72"/>
      <c r="AD67" s="72"/>
      <c r="AE67" s="72"/>
      <c r="AF67" s="72"/>
      <c r="AG67" s="117"/>
      <c r="AH67" s="72"/>
      <c r="AI67" s="72"/>
      <c r="AJ67" s="72"/>
      <c r="AK67" s="72"/>
      <c r="AL67" s="72"/>
      <c r="AM67" s="72"/>
      <c r="AN67" s="72"/>
      <c r="AO67" s="72"/>
      <c r="AP67" s="72"/>
      <c r="AQ67" s="72"/>
    </row>
    <row r="68" spans="1:43" ht="14.25" customHeight="1">
      <c r="A68" s="72"/>
      <c r="B68" s="72"/>
      <c r="C68" s="72"/>
      <c r="D68" s="72"/>
      <c r="E68" s="72"/>
      <c r="F68" s="72"/>
      <c r="G68" s="72"/>
      <c r="H68" s="72"/>
      <c r="I68" s="72"/>
      <c r="J68" s="72"/>
      <c r="K68" s="72"/>
      <c r="L68" s="72"/>
      <c r="M68" s="72"/>
      <c r="N68" s="72"/>
      <c r="O68" s="72"/>
      <c r="P68" s="72"/>
      <c r="Q68" s="72"/>
      <c r="R68" s="72"/>
      <c r="S68" s="73"/>
      <c r="T68" s="73"/>
      <c r="U68" s="642"/>
      <c r="V68" s="642"/>
      <c r="W68" s="642"/>
      <c r="X68" s="73"/>
      <c r="Y68" s="74"/>
      <c r="Z68" s="73"/>
      <c r="AA68" s="72"/>
      <c r="AB68" s="72"/>
      <c r="AC68" s="72"/>
      <c r="AD68" s="72"/>
      <c r="AE68" s="72"/>
      <c r="AF68" s="72"/>
      <c r="AG68" s="117"/>
      <c r="AH68" s="72"/>
      <c r="AI68" s="72"/>
      <c r="AJ68" s="72"/>
      <c r="AK68" s="72"/>
      <c r="AL68" s="72"/>
      <c r="AM68" s="72"/>
      <c r="AN68" s="72"/>
      <c r="AO68" s="72"/>
      <c r="AP68" s="72"/>
      <c r="AQ68" s="72"/>
    </row>
    <row r="69" spans="1:43" ht="14.25" customHeight="1">
      <c r="A69" s="72"/>
      <c r="B69" s="72"/>
      <c r="C69" s="72"/>
      <c r="D69" s="72"/>
      <c r="E69" s="72"/>
      <c r="F69" s="72"/>
      <c r="G69" s="72"/>
      <c r="H69" s="72"/>
      <c r="I69" s="72"/>
      <c r="J69" s="72"/>
      <c r="K69" s="72"/>
      <c r="L69" s="72"/>
      <c r="M69" s="72"/>
      <c r="N69" s="72"/>
      <c r="O69" s="72"/>
      <c r="P69" s="72"/>
      <c r="Q69" s="72"/>
      <c r="R69" s="72"/>
      <c r="S69" s="73"/>
      <c r="T69" s="73"/>
      <c r="U69" s="642"/>
      <c r="V69" s="642"/>
      <c r="W69" s="642"/>
      <c r="X69" s="73"/>
      <c r="Y69" s="74"/>
      <c r="Z69" s="73"/>
      <c r="AA69" s="72"/>
      <c r="AB69" s="72"/>
      <c r="AC69" s="72"/>
      <c r="AD69" s="72"/>
      <c r="AE69" s="72"/>
      <c r="AF69" s="72"/>
      <c r="AG69" s="72"/>
      <c r="AH69" s="72"/>
      <c r="AI69" s="72"/>
      <c r="AJ69" s="72"/>
      <c r="AK69" s="72"/>
      <c r="AL69" s="72"/>
      <c r="AM69" s="72"/>
      <c r="AN69" s="72"/>
      <c r="AO69" s="72"/>
      <c r="AP69" s="72"/>
      <c r="AQ69" s="72"/>
    </row>
    <row r="70" spans="1:43" ht="14.25" customHeight="1">
      <c r="A70" s="72"/>
      <c r="B70" s="72"/>
      <c r="C70" s="72"/>
      <c r="D70" s="72"/>
      <c r="E70" s="72"/>
      <c r="F70" s="72"/>
      <c r="G70" s="72"/>
      <c r="H70" s="72"/>
      <c r="I70" s="72"/>
      <c r="J70" s="72"/>
      <c r="K70" s="72"/>
      <c r="L70" s="72"/>
      <c r="M70" s="72"/>
      <c r="N70" s="72"/>
      <c r="O70" s="72"/>
      <c r="P70" s="72"/>
      <c r="Q70" s="72"/>
      <c r="R70" s="72"/>
      <c r="S70" s="73"/>
      <c r="T70" s="73"/>
      <c r="U70" s="642"/>
      <c r="V70" s="642"/>
      <c r="W70" s="642"/>
      <c r="X70" s="73"/>
      <c r="Y70" s="74"/>
      <c r="Z70" s="73"/>
      <c r="AA70" s="72"/>
      <c r="AB70" s="72"/>
      <c r="AC70" s="72"/>
      <c r="AD70" s="72"/>
      <c r="AE70" s="72"/>
      <c r="AF70" s="72"/>
      <c r="AG70" s="72"/>
      <c r="AH70" s="72"/>
      <c r="AI70" s="72"/>
      <c r="AJ70" s="72"/>
      <c r="AK70" s="72"/>
      <c r="AL70" s="72"/>
      <c r="AM70" s="72"/>
      <c r="AN70" s="72"/>
      <c r="AO70" s="72"/>
      <c r="AP70" s="72"/>
      <c r="AQ70" s="72"/>
    </row>
    <row r="71" spans="1:43" ht="14.25" customHeight="1">
      <c r="A71" s="72"/>
      <c r="B71" s="72"/>
      <c r="C71" s="72"/>
      <c r="D71" s="72"/>
      <c r="E71" s="72"/>
      <c r="F71" s="72"/>
      <c r="G71" s="72"/>
      <c r="H71" s="72"/>
      <c r="I71" s="72"/>
      <c r="J71" s="72"/>
      <c r="K71" s="72"/>
      <c r="L71" s="72"/>
      <c r="M71" s="72"/>
      <c r="N71" s="72"/>
      <c r="O71" s="72"/>
      <c r="P71" s="72"/>
      <c r="Q71" s="72"/>
      <c r="R71" s="72"/>
      <c r="S71" s="73"/>
      <c r="T71" s="73"/>
      <c r="U71" s="642"/>
      <c r="V71" s="642"/>
      <c r="W71" s="642"/>
      <c r="X71" s="73"/>
      <c r="Y71" s="74"/>
      <c r="Z71" s="73"/>
      <c r="AA71" s="72"/>
      <c r="AB71" s="72"/>
      <c r="AC71" s="72"/>
      <c r="AD71" s="72"/>
      <c r="AE71" s="72"/>
      <c r="AF71" s="72"/>
      <c r="AG71" s="72"/>
      <c r="AH71" s="72"/>
      <c r="AI71" s="72"/>
      <c r="AJ71" s="72"/>
      <c r="AK71" s="72"/>
      <c r="AL71" s="72"/>
      <c r="AM71" s="72"/>
      <c r="AN71" s="72"/>
      <c r="AO71" s="72"/>
      <c r="AP71" s="72"/>
      <c r="AQ71" s="72"/>
    </row>
    <row r="72" spans="1:43" ht="14.25" customHeight="1">
      <c r="A72" s="72"/>
      <c r="B72" s="72"/>
      <c r="C72" s="72"/>
      <c r="D72" s="72"/>
      <c r="E72" s="72"/>
      <c r="F72" s="72"/>
      <c r="G72" s="72"/>
      <c r="H72" s="72"/>
      <c r="I72" s="72"/>
      <c r="J72" s="72"/>
      <c r="K72" s="72"/>
      <c r="L72" s="72"/>
      <c r="M72" s="72"/>
      <c r="N72" s="72"/>
      <c r="O72" s="72"/>
      <c r="P72" s="72"/>
      <c r="Q72" s="72"/>
      <c r="R72" s="72"/>
      <c r="S72" s="73"/>
      <c r="T72" s="73"/>
      <c r="U72" s="642"/>
      <c r="V72" s="642"/>
      <c r="W72" s="642"/>
      <c r="X72" s="73"/>
      <c r="Y72" s="74"/>
      <c r="Z72" s="73"/>
      <c r="AA72" s="72"/>
      <c r="AB72" s="72"/>
      <c r="AC72" s="72"/>
      <c r="AD72" s="72"/>
      <c r="AE72" s="72"/>
      <c r="AF72" s="72"/>
      <c r="AG72" s="72"/>
      <c r="AH72" s="72"/>
      <c r="AI72" s="72"/>
      <c r="AJ72" s="72"/>
      <c r="AK72" s="72"/>
      <c r="AL72" s="72"/>
      <c r="AM72" s="72"/>
      <c r="AN72" s="72"/>
      <c r="AO72" s="72"/>
      <c r="AP72" s="72"/>
      <c r="AQ72" s="72"/>
    </row>
    <row r="73" spans="1:43" ht="14.25" customHeight="1">
      <c r="A73" s="72"/>
      <c r="B73" s="72"/>
      <c r="C73" s="72"/>
      <c r="D73" s="72"/>
      <c r="E73" s="72"/>
      <c r="F73" s="72"/>
      <c r="G73" s="72"/>
      <c r="H73" s="72"/>
      <c r="I73" s="72"/>
      <c r="J73" s="72"/>
      <c r="K73" s="72"/>
      <c r="L73" s="72"/>
      <c r="M73" s="72"/>
      <c r="N73" s="72"/>
      <c r="O73" s="72"/>
      <c r="P73" s="72"/>
      <c r="Q73" s="72"/>
      <c r="R73" s="72"/>
      <c r="S73" s="73"/>
      <c r="T73" s="73"/>
      <c r="U73" s="642"/>
      <c r="V73" s="642"/>
      <c r="W73" s="642"/>
      <c r="X73" s="73"/>
      <c r="Y73" s="74"/>
      <c r="Z73" s="73"/>
      <c r="AA73" s="72"/>
      <c r="AB73" s="72"/>
      <c r="AC73" s="72"/>
      <c r="AD73" s="72"/>
      <c r="AE73" s="72"/>
      <c r="AF73" s="72"/>
      <c r="AG73" s="72"/>
      <c r="AH73" s="72"/>
      <c r="AI73" s="72"/>
      <c r="AJ73" s="72"/>
      <c r="AK73" s="72"/>
      <c r="AL73" s="72"/>
      <c r="AM73" s="72"/>
      <c r="AN73" s="72"/>
      <c r="AO73" s="72"/>
      <c r="AP73" s="72"/>
      <c r="AQ73" s="72"/>
    </row>
    <row r="74" spans="1:43" ht="14.25" customHeight="1">
      <c r="B74" s="72"/>
      <c r="U74" s="642"/>
      <c r="V74" s="642"/>
      <c r="AG74" s="72"/>
      <c r="AH74" s="72"/>
      <c r="AI74" s="72"/>
    </row>
    <row r="75" spans="1:43" ht="14.25" customHeight="1">
      <c r="B75" s="72"/>
      <c r="U75" s="642"/>
      <c r="V75" s="642"/>
      <c r="AG75" s="72"/>
      <c r="AH75" s="72"/>
    </row>
    <row r="76" spans="1:43" ht="14.25" customHeight="1">
      <c r="U76" s="642"/>
      <c r="V76" s="642"/>
      <c r="AG76" s="72"/>
      <c r="AH76" s="70"/>
    </row>
    <row r="77" spans="1:43" ht="14.25" customHeight="1">
      <c r="B77" s="72"/>
      <c r="U77" s="642"/>
      <c r="V77" s="642"/>
      <c r="AG77" s="72"/>
      <c r="AH77" s="70"/>
    </row>
    <row r="78" spans="1:43" ht="14.25" customHeight="1">
      <c r="B78" s="72"/>
      <c r="U78" s="642"/>
      <c r="V78" s="642"/>
      <c r="AG78" s="72"/>
    </row>
    <row r="79" spans="1:43" ht="14.25" customHeight="1">
      <c r="B79" s="72"/>
      <c r="U79" s="642"/>
      <c r="V79" s="642"/>
      <c r="AG79" s="72"/>
    </row>
    <row r="80" spans="1:43" ht="14.25" customHeight="1">
      <c r="U80" s="642"/>
      <c r="V80" s="642"/>
      <c r="AG80" s="72"/>
    </row>
    <row r="81" spans="21:33" ht="14.25" customHeight="1">
      <c r="V81" s="642"/>
      <c r="AG81" s="72"/>
    </row>
    <row r="82" spans="21:33" ht="14.25" customHeight="1">
      <c r="U82" s="642"/>
      <c r="V82" s="655"/>
      <c r="AG82" s="72"/>
    </row>
    <row r="83" spans="21:33" ht="14.25" customHeight="1">
      <c r="U83" s="642"/>
      <c r="V83" s="655"/>
      <c r="AG83" s="72"/>
    </row>
    <row r="84" spans="21:33" ht="14.25" customHeight="1">
      <c r="U84" s="642"/>
      <c r="V84" s="655"/>
      <c r="AG84" s="72"/>
    </row>
    <row r="85" spans="21:33" ht="14.25" customHeight="1">
      <c r="U85" s="642"/>
      <c r="V85" s="655"/>
      <c r="AG85" s="70"/>
    </row>
    <row r="86" spans="21:33" ht="14.25" customHeight="1">
      <c r="U86" s="655"/>
      <c r="V86" s="655"/>
      <c r="AG86" s="70"/>
    </row>
    <row r="87" spans="21:33" ht="14.25" customHeight="1">
      <c r="U87" s="655"/>
      <c r="AG87" s="70"/>
    </row>
    <row r="88" spans="21:33" ht="14.25" customHeight="1">
      <c r="U88" s="655"/>
      <c r="AG88" s="70"/>
    </row>
    <row r="89" spans="21:33" ht="14.25" customHeight="1">
      <c r="U89" s="655"/>
      <c r="AG89" s="70"/>
    </row>
    <row r="90" spans="21:33" ht="14.25" customHeight="1">
      <c r="U90" s="655"/>
    </row>
    <row r="91" spans="21:33" ht="14.25" customHeight="1"/>
    <row r="92" spans="21:33" ht="14.25" customHeight="1"/>
    <row r="93" spans="21:33" ht="14.25" customHeight="1"/>
    <row r="94" spans="21:33" ht="14.25" customHeight="1"/>
    <row r="95" spans="21:33" ht="14.25" customHeight="1"/>
    <row r="96" spans="21:33" ht="14.25" customHeight="1"/>
  </sheetData>
  <sheetProtection algorithmName="SHA-512" hashValue="qbrT0EAOF++/OsfYHAHjV5Tvc6tkctIv5LXTxQplF5NPemzifgmlY62GnqidamDnrZB2LXuLNqyp6KgULyOasw==" saltValue="H/a7mGcTM9EXhE4Tv8hWfQ==" spinCount="100000" sheet="1" objects="1" scenarios="1"/>
  <sortState xmlns:xlrd2="http://schemas.microsoft.com/office/spreadsheetml/2017/richdata2" ref="AA43:AB44">
    <sortCondition ref="AA41:AA42"/>
  </sortState>
  <mergeCells count="37">
    <mergeCell ref="F27:G27"/>
    <mergeCell ref="H27:I27"/>
    <mergeCell ref="O23:O24"/>
    <mergeCell ref="P23:P24"/>
    <mergeCell ref="N23:N24"/>
    <mergeCell ref="K23:K24"/>
    <mergeCell ref="L23:L24"/>
    <mergeCell ref="M23:M24"/>
    <mergeCell ref="D18:S18"/>
    <mergeCell ref="D23:D24"/>
    <mergeCell ref="E23:E24"/>
    <mergeCell ref="F23:G23"/>
    <mergeCell ref="H23:I23"/>
    <mergeCell ref="J23:J24"/>
    <mergeCell ref="AC30:AD30"/>
    <mergeCell ref="Q23:Q24"/>
    <mergeCell ref="R23:R24"/>
    <mergeCell ref="Y29:Z29"/>
    <mergeCell ref="AC32:AD32"/>
    <mergeCell ref="AC29:AD29"/>
    <mergeCell ref="Y30:Z30"/>
    <mergeCell ref="Y28:Z28"/>
    <mergeCell ref="K56:P56"/>
    <mergeCell ref="X6:AD7"/>
    <mergeCell ref="D16:E16"/>
    <mergeCell ref="E15:S15"/>
    <mergeCell ref="D5:D14"/>
    <mergeCell ref="E5:E11"/>
    <mergeCell ref="F5:H6"/>
    <mergeCell ref="I5:S6"/>
    <mergeCell ref="F16:S16"/>
    <mergeCell ref="J7:S11"/>
    <mergeCell ref="F7:I11"/>
    <mergeCell ref="E12:E14"/>
    <mergeCell ref="F12:O12"/>
    <mergeCell ref="P12:S14"/>
    <mergeCell ref="F13:O14"/>
  </mergeCells>
  <phoneticPr fontId="3"/>
  <dataValidations count="2">
    <dataValidation type="list" allowBlank="1" showInputMessage="1" showErrorMessage="1" sqref="L25:L26" xr:uid="{00000000-0002-0000-0000-000000000000}">
      <formula1>"男,女"</formula1>
    </dataValidation>
    <dataValidation type="whole" allowBlank="1" showInputMessage="1" showErrorMessage="1" sqref="AI10:AL17 AN10:AP17 AM10:AM11 AM13:AM17" xr:uid="{F70507BE-AF9B-4C48-A4DB-2413D5FAEEA2}">
      <formula1>4</formula1>
      <formula2>6</formula2>
    </dataValidation>
  </dataValidations>
  <hyperlinks>
    <hyperlink ref="K56:N56" location="リレーチーム記録入力表!G11" display="リレー種目ベスト記録一括入力表" xr:uid="{00000000-0004-0000-0000-000000000000}"/>
    <hyperlink ref="K56:P56" location="リレーチーム記録入力表!G11" display="リレー種目ベスト記録一括入力表へ" xr:uid="{7A0DB677-C243-4279-ACF0-83B089218C17}"/>
    <hyperlink ref="F5:H6" location="競技者データ入力シート!A1" display="１、競技者データ入力" xr:uid="{9C68930C-93FA-486F-83DB-817C0E9D4BA2}"/>
    <hyperlink ref="F7:I11" location="'大会申込一覧表(印刷して提出)'!A1" display="'大会申込一覧表(印刷して提出)'!A1" xr:uid="{4BC0F126-945E-4D99-81A4-CEC338052A13}"/>
  </hyperlinks>
  <pageMargins left="0.7" right="0.4" top="0.46" bottom="0.28000000000000003" header="0.3" footer="0.3"/>
  <pageSetup paperSize="9" orientation="landscape"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B1:GH58"/>
  <sheetViews>
    <sheetView showGridLines="0" showRowColHeaders="0" zoomScale="90" zoomScaleNormal="90" workbookViewId="0">
      <pane xSplit="5" ySplit="7" topLeftCell="F8" activePane="bottomRight" state="frozen"/>
      <selection pane="topRight" activeCell="F1" sqref="F1"/>
      <selection pane="bottomLeft" activeCell="A8" sqref="A8"/>
      <selection pane="bottomRight" activeCell="V8" sqref="V8"/>
    </sheetView>
  </sheetViews>
  <sheetFormatPr defaultColWidth="9" defaultRowHeight="13.3"/>
  <cols>
    <col min="1" max="1" width="1.23046875" style="129" customWidth="1"/>
    <col min="2" max="2" width="6" style="263" bestFit="1" customWidth="1"/>
    <col min="3" max="3" width="7.23046875" style="129" customWidth="1"/>
    <col min="4" max="5" width="7.3828125" style="264" customWidth="1"/>
    <col min="6" max="7" width="6.61328125" style="265" customWidth="1"/>
    <col min="8" max="8" width="14.3828125" style="265" customWidth="1"/>
    <col min="9" max="9" width="5.23046875" style="265" customWidth="1"/>
    <col min="10" max="10" width="5.23046875" style="266" customWidth="1"/>
    <col min="11" max="11" width="3.15234375" style="266" customWidth="1"/>
    <col min="12" max="13" width="5" style="266" bestFit="1" customWidth="1"/>
    <col min="14" max="14" width="11.3828125" style="265" customWidth="1"/>
    <col min="15" max="16" width="6.84375" style="266" customWidth="1"/>
    <col min="17" max="17" width="18.61328125" style="267" customWidth="1"/>
    <col min="18" max="18" width="10.23046875" style="268" customWidth="1"/>
    <col min="19" max="19" width="11" style="269" customWidth="1"/>
    <col min="20" max="20" width="5.23046875" style="263" hidden="1" customWidth="1"/>
    <col min="21" max="21" width="4.23046875" style="263" hidden="1" customWidth="1"/>
    <col min="22" max="22" width="18.23046875" style="267" customWidth="1"/>
    <col min="23" max="23" width="10.23046875" style="268" customWidth="1"/>
    <col min="24" max="24" width="9" style="269" hidden="1" customWidth="1"/>
    <col min="25" max="25" width="5.4609375" style="263" customWidth="1"/>
    <col min="26" max="26" width="4" style="263" hidden="1" customWidth="1"/>
    <col min="27" max="27" width="18.23046875" style="267" customWidth="1"/>
    <col min="28" max="28" width="10.23046875" style="268" customWidth="1"/>
    <col min="29" max="29" width="9" style="269" hidden="1" customWidth="1"/>
    <col min="30" max="30" width="5.4609375" style="263" customWidth="1"/>
    <col min="31" max="31" width="4" style="263" hidden="1" customWidth="1"/>
    <col min="32" max="32" width="17.3828125" style="267" hidden="1" customWidth="1"/>
    <col min="33" max="33" width="10.3828125" style="269" hidden="1" customWidth="1"/>
    <col min="34" max="34" width="7.4609375" style="269" hidden="1" customWidth="1"/>
    <col min="35" max="35" width="4.15234375" style="263" hidden="1" customWidth="1"/>
    <col min="36" max="36" width="3.4609375" style="263" hidden="1" customWidth="1"/>
    <col min="37" max="37" width="15" style="267" hidden="1" customWidth="1"/>
    <col min="38" max="38" width="9.4609375" style="268" hidden="1" customWidth="1"/>
    <col min="39" max="39" width="13.84375" style="308" hidden="1" customWidth="1"/>
    <col min="40" max="40" width="3.23046875" style="309" hidden="1" customWidth="1"/>
    <col min="41" max="41" width="3.4609375" style="309" hidden="1" customWidth="1"/>
    <col min="42" max="45" width="0.765625" style="959" customWidth="1"/>
    <col min="46" max="47" width="2.23046875" style="959" bestFit="1" customWidth="1"/>
    <col min="48" max="48" width="3.23046875" style="959" bestFit="1" customWidth="1"/>
    <col min="49" max="50" width="6.3046875" style="959" bestFit="1" customWidth="1"/>
    <col min="51" max="52" width="1.23046875" style="959" customWidth="1"/>
    <col min="53" max="53" width="1.23046875" style="960" customWidth="1"/>
    <col min="54" max="54" width="2.53515625" style="960" bestFit="1" customWidth="1"/>
    <col min="55" max="55" width="2.84375" style="960" bestFit="1" customWidth="1"/>
    <col min="56" max="56" width="4.15234375" style="960" bestFit="1" customWidth="1"/>
    <col min="57" max="57" width="4" style="960" customWidth="1"/>
    <col min="58" max="58" width="2.53515625" style="960" bestFit="1" customWidth="1"/>
    <col min="59" max="59" width="3.4609375" style="960" bestFit="1" customWidth="1"/>
    <col min="60" max="61" width="6.3828125" style="960" bestFit="1" customWidth="1"/>
    <col min="62" max="62" width="1.765625" style="960" customWidth="1"/>
    <col min="63" max="64" width="2.23046875" style="959" bestFit="1" customWidth="1"/>
    <col min="65" max="65" width="8.3828125" style="959" bestFit="1" customWidth="1"/>
    <col min="66" max="66" width="2.15234375" style="959" hidden="1" customWidth="1"/>
    <col min="67" max="67" width="2.61328125" style="959" hidden="1" customWidth="1"/>
    <col min="68" max="69" width="3.61328125" style="959" bestFit="1" customWidth="1"/>
    <col min="70" max="70" width="3.23046875" style="959" bestFit="1" customWidth="1"/>
    <col min="71" max="71" width="2.53515625" style="959" bestFit="1" customWidth="1"/>
    <col min="72" max="72" width="4.53515625" style="959" bestFit="1" customWidth="1"/>
    <col min="73" max="73" width="4.765625" style="959" customWidth="1"/>
    <col min="74" max="74" width="15.3828125" style="959" bestFit="1" customWidth="1"/>
    <col min="75" max="75" width="5.3046875" style="959" bestFit="1" customWidth="1"/>
    <col min="76" max="76" width="3.23046875" style="959" bestFit="1" customWidth="1"/>
    <col min="77" max="77" width="2.53515625" style="959" bestFit="1" customWidth="1"/>
    <col min="78" max="78" width="4.23046875" style="959" customWidth="1"/>
    <col min="79" max="79" width="2.23046875" style="959" bestFit="1" customWidth="1"/>
    <col min="80" max="87" width="3.15234375" style="959" customWidth="1"/>
    <col min="88" max="102" width="3.15234375" style="961" customWidth="1"/>
    <col min="103" max="104" width="3.61328125" style="961" bestFit="1" customWidth="1"/>
    <col min="105" max="105" width="17.23046875" style="961" bestFit="1" customWidth="1"/>
    <col min="106" max="106" width="3.61328125" style="961" bestFit="1" customWidth="1"/>
    <col min="107" max="190" width="9" style="961"/>
    <col min="191" max="16384" width="9" style="129"/>
  </cols>
  <sheetData>
    <row r="1" spans="2:79" ht="7.5" customHeight="1" thickBot="1">
      <c r="D1" s="263"/>
      <c r="E1" s="129"/>
      <c r="F1" s="263"/>
      <c r="G1" s="129"/>
      <c r="H1" s="263"/>
      <c r="I1" s="129"/>
      <c r="J1" s="263"/>
      <c r="K1" s="129"/>
      <c r="L1" s="263"/>
      <c r="M1" s="129"/>
      <c r="N1" s="263"/>
      <c r="O1" s="129"/>
      <c r="P1" s="263"/>
      <c r="Q1" s="129"/>
      <c r="R1" s="263"/>
      <c r="S1" s="129"/>
      <c r="U1" s="129"/>
      <c r="V1" s="263"/>
      <c r="W1" s="129"/>
      <c r="X1" s="263"/>
      <c r="Z1" s="129"/>
      <c r="AA1" s="263"/>
    </row>
    <row r="2" spans="2:79" ht="32.25" customHeight="1" thickBot="1">
      <c r="B2" s="659"/>
      <c r="C2" s="803" t="str">
        <f>"        競技会名、"&amp;'大会申込一覧表(印刷して提出)'!E4</f>
        <v xml:space="preserve">        競技会名、　第２１０回松戸市陸上競技記録会</v>
      </c>
      <c r="D2" s="803"/>
      <c r="E2" s="803"/>
      <c r="F2" s="803"/>
      <c r="G2" s="803"/>
      <c r="H2" s="803"/>
      <c r="I2" s="803"/>
      <c r="J2" s="803"/>
      <c r="K2" s="803"/>
      <c r="L2" s="803"/>
      <c r="M2" s="803"/>
      <c r="N2" s="803"/>
      <c r="O2" s="803"/>
      <c r="P2" s="804"/>
      <c r="Q2" s="811" t="str">
        <f>IF('大会申込一覧表(印刷して提出)'!P6="","",(IF('大会申込一覧表(印刷して提出)'!P6="","",'大会申込一覧表(印刷して提出)'!P6)))</f>
        <v/>
      </c>
      <c r="R2" s="812"/>
      <c r="S2" s="673"/>
      <c r="T2" s="310"/>
      <c r="U2" s="129"/>
      <c r="V2" s="315" t="str">
        <f>IF(Q2="","",Q2)</f>
        <v/>
      </c>
      <c r="W2" s="312"/>
      <c r="X2" s="312"/>
      <c r="Y2" s="316"/>
      <c r="Z2" s="312"/>
      <c r="AA2" s="312"/>
      <c r="AB2" s="312"/>
      <c r="AC2" s="312"/>
      <c r="AD2" s="312"/>
      <c r="AE2" s="312"/>
      <c r="AF2" s="312"/>
      <c r="AG2" s="312"/>
      <c r="AH2" s="311"/>
      <c r="AI2" s="311"/>
      <c r="AJ2" s="128"/>
      <c r="AK2" s="128"/>
      <c r="AL2" s="128"/>
      <c r="AM2" s="307"/>
      <c r="AN2" s="307"/>
      <c r="AO2" s="307"/>
      <c r="AP2" s="962"/>
      <c r="AQ2" s="962"/>
      <c r="AR2" s="962"/>
      <c r="AS2" s="962"/>
      <c r="BA2" s="959"/>
      <c r="BB2" s="959"/>
      <c r="BC2" s="959"/>
      <c r="BD2" s="959"/>
      <c r="BE2" s="959"/>
      <c r="BF2" s="959"/>
      <c r="BG2" s="959"/>
      <c r="BH2" s="959"/>
      <c r="BI2" s="959"/>
      <c r="BJ2" s="959"/>
    </row>
    <row r="3" spans="2:79" ht="32.25" customHeight="1" thickTop="1" thickBot="1">
      <c r="B3" s="660"/>
      <c r="C3" s="661"/>
      <c r="D3" s="662" t="s">
        <v>594</v>
      </c>
      <c r="E3" s="661"/>
      <c r="F3" s="661"/>
      <c r="G3" s="661"/>
      <c r="H3" s="661"/>
      <c r="I3" s="661"/>
      <c r="J3" s="661"/>
      <c r="K3" s="661"/>
      <c r="L3" s="661"/>
      <c r="M3" s="661"/>
      <c r="N3" s="661"/>
      <c r="O3" s="661"/>
      <c r="P3" s="661"/>
      <c r="Q3" s="813" t="s">
        <v>561</v>
      </c>
      <c r="R3" s="814"/>
      <c r="S3" s="262" t="str">
        <f>IF(S2="","",(VLOOKUP(S2,データ!W2:X151,2,FALSE)))</f>
        <v/>
      </c>
      <c r="T3" s="129"/>
      <c r="U3" s="313"/>
      <c r="V3" s="825" t="s">
        <v>570</v>
      </c>
      <c r="W3" s="826"/>
      <c r="X3" s="826"/>
      <c r="Y3" s="826"/>
      <c r="Z3" s="826"/>
      <c r="AA3" s="826"/>
      <c r="AB3" s="826"/>
      <c r="AC3" s="826"/>
      <c r="AD3" s="827"/>
      <c r="AE3" s="314"/>
      <c r="AF3" s="314"/>
      <c r="AG3" s="314"/>
      <c r="AH3" s="311"/>
      <c r="AI3" s="311"/>
      <c r="AJ3" s="128"/>
      <c r="AK3" s="128"/>
      <c r="AL3" s="128"/>
      <c r="AM3" s="307"/>
      <c r="AN3" s="307"/>
      <c r="AO3" s="307"/>
      <c r="AP3" s="961"/>
      <c r="AQ3" s="963"/>
      <c r="AR3" s="963"/>
      <c r="AS3" s="963"/>
      <c r="AT3" s="963"/>
      <c r="AU3" s="963"/>
      <c r="AV3" s="963"/>
      <c r="BA3" s="959"/>
      <c r="BB3" s="959"/>
      <c r="BC3" s="959"/>
      <c r="BD3" s="959"/>
      <c r="BE3" s="959"/>
      <c r="BF3" s="959"/>
      <c r="BG3" s="959"/>
      <c r="BH3" s="959"/>
      <c r="BI3" s="959"/>
      <c r="BJ3" s="959"/>
    </row>
    <row r="4" spans="2:79" ht="18" customHeight="1" thickTop="1">
      <c r="B4" s="763" t="s">
        <v>67</v>
      </c>
      <c r="C4" s="765" t="s">
        <v>68</v>
      </c>
      <c r="D4" s="767" t="s">
        <v>69</v>
      </c>
      <c r="E4" s="768"/>
      <c r="F4" s="767" t="s">
        <v>70</v>
      </c>
      <c r="G4" s="768"/>
      <c r="H4" s="769" t="s">
        <v>71</v>
      </c>
      <c r="I4" s="773" t="s">
        <v>399</v>
      </c>
      <c r="J4" s="773" t="s">
        <v>400</v>
      </c>
      <c r="K4" s="773" t="s">
        <v>398</v>
      </c>
      <c r="L4" s="773" t="s">
        <v>401</v>
      </c>
      <c r="M4" s="773" t="s">
        <v>402</v>
      </c>
      <c r="N4" s="775" t="s">
        <v>73</v>
      </c>
      <c r="O4" s="746" t="s">
        <v>403</v>
      </c>
      <c r="P4" s="748" t="s">
        <v>404</v>
      </c>
      <c r="Q4" s="777" t="s">
        <v>418</v>
      </c>
      <c r="R4" s="779" t="s">
        <v>75</v>
      </c>
      <c r="S4" s="781" t="s">
        <v>652</v>
      </c>
      <c r="T4" s="815" t="s">
        <v>76</v>
      </c>
      <c r="U4" s="817" t="s">
        <v>77</v>
      </c>
      <c r="V4" s="819" t="s">
        <v>579</v>
      </c>
      <c r="W4" s="805" t="s">
        <v>75</v>
      </c>
      <c r="X4" s="445"/>
      <c r="Y4" s="821" t="s">
        <v>76</v>
      </c>
      <c r="Z4" s="823" t="s">
        <v>77</v>
      </c>
      <c r="AA4" s="785" t="s">
        <v>580</v>
      </c>
      <c r="AB4" s="807" t="s">
        <v>75</v>
      </c>
      <c r="AC4" s="446"/>
      <c r="AD4" s="793" t="s">
        <v>420</v>
      </c>
      <c r="AE4" s="795" t="s">
        <v>77</v>
      </c>
      <c r="AF4" s="797" t="s">
        <v>438</v>
      </c>
      <c r="AG4" s="809" t="s">
        <v>75</v>
      </c>
      <c r="AH4" s="130"/>
      <c r="AI4" s="799" t="s">
        <v>76</v>
      </c>
      <c r="AJ4" s="801" t="s">
        <v>77</v>
      </c>
      <c r="AK4" s="787" t="s">
        <v>78</v>
      </c>
      <c r="AL4" s="789" t="s">
        <v>75</v>
      </c>
      <c r="AM4" s="790"/>
      <c r="AN4" s="791" t="s">
        <v>76</v>
      </c>
      <c r="AO4" s="783" t="s">
        <v>77</v>
      </c>
      <c r="BF4" s="964"/>
    </row>
    <row r="5" spans="2:79" ht="18" customHeight="1" thickBot="1">
      <c r="B5" s="764"/>
      <c r="C5" s="766"/>
      <c r="D5" s="457" t="s">
        <v>79</v>
      </c>
      <c r="E5" s="457" t="s">
        <v>80</v>
      </c>
      <c r="F5" s="457" t="s">
        <v>81</v>
      </c>
      <c r="G5" s="457" t="s">
        <v>82</v>
      </c>
      <c r="H5" s="770"/>
      <c r="I5" s="774"/>
      <c r="J5" s="774"/>
      <c r="K5" s="774"/>
      <c r="L5" s="774"/>
      <c r="M5" s="774"/>
      <c r="N5" s="776"/>
      <c r="O5" s="747"/>
      <c r="P5" s="749"/>
      <c r="Q5" s="778"/>
      <c r="R5" s="780"/>
      <c r="S5" s="782"/>
      <c r="T5" s="816"/>
      <c r="U5" s="818"/>
      <c r="V5" s="820"/>
      <c r="W5" s="806"/>
      <c r="X5" s="458" t="s">
        <v>84</v>
      </c>
      <c r="Y5" s="822"/>
      <c r="Z5" s="824"/>
      <c r="AA5" s="786"/>
      <c r="AB5" s="808"/>
      <c r="AC5" s="459" t="s">
        <v>84</v>
      </c>
      <c r="AD5" s="794"/>
      <c r="AE5" s="796"/>
      <c r="AF5" s="798"/>
      <c r="AG5" s="810"/>
      <c r="AH5" s="131" t="s">
        <v>84</v>
      </c>
      <c r="AI5" s="800"/>
      <c r="AJ5" s="802"/>
      <c r="AK5" s="788"/>
      <c r="AL5" s="132" t="s">
        <v>83</v>
      </c>
      <c r="AM5" s="300" t="s">
        <v>84</v>
      </c>
      <c r="AN5" s="792"/>
      <c r="AO5" s="784"/>
    </row>
    <row r="6" spans="2:79" ht="23.25" customHeight="1" thickTop="1">
      <c r="B6" s="88" t="s">
        <v>85</v>
      </c>
      <c r="C6" s="89" t="s">
        <v>86</v>
      </c>
      <c r="D6" s="90" t="s">
        <v>87</v>
      </c>
      <c r="E6" s="90" t="s">
        <v>88</v>
      </c>
      <c r="F6" s="90" t="s">
        <v>89</v>
      </c>
      <c r="G6" s="91" t="s">
        <v>90</v>
      </c>
      <c r="H6" s="92" t="s">
        <v>91</v>
      </c>
      <c r="I6" s="93" t="s">
        <v>92</v>
      </c>
      <c r="J6" s="94" t="s">
        <v>93</v>
      </c>
      <c r="K6" s="95" t="s">
        <v>94</v>
      </c>
      <c r="L6" s="96">
        <v>2001</v>
      </c>
      <c r="M6" s="96" t="s">
        <v>95</v>
      </c>
      <c r="N6" s="96" t="s">
        <v>96</v>
      </c>
      <c r="O6" s="97" t="s">
        <v>14</v>
      </c>
      <c r="P6" s="98" t="s">
        <v>97</v>
      </c>
      <c r="Q6" s="133" t="s">
        <v>604</v>
      </c>
      <c r="R6" s="380" t="s">
        <v>630</v>
      </c>
      <c r="S6" s="691" t="s">
        <v>651</v>
      </c>
      <c r="T6" s="253" t="s">
        <v>98</v>
      </c>
      <c r="U6" s="136" t="s">
        <v>98</v>
      </c>
      <c r="V6" s="133" t="s">
        <v>13</v>
      </c>
      <c r="W6" s="376" t="s">
        <v>335</v>
      </c>
      <c r="X6" s="377" t="s">
        <v>421</v>
      </c>
      <c r="Y6" s="135" t="s">
        <v>170</v>
      </c>
      <c r="Z6" s="136" t="s">
        <v>100</v>
      </c>
      <c r="AA6" s="133" t="s">
        <v>414</v>
      </c>
      <c r="AB6" s="376" t="s">
        <v>632</v>
      </c>
      <c r="AC6" s="377" t="s">
        <v>101</v>
      </c>
      <c r="AD6" s="136" t="s">
        <v>440</v>
      </c>
      <c r="AE6" s="317" t="s">
        <v>98</v>
      </c>
      <c r="AF6" s="133" t="s">
        <v>16</v>
      </c>
      <c r="AG6" s="134" t="s">
        <v>337</v>
      </c>
      <c r="AH6" s="137" t="s">
        <v>101</v>
      </c>
      <c r="AI6" s="138" t="s">
        <v>102</v>
      </c>
      <c r="AJ6" s="139" t="s">
        <v>98</v>
      </c>
      <c r="AK6" s="140" t="s">
        <v>103</v>
      </c>
      <c r="AL6" s="141" t="s">
        <v>104</v>
      </c>
      <c r="AM6" s="301" t="s">
        <v>99</v>
      </c>
      <c r="AN6" s="302"/>
      <c r="AO6" s="303" t="s">
        <v>98</v>
      </c>
      <c r="BQ6" s="965"/>
      <c r="BR6" s="965"/>
      <c r="BS6" s="965"/>
      <c r="BT6" s="965"/>
      <c r="BU6" s="965"/>
      <c r="BV6" s="965"/>
      <c r="BW6" s="965"/>
      <c r="BX6" s="965"/>
      <c r="BY6" s="965"/>
    </row>
    <row r="7" spans="2:79" ht="23.25" customHeight="1" thickBot="1">
      <c r="B7" s="99" t="s">
        <v>85</v>
      </c>
      <c r="C7" s="100">
        <v>4567</v>
      </c>
      <c r="D7" s="101" t="s">
        <v>105</v>
      </c>
      <c r="E7" s="101" t="s">
        <v>106</v>
      </c>
      <c r="F7" s="101" t="s">
        <v>107</v>
      </c>
      <c r="G7" s="102" t="s">
        <v>108</v>
      </c>
      <c r="H7" s="103" t="s">
        <v>109</v>
      </c>
      <c r="I7" s="104" t="s">
        <v>22</v>
      </c>
      <c r="J7" s="105" t="s">
        <v>111</v>
      </c>
      <c r="K7" s="106" t="s">
        <v>112</v>
      </c>
      <c r="L7" s="107">
        <v>1980</v>
      </c>
      <c r="M7" s="107" t="s">
        <v>113</v>
      </c>
      <c r="N7" s="107" t="s">
        <v>114</v>
      </c>
      <c r="O7" s="106" t="s">
        <v>25</v>
      </c>
      <c r="P7" s="108" t="s">
        <v>115</v>
      </c>
      <c r="Q7" s="142" t="s">
        <v>601</v>
      </c>
      <c r="R7" s="381" t="s">
        <v>631</v>
      </c>
      <c r="S7" s="382" t="s">
        <v>116</v>
      </c>
      <c r="T7" s="254"/>
      <c r="U7" s="144"/>
      <c r="V7" s="142" t="s">
        <v>20</v>
      </c>
      <c r="W7" s="378" t="s">
        <v>338</v>
      </c>
      <c r="X7" s="379" t="s">
        <v>117</v>
      </c>
      <c r="Y7" s="145" t="s">
        <v>439</v>
      </c>
      <c r="Z7" s="144"/>
      <c r="AA7" s="142" t="s">
        <v>17</v>
      </c>
      <c r="AB7" s="378" t="s">
        <v>419</v>
      </c>
      <c r="AC7" s="379" t="s">
        <v>118</v>
      </c>
      <c r="AD7" s="144" t="s">
        <v>441</v>
      </c>
      <c r="AE7" s="318"/>
      <c r="AF7" s="142" t="s">
        <v>17</v>
      </c>
      <c r="AG7" s="143" t="s">
        <v>336</v>
      </c>
      <c r="AH7" s="146"/>
      <c r="AI7" s="147"/>
      <c r="AJ7" s="148"/>
      <c r="AK7" s="149" t="s">
        <v>119</v>
      </c>
      <c r="AL7" s="150" t="s">
        <v>120</v>
      </c>
      <c r="AM7" s="304"/>
      <c r="AN7" s="305"/>
      <c r="AO7" s="306"/>
      <c r="BQ7" s="966"/>
      <c r="BR7" s="967"/>
      <c r="BS7" s="967"/>
      <c r="BT7" s="967"/>
      <c r="BU7" s="967"/>
      <c r="BV7" s="967"/>
      <c r="BW7" s="967"/>
      <c r="BX7" s="967"/>
      <c r="BY7" s="967"/>
    </row>
    <row r="8" spans="2:79" ht="23.25" customHeight="1">
      <c r="B8" s="151" t="str">
        <f>IF(D8="","",(COUNTIF($BK$8:BK8,"1")))</f>
        <v/>
      </c>
      <c r="C8" s="29"/>
      <c r="D8" s="414"/>
      <c r="E8" s="414"/>
      <c r="F8" s="414"/>
      <c r="G8" s="415"/>
      <c r="H8" s="409"/>
      <c r="I8" s="30"/>
      <c r="J8" s="31"/>
      <c r="K8" s="32"/>
      <c r="L8" s="32"/>
      <c r="M8" s="32"/>
      <c r="N8" s="33"/>
      <c r="O8" s="34"/>
      <c r="P8" s="58" t="str">
        <f>IF(D8="","","JPN")</f>
        <v/>
      </c>
      <c r="Q8" s="692"/>
      <c r="R8" s="383"/>
      <c r="S8" s="384"/>
      <c r="T8" s="241"/>
      <c r="U8" s="35"/>
      <c r="V8" s="330"/>
      <c r="W8" s="535" t="str">
        <f>IF(Y8="","",(IFERROR(VLOOKUP((V8&amp;Y8),リレーチーム記録入力表!$F$29:$G$92,2,FALSE),"")))</f>
        <v/>
      </c>
      <c r="X8" s="546"/>
      <c r="Y8" s="331"/>
      <c r="Z8" s="545"/>
      <c r="AA8" s="339"/>
      <c r="AB8" s="540" t="str">
        <f>IF(AD8="","",(IFERROR(VLOOKUP((AA8&amp;AD8),リレーチーム記録入力表!$F$29:$G$92,2,FALSE),"")))</f>
        <v/>
      </c>
      <c r="AC8" s="547"/>
      <c r="AD8" s="340"/>
      <c r="AE8" s="548"/>
      <c r="AF8" s="549"/>
      <c r="AG8" s="550"/>
      <c r="AH8" s="551"/>
      <c r="AI8" s="552" t="str">
        <f>IF(AF8="","","A")</f>
        <v/>
      </c>
      <c r="AJ8" s="553"/>
      <c r="AK8" s="554"/>
      <c r="AL8" s="555"/>
      <c r="AM8" s="556"/>
      <c r="AN8" s="557"/>
      <c r="AO8" s="558"/>
      <c r="AT8" s="959" t="str">
        <f>IF($I8="一般","A",(IF($I8="大学","A",(IF($I8="高校","A",(IF($I8="中学","D",(IF($I8="小学","E","")))))))))</f>
        <v/>
      </c>
      <c r="AU8" s="959" t="str">
        <f>IF($J8="男","M",(IF($J8="女","F","")))</f>
        <v/>
      </c>
      <c r="AV8" s="959" t="str">
        <f>AT8&amp;AU8</f>
        <v/>
      </c>
      <c r="AW8" s="959" t="str">
        <f>"_r1"&amp;AV8</f>
        <v>_r1</v>
      </c>
      <c r="AX8" s="959" t="str">
        <f>"_r4"&amp;AV8</f>
        <v>_r4</v>
      </c>
      <c r="BB8" s="964" t="str">
        <f>IF($I8="一般","A",(IF($I8="大学","A",(IF($I8="高校","F",(IF($I8="中学","D",(IF($I8="小学","E","")))))))))</f>
        <v/>
      </c>
      <c r="BC8" s="964" t="str">
        <f>IF($J8="男","1_",(IF($J8="女","2_","")))</f>
        <v/>
      </c>
      <c r="BD8" s="964" t="str">
        <f>BB8&amp;BC8</f>
        <v/>
      </c>
      <c r="BE8" s="964"/>
      <c r="BF8" s="964" t="str">
        <f>IF($I8="一般","A",(IF($I8="大学","A",(IF($I8="高校","A",(IF($I8="中学","D",(IF($I8="小学","E","")))))))))</f>
        <v/>
      </c>
      <c r="BG8" s="964" t="str">
        <f>IF($J8="男","R1",(IF($J8="女","R2","")))</f>
        <v/>
      </c>
      <c r="BH8" s="964" t="str">
        <f>BF8&amp;BG8&amp;"1_"</f>
        <v>1_</v>
      </c>
      <c r="BI8" s="968" t="str">
        <f>BF8&amp;BG8&amp;"4_"</f>
        <v>4_</v>
      </c>
      <c r="BK8" s="960" t="str">
        <f t="shared" ref="BK8" si="0">IF(D8="","","1")</f>
        <v/>
      </c>
      <c r="BL8" s="960" t="str">
        <f t="shared" ref="BL8" si="1">IF(Q8="","","1")</f>
        <v/>
      </c>
      <c r="BM8" s="959" t="str">
        <f>IF(D8="","",(BK8+BL8))</f>
        <v/>
      </c>
      <c r="BQ8" s="967"/>
      <c r="BR8" s="967" t="str">
        <f>'NANS Data'!U2</f>
        <v/>
      </c>
      <c r="BS8" s="967" t="str">
        <f>BB8</f>
        <v/>
      </c>
      <c r="BT8" s="967" t="str">
        <f>BR8&amp;BS8</f>
        <v/>
      </c>
      <c r="BU8" s="967"/>
      <c r="BV8" s="967" t="s">
        <v>595</v>
      </c>
      <c r="BW8" s="967" t="s">
        <v>634</v>
      </c>
      <c r="BX8" s="967">
        <v>1</v>
      </c>
      <c r="BY8" s="967" t="s">
        <v>417</v>
      </c>
      <c r="BZ8" s="959" t="str">
        <f>BX8&amp;BY8</f>
        <v>1A</v>
      </c>
      <c r="CA8" s="959">
        <f>COUNTIF($BT$8:$BT$57,BZ8)</f>
        <v>0</v>
      </c>
    </row>
    <row r="9" spans="2:79" ht="23.25" customHeight="1">
      <c r="B9" s="152" t="str">
        <f>IF(D9="","",(COUNTIF($BK$8:BK9,"1")))</f>
        <v/>
      </c>
      <c r="C9" s="36"/>
      <c r="D9" s="416"/>
      <c r="E9" s="416"/>
      <c r="F9" s="416"/>
      <c r="G9" s="417"/>
      <c r="H9" s="410"/>
      <c r="I9" s="37"/>
      <c r="J9" s="38"/>
      <c r="K9" s="39"/>
      <c r="L9" s="39"/>
      <c r="M9" s="39"/>
      <c r="N9" s="40"/>
      <c r="O9" s="41"/>
      <c r="P9" s="59" t="str">
        <f t="shared" ref="P9:P57" si="2">IF(D9="","","JPN")</f>
        <v/>
      </c>
      <c r="Q9" s="357"/>
      <c r="R9" s="385"/>
      <c r="S9" s="386"/>
      <c r="T9" s="242"/>
      <c r="U9" s="42"/>
      <c r="V9" s="332"/>
      <c r="W9" s="536" t="str">
        <f>IF(Y9="","",(IFERROR(VLOOKUP((V9&amp;Y9),リレーチーム記録入力表!$F$29:$G$92,2,FALSE),"")))</f>
        <v/>
      </c>
      <c r="X9" s="560"/>
      <c r="Y9" s="333"/>
      <c r="Z9" s="559"/>
      <c r="AA9" s="341"/>
      <c r="AB9" s="541" t="str">
        <f>IF(AD9="","",(IFERROR(VLOOKUP((AA9&amp;AD9),リレーチーム記録入力表!$F$29:$G$92,2,FALSE),"")))</f>
        <v/>
      </c>
      <c r="AC9" s="561"/>
      <c r="AD9" s="342"/>
      <c r="AE9" s="562"/>
      <c r="AF9" s="563"/>
      <c r="AG9" s="564"/>
      <c r="AH9" s="565"/>
      <c r="AI9" s="566" t="str">
        <f t="shared" ref="AI9:AI57" si="3">IF(AF9="","","A")</f>
        <v/>
      </c>
      <c r="AJ9" s="567"/>
      <c r="AK9" s="568"/>
      <c r="AL9" s="569"/>
      <c r="AM9" s="570"/>
      <c r="AN9" s="571"/>
      <c r="AO9" s="572"/>
      <c r="AT9" s="959" t="str">
        <f t="shared" ref="AT9:AT57" si="4">IF($I9="一般","A",(IF($I9="大学","A",(IF($I9="高校","A",(IF($I9="中学","D",(IF($I9="小学","E","")))))))))</f>
        <v/>
      </c>
      <c r="AU9" s="959" t="str">
        <f t="shared" ref="AU9:AU57" si="5">IF($J9="男","M",(IF($J9="女","F","")))</f>
        <v/>
      </c>
      <c r="AV9" s="959" t="str">
        <f t="shared" ref="AV9:AV57" si="6">AT9&amp;AU9</f>
        <v/>
      </c>
      <c r="AW9" s="959" t="str">
        <f t="shared" ref="AW9:AW57" si="7">"_r1"&amp;AV9</f>
        <v>_r1</v>
      </c>
      <c r="AX9" s="959" t="str">
        <f t="shared" ref="AX9:AX57" si="8">"_r4"&amp;AV9</f>
        <v>_r4</v>
      </c>
      <c r="BB9" s="964" t="str">
        <f t="shared" ref="BB9:BB57" si="9">IF($I9="一般","A",(IF($I9="大学","A",(IF($I9="高校","F",(IF($I9="中学","D",(IF($I9="小学","E","")))))))))</f>
        <v/>
      </c>
      <c r="BC9" s="964" t="str">
        <f t="shared" ref="BC9:BC57" si="10">IF($J9="男","1_",(IF($J9="女","2_","")))</f>
        <v/>
      </c>
      <c r="BD9" s="964" t="str">
        <f t="shared" ref="BD9:BD57" si="11">BB9&amp;BC9</f>
        <v/>
      </c>
      <c r="BE9" s="964"/>
      <c r="BF9" s="964" t="str">
        <f t="shared" ref="BF9:BF57" si="12">IF($I9="一般","A",(IF($I9="大学","A",(IF($I9="高校","A",(IF($I9="中学","D",(IF($I9="小学","E","")))))))))</f>
        <v/>
      </c>
      <c r="BG9" s="964" t="str">
        <f t="shared" ref="BG9:BG57" si="13">IF($J9="男","R1",(IF($J9="女","R2","")))</f>
        <v/>
      </c>
      <c r="BH9" s="964" t="str">
        <f t="shared" ref="BH9:BH57" si="14">BF9&amp;BG9&amp;"1_"</f>
        <v>1_</v>
      </c>
      <c r="BI9" s="968" t="str">
        <f t="shared" ref="BI9:BI57" si="15">BF9&amp;BG9&amp;"4_"</f>
        <v>4_</v>
      </c>
      <c r="BK9" s="960" t="str">
        <f t="shared" ref="BK9:BK12" si="16">IF(D9="","","1")</f>
        <v/>
      </c>
      <c r="BL9" s="960" t="str">
        <f t="shared" ref="BL9:BL12" si="17">IF(Q9="","","1")</f>
        <v/>
      </c>
      <c r="BM9" s="959" t="str">
        <f t="shared" ref="BM9:BM12" si="18">IF(D9="","",(BK9+BL9))</f>
        <v/>
      </c>
      <c r="BQ9" s="967"/>
      <c r="BR9" s="967" t="str">
        <f>'NANS Data'!U3</f>
        <v/>
      </c>
      <c r="BS9" s="967" t="str">
        <f t="shared" ref="BS9:BS57" si="19">BB9</f>
        <v/>
      </c>
      <c r="BT9" s="967" t="str">
        <f t="shared" ref="BT9:BT57" si="20">BR9&amp;BS9</f>
        <v/>
      </c>
      <c r="BU9" s="967"/>
      <c r="BV9" s="967" t="s">
        <v>604</v>
      </c>
      <c r="BW9" s="967" t="s">
        <v>634</v>
      </c>
      <c r="BX9" s="967">
        <v>2</v>
      </c>
      <c r="BY9" s="967" t="s">
        <v>417</v>
      </c>
      <c r="BZ9" s="959" t="str">
        <f t="shared" ref="BZ9" si="21">BX9&amp;BY9</f>
        <v>2A</v>
      </c>
      <c r="CA9" s="959">
        <f t="shared" ref="CA9:CA13" si="22">COUNTIF($BT$8:$BT$57,BZ9)</f>
        <v>0</v>
      </c>
    </row>
    <row r="10" spans="2:79" ht="23.25" customHeight="1">
      <c r="B10" s="152" t="str">
        <f>IF(D10="","",(COUNTIF($BK$8:BK10,"1")))</f>
        <v/>
      </c>
      <c r="C10" s="36"/>
      <c r="D10" s="416"/>
      <c r="E10" s="416"/>
      <c r="F10" s="416"/>
      <c r="G10" s="417"/>
      <c r="H10" s="410"/>
      <c r="I10" s="37"/>
      <c r="J10" s="38"/>
      <c r="K10" s="39"/>
      <c r="L10" s="39"/>
      <c r="M10" s="39"/>
      <c r="N10" s="43"/>
      <c r="O10" s="41"/>
      <c r="P10" s="59" t="str">
        <f t="shared" si="2"/>
        <v/>
      </c>
      <c r="Q10" s="357"/>
      <c r="R10" s="385"/>
      <c r="S10" s="386"/>
      <c r="T10" s="242"/>
      <c r="U10" s="42"/>
      <c r="V10" s="332"/>
      <c r="W10" s="536" t="str">
        <f>IF(Y10="","",(IFERROR(VLOOKUP((V10&amp;Y10),リレーチーム記録入力表!$F$29:$G$92,2,FALSE),"")))</f>
        <v/>
      </c>
      <c r="X10" s="560"/>
      <c r="Y10" s="334"/>
      <c r="Z10" s="559"/>
      <c r="AA10" s="341"/>
      <c r="AB10" s="541" t="str">
        <f>IF(AD10="","",(IFERROR(VLOOKUP((AA10&amp;AD10),リレーチーム記録入力表!$F$29:$G$92,2,FALSE),"")))</f>
        <v/>
      </c>
      <c r="AC10" s="561"/>
      <c r="AD10" s="342"/>
      <c r="AE10" s="562"/>
      <c r="AF10" s="563"/>
      <c r="AG10" s="564"/>
      <c r="AH10" s="565"/>
      <c r="AI10" s="573" t="str">
        <f t="shared" si="3"/>
        <v/>
      </c>
      <c r="AJ10" s="567"/>
      <c r="AK10" s="568"/>
      <c r="AL10" s="569"/>
      <c r="AM10" s="570"/>
      <c r="AN10" s="571"/>
      <c r="AO10" s="572"/>
      <c r="AT10" s="959" t="str">
        <f t="shared" si="4"/>
        <v/>
      </c>
      <c r="AU10" s="959" t="str">
        <f t="shared" si="5"/>
        <v/>
      </c>
      <c r="AV10" s="959" t="str">
        <f t="shared" si="6"/>
        <v/>
      </c>
      <c r="AW10" s="959" t="str">
        <f t="shared" si="7"/>
        <v>_r1</v>
      </c>
      <c r="AX10" s="959" t="str">
        <f t="shared" si="8"/>
        <v>_r4</v>
      </c>
      <c r="BB10" s="964" t="str">
        <f t="shared" si="9"/>
        <v/>
      </c>
      <c r="BC10" s="964" t="str">
        <f t="shared" si="10"/>
        <v/>
      </c>
      <c r="BD10" s="964" t="str">
        <f t="shared" si="11"/>
        <v/>
      </c>
      <c r="BE10" s="964"/>
      <c r="BF10" s="964" t="str">
        <f t="shared" si="12"/>
        <v/>
      </c>
      <c r="BG10" s="964" t="str">
        <f t="shared" si="13"/>
        <v/>
      </c>
      <c r="BH10" s="964" t="str">
        <f t="shared" si="14"/>
        <v>1_</v>
      </c>
      <c r="BI10" s="968" t="str">
        <f t="shared" si="15"/>
        <v>4_</v>
      </c>
      <c r="BK10" s="960" t="str">
        <f t="shared" si="16"/>
        <v/>
      </c>
      <c r="BL10" s="960" t="str">
        <f t="shared" si="17"/>
        <v/>
      </c>
      <c r="BM10" s="959" t="str">
        <f t="shared" si="18"/>
        <v/>
      </c>
      <c r="BQ10" s="967"/>
      <c r="BR10" s="967" t="str">
        <f>'NANS Data'!U4</f>
        <v/>
      </c>
      <c r="BS10" s="967" t="str">
        <f t="shared" si="19"/>
        <v/>
      </c>
      <c r="BT10" s="967" t="str">
        <f t="shared" si="20"/>
        <v/>
      </c>
      <c r="BU10" s="967"/>
      <c r="BV10" s="959" t="s">
        <v>595</v>
      </c>
      <c r="BW10" s="959" t="s">
        <v>635</v>
      </c>
      <c r="BX10" s="967">
        <v>1</v>
      </c>
      <c r="BY10" s="967" t="s">
        <v>469</v>
      </c>
      <c r="BZ10" s="959" t="str">
        <f>BX10&amp;BY10</f>
        <v>1F</v>
      </c>
      <c r="CA10" s="959">
        <f t="shared" si="22"/>
        <v>0</v>
      </c>
    </row>
    <row r="11" spans="2:79" ht="23.25" customHeight="1">
      <c r="B11" s="152" t="str">
        <f>IF(D11="","",(COUNTIF($BK$8:BK11,"1")))</f>
        <v/>
      </c>
      <c r="C11" s="36"/>
      <c r="D11" s="416"/>
      <c r="E11" s="416"/>
      <c r="F11" s="416"/>
      <c r="G11" s="417"/>
      <c r="H11" s="410"/>
      <c r="I11" s="37"/>
      <c r="J11" s="38"/>
      <c r="K11" s="39"/>
      <c r="L11" s="39"/>
      <c r="M11" s="39"/>
      <c r="N11" s="40"/>
      <c r="O11" s="41"/>
      <c r="P11" s="59" t="str">
        <f t="shared" si="2"/>
        <v/>
      </c>
      <c r="Q11" s="357"/>
      <c r="R11" s="385"/>
      <c r="S11" s="386"/>
      <c r="T11" s="243"/>
      <c r="U11" s="42"/>
      <c r="V11" s="332"/>
      <c r="W11" s="536" t="str">
        <f>IF(Y11="","",(IFERROR(VLOOKUP((V11&amp;Y11),リレーチーム記録入力表!$F$29:$G$92,2,FALSE),"")))</f>
        <v/>
      </c>
      <c r="X11" s="560"/>
      <c r="Y11" s="334"/>
      <c r="Z11" s="559"/>
      <c r="AA11" s="341"/>
      <c r="AB11" s="541" t="str">
        <f>IF(AD11="","",(IFERROR(VLOOKUP((AA11&amp;AD11),リレーチーム記録入力表!$F$29:$G$92,2,FALSE),"")))</f>
        <v/>
      </c>
      <c r="AC11" s="561"/>
      <c r="AD11" s="342"/>
      <c r="AE11" s="562"/>
      <c r="AF11" s="563"/>
      <c r="AG11" s="564"/>
      <c r="AH11" s="565"/>
      <c r="AI11" s="573" t="str">
        <f t="shared" si="3"/>
        <v/>
      </c>
      <c r="AJ11" s="567"/>
      <c r="AK11" s="568"/>
      <c r="AL11" s="569"/>
      <c r="AM11" s="570"/>
      <c r="AN11" s="571"/>
      <c r="AO11" s="572"/>
      <c r="AT11" s="959" t="str">
        <f t="shared" si="4"/>
        <v/>
      </c>
      <c r="AU11" s="959" t="str">
        <f t="shared" si="5"/>
        <v/>
      </c>
      <c r="AV11" s="959" t="str">
        <f t="shared" si="6"/>
        <v/>
      </c>
      <c r="AW11" s="959" t="str">
        <f t="shared" si="7"/>
        <v>_r1</v>
      </c>
      <c r="AX11" s="959" t="str">
        <f t="shared" si="8"/>
        <v>_r4</v>
      </c>
      <c r="BB11" s="964" t="str">
        <f t="shared" si="9"/>
        <v/>
      </c>
      <c r="BC11" s="964" t="str">
        <f t="shared" si="10"/>
        <v/>
      </c>
      <c r="BD11" s="964" t="str">
        <f t="shared" si="11"/>
        <v/>
      </c>
      <c r="BE11" s="964"/>
      <c r="BF11" s="964" t="str">
        <f t="shared" si="12"/>
        <v/>
      </c>
      <c r="BG11" s="964" t="str">
        <f t="shared" si="13"/>
        <v/>
      </c>
      <c r="BH11" s="964" t="str">
        <f t="shared" si="14"/>
        <v>1_</v>
      </c>
      <c r="BI11" s="968" t="str">
        <f t="shared" si="15"/>
        <v>4_</v>
      </c>
      <c r="BK11" s="960" t="str">
        <f t="shared" si="16"/>
        <v/>
      </c>
      <c r="BL11" s="960" t="str">
        <f t="shared" si="17"/>
        <v/>
      </c>
      <c r="BM11" s="959" t="str">
        <f t="shared" si="18"/>
        <v/>
      </c>
      <c r="BQ11" s="967"/>
      <c r="BR11" s="967" t="str">
        <f>'NANS Data'!U5</f>
        <v/>
      </c>
      <c r="BS11" s="967" t="str">
        <f t="shared" si="19"/>
        <v/>
      </c>
      <c r="BT11" s="967" t="str">
        <f t="shared" si="20"/>
        <v/>
      </c>
      <c r="BU11" s="967"/>
      <c r="BV11" s="959" t="s">
        <v>604</v>
      </c>
      <c r="BW11" s="959" t="s">
        <v>635</v>
      </c>
      <c r="BX11" s="967">
        <v>2</v>
      </c>
      <c r="BY11" s="967" t="s">
        <v>469</v>
      </c>
      <c r="BZ11" s="959" t="str">
        <f>BX11&amp;BY11</f>
        <v>2F</v>
      </c>
      <c r="CA11" s="959">
        <f t="shared" si="22"/>
        <v>0</v>
      </c>
    </row>
    <row r="12" spans="2:79" ht="23.25" customHeight="1">
      <c r="B12" s="153" t="str">
        <f>IF(D12="","",(COUNTIF($BK$8:BK12,"1")))</f>
        <v/>
      </c>
      <c r="C12" s="44"/>
      <c r="D12" s="418"/>
      <c r="E12" s="418"/>
      <c r="F12" s="418"/>
      <c r="G12" s="419"/>
      <c r="H12" s="411"/>
      <c r="I12" s="45"/>
      <c r="J12" s="46"/>
      <c r="K12" s="47"/>
      <c r="L12" s="47"/>
      <c r="M12" s="47"/>
      <c r="N12" s="48"/>
      <c r="O12" s="49"/>
      <c r="P12" s="60" t="str">
        <f t="shared" si="2"/>
        <v/>
      </c>
      <c r="Q12" s="358"/>
      <c r="R12" s="387"/>
      <c r="S12" s="388"/>
      <c r="T12" s="244"/>
      <c r="U12" s="50"/>
      <c r="V12" s="335"/>
      <c r="W12" s="537" t="str">
        <f>IF(Y12="","",(IFERROR(VLOOKUP((V12&amp;Y12),リレーチーム記録入力表!$F$29:$G$92,2,FALSE),"")))</f>
        <v/>
      </c>
      <c r="X12" s="575"/>
      <c r="Y12" s="336"/>
      <c r="Z12" s="574"/>
      <c r="AA12" s="343"/>
      <c r="AB12" s="542" t="str">
        <f>IF(AD12="","",(IFERROR(VLOOKUP((AA12&amp;AD12),リレーチーム記録入力表!$F$29:$G$92,2,FALSE),"")))</f>
        <v/>
      </c>
      <c r="AC12" s="576"/>
      <c r="AD12" s="344"/>
      <c r="AE12" s="577"/>
      <c r="AF12" s="578"/>
      <c r="AG12" s="579"/>
      <c r="AH12" s="580"/>
      <c r="AI12" s="581" t="str">
        <f t="shared" si="3"/>
        <v/>
      </c>
      <c r="AJ12" s="582"/>
      <c r="AK12" s="583"/>
      <c r="AL12" s="584"/>
      <c r="AM12" s="585"/>
      <c r="AN12" s="586"/>
      <c r="AO12" s="306"/>
      <c r="AT12" s="959" t="str">
        <f t="shared" si="4"/>
        <v/>
      </c>
      <c r="AU12" s="959" t="str">
        <f t="shared" si="5"/>
        <v/>
      </c>
      <c r="AV12" s="959" t="str">
        <f t="shared" si="6"/>
        <v/>
      </c>
      <c r="AW12" s="959" t="str">
        <f t="shared" si="7"/>
        <v>_r1</v>
      </c>
      <c r="AX12" s="959" t="str">
        <f t="shared" si="8"/>
        <v>_r4</v>
      </c>
      <c r="BB12" s="964" t="str">
        <f t="shared" si="9"/>
        <v/>
      </c>
      <c r="BC12" s="964" t="str">
        <f t="shared" si="10"/>
        <v/>
      </c>
      <c r="BD12" s="964" t="str">
        <f t="shared" si="11"/>
        <v/>
      </c>
      <c r="BE12" s="964"/>
      <c r="BF12" s="964" t="str">
        <f t="shared" si="12"/>
        <v/>
      </c>
      <c r="BG12" s="964" t="str">
        <f t="shared" si="13"/>
        <v/>
      </c>
      <c r="BH12" s="964" t="str">
        <f t="shared" si="14"/>
        <v>1_</v>
      </c>
      <c r="BI12" s="968" t="str">
        <f t="shared" si="15"/>
        <v>4_</v>
      </c>
      <c r="BK12" s="960" t="str">
        <f t="shared" si="16"/>
        <v/>
      </c>
      <c r="BL12" s="960" t="str">
        <f t="shared" si="17"/>
        <v/>
      </c>
      <c r="BM12" s="959" t="str">
        <f t="shared" si="18"/>
        <v/>
      </c>
      <c r="BQ12" s="967"/>
      <c r="BR12" s="967" t="str">
        <f>'NANS Data'!U6</f>
        <v/>
      </c>
      <c r="BS12" s="967" t="str">
        <f t="shared" si="19"/>
        <v/>
      </c>
      <c r="BT12" s="967" t="str">
        <f t="shared" si="20"/>
        <v/>
      </c>
      <c r="BU12" s="967"/>
      <c r="BV12" s="959" t="s">
        <v>597</v>
      </c>
      <c r="BW12" s="959" t="s">
        <v>636</v>
      </c>
      <c r="BX12" s="967">
        <v>5</v>
      </c>
      <c r="BY12" s="967" t="s">
        <v>426</v>
      </c>
      <c r="BZ12" s="959" t="str">
        <f>BX12&amp;BY12</f>
        <v>5D</v>
      </c>
      <c r="CA12" s="959">
        <f t="shared" si="22"/>
        <v>0</v>
      </c>
    </row>
    <row r="13" spans="2:79" ht="23.25" customHeight="1">
      <c r="B13" s="154" t="str">
        <f>IF(D13="","",(COUNTIF($BK$8:BK13,"1")))</f>
        <v/>
      </c>
      <c r="C13" s="51"/>
      <c r="D13" s="420"/>
      <c r="E13" s="420"/>
      <c r="F13" s="420"/>
      <c r="G13" s="421"/>
      <c r="H13" s="412"/>
      <c r="I13" s="52"/>
      <c r="J13" s="53"/>
      <c r="K13" s="54"/>
      <c r="L13" s="54"/>
      <c r="M13" s="54"/>
      <c r="N13" s="55"/>
      <c r="O13" s="56"/>
      <c r="P13" s="54" t="str">
        <f t="shared" si="2"/>
        <v/>
      </c>
      <c r="Q13" s="359"/>
      <c r="R13" s="389"/>
      <c r="S13" s="390"/>
      <c r="T13" s="245"/>
      <c r="U13" s="57"/>
      <c r="V13" s="337"/>
      <c r="W13" s="538" t="str">
        <f>IF(Y13="","",(IFERROR(VLOOKUP((V13&amp;Y13),リレーチーム記録入力表!$F$29:$G$92,2,FALSE),"")))</f>
        <v/>
      </c>
      <c r="X13" s="588"/>
      <c r="Y13" s="338"/>
      <c r="Z13" s="587"/>
      <c r="AA13" s="345"/>
      <c r="AB13" s="543" t="str">
        <f>IF(AD13="","",(IFERROR(VLOOKUP((AA13&amp;AD13),リレーチーム記録入力表!$F$29:$G$92,2,FALSE),"")))</f>
        <v/>
      </c>
      <c r="AC13" s="589"/>
      <c r="AD13" s="346"/>
      <c r="AE13" s="590"/>
      <c r="AF13" s="591"/>
      <c r="AG13" s="592"/>
      <c r="AH13" s="593"/>
      <c r="AI13" s="552" t="str">
        <f t="shared" si="3"/>
        <v/>
      </c>
      <c r="AJ13" s="594"/>
      <c r="AK13" s="595"/>
      <c r="AL13" s="596"/>
      <c r="AM13" s="301"/>
      <c r="AN13" s="597"/>
      <c r="AO13" s="598"/>
      <c r="AT13" s="959" t="str">
        <f t="shared" si="4"/>
        <v/>
      </c>
      <c r="AU13" s="959" t="str">
        <f t="shared" si="5"/>
        <v/>
      </c>
      <c r="AV13" s="959" t="str">
        <f t="shared" si="6"/>
        <v/>
      </c>
      <c r="AW13" s="959" t="str">
        <f t="shared" si="7"/>
        <v>_r1</v>
      </c>
      <c r="AX13" s="959" t="str">
        <f t="shared" si="8"/>
        <v>_r4</v>
      </c>
      <c r="BB13" s="964" t="str">
        <f t="shared" si="9"/>
        <v/>
      </c>
      <c r="BC13" s="964" t="str">
        <f t="shared" si="10"/>
        <v/>
      </c>
      <c r="BD13" s="964" t="str">
        <f t="shared" si="11"/>
        <v/>
      </c>
      <c r="BE13" s="964"/>
      <c r="BF13" s="964" t="str">
        <f t="shared" si="12"/>
        <v/>
      </c>
      <c r="BG13" s="964" t="str">
        <f t="shared" si="13"/>
        <v/>
      </c>
      <c r="BH13" s="964" t="str">
        <f t="shared" si="14"/>
        <v>1_</v>
      </c>
      <c r="BI13" s="968" t="str">
        <f t="shared" si="15"/>
        <v>4_</v>
      </c>
      <c r="BK13" s="960" t="str">
        <f t="shared" ref="BK13:BK57" si="23">IF(D13="","","1")</f>
        <v/>
      </c>
      <c r="BL13" s="960" t="str">
        <f t="shared" ref="BL13:BL57" si="24">IF(Q13="","","1")</f>
        <v/>
      </c>
      <c r="BM13" s="959" t="str">
        <f t="shared" ref="BM13:BM57" si="25">IF(D13="","",(BK13+BL13))</f>
        <v/>
      </c>
      <c r="BQ13" s="967"/>
      <c r="BR13" s="967" t="str">
        <f>'NANS Data'!U7</f>
        <v/>
      </c>
      <c r="BS13" s="967" t="str">
        <f t="shared" si="19"/>
        <v/>
      </c>
      <c r="BT13" s="967" t="str">
        <f t="shared" si="20"/>
        <v/>
      </c>
      <c r="BU13" s="967"/>
      <c r="BV13" s="959" t="s">
        <v>606</v>
      </c>
      <c r="BW13" s="959" t="s">
        <v>636</v>
      </c>
      <c r="BX13" s="967">
        <v>6</v>
      </c>
      <c r="BY13" s="967" t="s">
        <v>426</v>
      </c>
      <c r="BZ13" s="959" t="str">
        <f>BX13&amp;BY13</f>
        <v>6D</v>
      </c>
      <c r="CA13" s="959">
        <f t="shared" si="22"/>
        <v>0</v>
      </c>
    </row>
    <row r="14" spans="2:79" ht="23.25" customHeight="1">
      <c r="B14" s="152" t="str">
        <f>IF(D14="","",(COUNTIF($BK$8:BK14,"1")))</f>
        <v/>
      </c>
      <c r="C14" s="36"/>
      <c r="D14" s="416"/>
      <c r="E14" s="416"/>
      <c r="F14" s="416"/>
      <c r="G14" s="417"/>
      <c r="H14" s="410"/>
      <c r="I14" s="37"/>
      <c r="J14" s="38"/>
      <c r="K14" s="39"/>
      <c r="L14" s="40"/>
      <c r="M14" s="40"/>
      <c r="N14" s="40"/>
      <c r="O14" s="41"/>
      <c r="P14" s="39" t="str">
        <f t="shared" si="2"/>
        <v/>
      </c>
      <c r="Q14" s="357"/>
      <c r="R14" s="385"/>
      <c r="S14" s="391"/>
      <c r="T14" s="242"/>
      <c r="U14" s="42"/>
      <c r="V14" s="332"/>
      <c r="W14" s="536" t="str">
        <f>IF(Y14="","",(IFERROR(VLOOKUP((V14&amp;Y14),リレーチーム記録入力表!$F$29:$G$92,2,FALSE),"")))</f>
        <v/>
      </c>
      <c r="X14" s="599"/>
      <c r="Y14" s="333"/>
      <c r="Z14" s="559"/>
      <c r="AA14" s="341"/>
      <c r="AB14" s="541" t="str">
        <f>IF(AD14="","",(IFERROR(VLOOKUP((AA14&amp;AD14),リレーチーム記録入力表!$F$29:$G$92,2,FALSE),"")))</f>
        <v/>
      </c>
      <c r="AC14" s="600"/>
      <c r="AD14" s="342"/>
      <c r="AE14" s="562"/>
      <c r="AF14" s="563"/>
      <c r="AG14" s="564"/>
      <c r="AH14" s="601"/>
      <c r="AI14" s="566" t="str">
        <f t="shared" si="3"/>
        <v/>
      </c>
      <c r="AJ14" s="567"/>
      <c r="AK14" s="568"/>
      <c r="AL14" s="569"/>
      <c r="AM14" s="570"/>
      <c r="AN14" s="571"/>
      <c r="AO14" s="572"/>
      <c r="AT14" s="959" t="str">
        <f t="shared" si="4"/>
        <v/>
      </c>
      <c r="AU14" s="959" t="str">
        <f t="shared" si="5"/>
        <v/>
      </c>
      <c r="AV14" s="959" t="str">
        <f t="shared" si="6"/>
        <v/>
      </c>
      <c r="AW14" s="959" t="str">
        <f t="shared" si="7"/>
        <v>_r1</v>
      </c>
      <c r="AX14" s="959" t="str">
        <f t="shared" si="8"/>
        <v>_r4</v>
      </c>
      <c r="BB14" s="964" t="str">
        <f t="shared" si="9"/>
        <v/>
      </c>
      <c r="BC14" s="964" t="str">
        <f t="shared" si="10"/>
        <v/>
      </c>
      <c r="BD14" s="964" t="str">
        <f t="shared" si="11"/>
        <v/>
      </c>
      <c r="BE14" s="964"/>
      <c r="BF14" s="964" t="str">
        <f t="shared" si="12"/>
        <v/>
      </c>
      <c r="BG14" s="964" t="str">
        <f t="shared" si="13"/>
        <v/>
      </c>
      <c r="BH14" s="964" t="str">
        <f t="shared" si="14"/>
        <v>1_</v>
      </c>
      <c r="BI14" s="968" t="str">
        <f t="shared" si="15"/>
        <v>4_</v>
      </c>
      <c r="BK14" s="960" t="str">
        <f t="shared" si="23"/>
        <v/>
      </c>
      <c r="BL14" s="960" t="str">
        <f t="shared" si="24"/>
        <v/>
      </c>
      <c r="BM14" s="959" t="str">
        <f t="shared" si="25"/>
        <v/>
      </c>
      <c r="BQ14" s="967"/>
      <c r="BR14" s="967" t="str">
        <f>'NANS Data'!U8</f>
        <v/>
      </c>
      <c r="BS14" s="967" t="str">
        <f t="shared" si="19"/>
        <v/>
      </c>
      <c r="BT14" s="967" t="str">
        <f t="shared" si="20"/>
        <v/>
      </c>
      <c r="BU14" s="967"/>
    </row>
    <row r="15" spans="2:79" ht="23.25" customHeight="1">
      <c r="B15" s="152" t="str">
        <f>IF(D15="","",(COUNTIF($BK$8:BK15,"1")))</f>
        <v/>
      </c>
      <c r="C15" s="36"/>
      <c r="D15" s="416"/>
      <c r="E15" s="416"/>
      <c r="F15" s="416"/>
      <c r="G15" s="417"/>
      <c r="H15" s="410"/>
      <c r="I15" s="37"/>
      <c r="J15" s="38"/>
      <c r="K15" s="39"/>
      <c r="L15" s="40"/>
      <c r="M15" s="40"/>
      <c r="N15" s="40"/>
      <c r="O15" s="41"/>
      <c r="P15" s="39" t="str">
        <f t="shared" si="2"/>
        <v/>
      </c>
      <c r="Q15" s="357"/>
      <c r="R15" s="385"/>
      <c r="S15" s="391"/>
      <c r="T15" s="242"/>
      <c r="U15" s="42"/>
      <c r="V15" s="332"/>
      <c r="W15" s="536" t="str">
        <f>IF(Y15="","",(IFERROR(VLOOKUP((V15&amp;Y15),リレーチーム記録入力表!$F$29:$G$92,2,FALSE),"")))</f>
        <v/>
      </c>
      <c r="X15" s="599"/>
      <c r="Y15" s="334"/>
      <c r="Z15" s="559"/>
      <c r="AA15" s="341"/>
      <c r="AB15" s="541" t="str">
        <f>IF(AD15="","",(IFERROR(VLOOKUP((AA15&amp;AD15),リレーチーム記録入力表!$F$29:$G$92,2,FALSE),"")))</f>
        <v/>
      </c>
      <c r="AC15" s="600"/>
      <c r="AD15" s="342"/>
      <c r="AE15" s="562"/>
      <c r="AF15" s="563"/>
      <c r="AG15" s="564"/>
      <c r="AH15" s="601"/>
      <c r="AI15" s="573" t="str">
        <f t="shared" si="3"/>
        <v/>
      </c>
      <c r="AJ15" s="567"/>
      <c r="AK15" s="568"/>
      <c r="AL15" s="569"/>
      <c r="AM15" s="570"/>
      <c r="AN15" s="571"/>
      <c r="AO15" s="572"/>
      <c r="AT15" s="959" t="str">
        <f t="shared" si="4"/>
        <v/>
      </c>
      <c r="AU15" s="959" t="str">
        <f t="shared" si="5"/>
        <v/>
      </c>
      <c r="AV15" s="959" t="str">
        <f t="shared" si="6"/>
        <v/>
      </c>
      <c r="AW15" s="959" t="str">
        <f t="shared" si="7"/>
        <v>_r1</v>
      </c>
      <c r="AX15" s="959" t="str">
        <f t="shared" si="8"/>
        <v>_r4</v>
      </c>
      <c r="BB15" s="964" t="str">
        <f t="shared" si="9"/>
        <v/>
      </c>
      <c r="BC15" s="964" t="str">
        <f t="shared" si="10"/>
        <v/>
      </c>
      <c r="BD15" s="964" t="str">
        <f t="shared" si="11"/>
        <v/>
      </c>
      <c r="BE15" s="964"/>
      <c r="BF15" s="964" t="str">
        <f t="shared" si="12"/>
        <v/>
      </c>
      <c r="BG15" s="964" t="str">
        <f t="shared" si="13"/>
        <v/>
      </c>
      <c r="BH15" s="964" t="str">
        <f t="shared" si="14"/>
        <v>1_</v>
      </c>
      <c r="BI15" s="968" t="str">
        <f t="shared" si="15"/>
        <v>4_</v>
      </c>
      <c r="BK15" s="960" t="str">
        <f t="shared" si="23"/>
        <v/>
      </c>
      <c r="BL15" s="960" t="str">
        <f t="shared" si="24"/>
        <v/>
      </c>
      <c r="BM15" s="959" t="str">
        <f t="shared" si="25"/>
        <v/>
      </c>
      <c r="BQ15" s="967"/>
      <c r="BR15" s="967" t="str">
        <f>'NANS Data'!U9</f>
        <v/>
      </c>
      <c r="BS15" s="967" t="str">
        <f t="shared" si="19"/>
        <v/>
      </c>
      <c r="BT15" s="967" t="str">
        <f t="shared" si="20"/>
        <v/>
      </c>
      <c r="BU15" s="967"/>
    </row>
    <row r="16" spans="2:79" ht="23.25" customHeight="1">
      <c r="B16" s="152" t="str">
        <f>IF(D16="","",(COUNTIF($BK$8:BK16,"1")))</f>
        <v/>
      </c>
      <c r="C16" s="36"/>
      <c r="D16" s="416"/>
      <c r="E16" s="416"/>
      <c r="F16" s="416"/>
      <c r="G16" s="417"/>
      <c r="H16" s="410"/>
      <c r="I16" s="37"/>
      <c r="J16" s="38"/>
      <c r="K16" s="39"/>
      <c r="L16" s="40"/>
      <c r="M16" s="40"/>
      <c r="N16" s="40"/>
      <c r="O16" s="41"/>
      <c r="P16" s="39" t="str">
        <f t="shared" si="2"/>
        <v/>
      </c>
      <c r="Q16" s="357"/>
      <c r="R16" s="385"/>
      <c r="S16" s="391"/>
      <c r="T16" s="242"/>
      <c r="U16" s="42"/>
      <c r="V16" s="332"/>
      <c r="W16" s="536" t="str">
        <f>IF(Y16="","",(IFERROR(VLOOKUP((V16&amp;Y16),リレーチーム記録入力表!$F$29:$G$92,2,FALSE),"")))</f>
        <v/>
      </c>
      <c r="X16" s="599"/>
      <c r="Y16" s="334"/>
      <c r="Z16" s="559"/>
      <c r="AA16" s="341"/>
      <c r="AB16" s="541" t="str">
        <f>IF(AD16="","",(IFERROR(VLOOKUP((AA16&amp;AD16),リレーチーム記録入力表!$F$29:$G$92,2,FALSE),"")))</f>
        <v/>
      </c>
      <c r="AC16" s="600"/>
      <c r="AD16" s="342"/>
      <c r="AE16" s="562"/>
      <c r="AF16" s="563"/>
      <c r="AG16" s="564"/>
      <c r="AH16" s="601"/>
      <c r="AI16" s="573" t="str">
        <f t="shared" si="3"/>
        <v/>
      </c>
      <c r="AJ16" s="567"/>
      <c r="AK16" s="568"/>
      <c r="AL16" s="569"/>
      <c r="AM16" s="570"/>
      <c r="AN16" s="571"/>
      <c r="AO16" s="572"/>
      <c r="AT16" s="959" t="str">
        <f t="shared" si="4"/>
        <v/>
      </c>
      <c r="AU16" s="959" t="str">
        <f t="shared" si="5"/>
        <v/>
      </c>
      <c r="AV16" s="959" t="str">
        <f t="shared" si="6"/>
        <v/>
      </c>
      <c r="AW16" s="959" t="str">
        <f t="shared" si="7"/>
        <v>_r1</v>
      </c>
      <c r="AX16" s="959" t="str">
        <f t="shared" si="8"/>
        <v>_r4</v>
      </c>
      <c r="BB16" s="964" t="str">
        <f t="shared" si="9"/>
        <v/>
      </c>
      <c r="BC16" s="964" t="str">
        <f t="shared" si="10"/>
        <v/>
      </c>
      <c r="BD16" s="964" t="str">
        <f t="shared" si="11"/>
        <v/>
      </c>
      <c r="BE16" s="964"/>
      <c r="BF16" s="964" t="str">
        <f t="shared" si="12"/>
        <v/>
      </c>
      <c r="BG16" s="964" t="str">
        <f t="shared" si="13"/>
        <v/>
      </c>
      <c r="BH16" s="964" t="str">
        <f t="shared" si="14"/>
        <v>1_</v>
      </c>
      <c r="BI16" s="968" t="str">
        <f t="shared" si="15"/>
        <v>4_</v>
      </c>
      <c r="BK16" s="960" t="str">
        <f t="shared" si="23"/>
        <v/>
      </c>
      <c r="BL16" s="960" t="str">
        <f t="shared" si="24"/>
        <v/>
      </c>
      <c r="BM16" s="959" t="str">
        <f t="shared" si="25"/>
        <v/>
      </c>
      <c r="BQ16" s="967"/>
      <c r="BR16" s="967" t="str">
        <f>'NANS Data'!U10</f>
        <v/>
      </c>
      <c r="BS16" s="967" t="str">
        <f t="shared" si="19"/>
        <v/>
      </c>
      <c r="BT16" s="967" t="str">
        <f t="shared" si="20"/>
        <v/>
      </c>
      <c r="BV16" s="967" t="s">
        <v>599</v>
      </c>
      <c r="BW16" s="967" t="s">
        <v>634</v>
      </c>
      <c r="BX16" s="967">
        <v>9</v>
      </c>
      <c r="BY16" s="967" t="s">
        <v>417</v>
      </c>
      <c r="BZ16" s="959" t="str">
        <f t="shared" ref="BZ16:BZ21" si="26">BX16&amp;BY16</f>
        <v>9A</v>
      </c>
      <c r="CA16" s="959">
        <f>COUNTIF($BT$8:$BT$57,BZ16)</f>
        <v>0</v>
      </c>
    </row>
    <row r="17" spans="2:79" ht="23.25" customHeight="1">
      <c r="B17" s="153" t="str">
        <f>IF(D17="","",(COUNTIF($BK$8:BK17,"1")))</f>
        <v/>
      </c>
      <c r="C17" s="44"/>
      <c r="D17" s="418"/>
      <c r="E17" s="418"/>
      <c r="F17" s="418"/>
      <c r="G17" s="419"/>
      <c r="H17" s="411"/>
      <c r="I17" s="45"/>
      <c r="J17" s="46"/>
      <c r="K17" s="47"/>
      <c r="L17" s="48"/>
      <c r="M17" s="48"/>
      <c r="N17" s="48"/>
      <c r="O17" s="49"/>
      <c r="P17" s="47" t="str">
        <f t="shared" si="2"/>
        <v/>
      </c>
      <c r="Q17" s="358"/>
      <c r="R17" s="387"/>
      <c r="S17" s="392"/>
      <c r="T17" s="244"/>
      <c r="U17" s="50"/>
      <c r="V17" s="335"/>
      <c r="W17" s="537" t="str">
        <f>IF(Y17="","",(IFERROR(VLOOKUP((V17&amp;Y17),リレーチーム記録入力表!$F$29:$G$92,2,FALSE),"")))</f>
        <v/>
      </c>
      <c r="X17" s="602"/>
      <c r="Y17" s="336"/>
      <c r="Z17" s="574"/>
      <c r="AA17" s="343"/>
      <c r="AB17" s="542" t="str">
        <f>IF(AD17="","",(IFERROR(VLOOKUP((AA17&amp;AD17),リレーチーム記録入力表!$F$29:$G$92,2,FALSE),"")))</f>
        <v/>
      </c>
      <c r="AC17" s="603"/>
      <c r="AD17" s="344"/>
      <c r="AE17" s="577"/>
      <c r="AF17" s="578"/>
      <c r="AG17" s="579"/>
      <c r="AH17" s="604"/>
      <c r="AI17" s="581" t="str">
        <f t="shared" si="3"/>
        <v/>
      </c>
      <c r="AJ17" s="582"/>
      <c r="AK17" s="583"/>
      <c r="AL17" s="584"/>
      <c r="AM17" s="585"/>
      <c r="AN17" s="586"/>
      <c r="AO17" s="306"/>
      <c r="AT17" s="959" t="str">
        <f t="shared" si="4"/>
        <v/>
      </c>
      <c r="AU17" s="959" t="str">
        <f t="shared" si="5"/>
        <v/>
      </c>
      <c r="AV17" s="959" t="str">
        <f t="shared" si="6"/>
        <v/>
      </c>
      <c r="AW17" s="959" t="str">
        <f t="shared" si="7"/>
        <v>_r1</v>
      </c>
      <c r="AX17" s="959" t="str">
        <f t="shared" si="8"/>
        <v>_r4</v>
      </c>
      <c r="BB17" s="964" t="str">
        <f t="shared" si="9"/>
        <v/>
      </c>
      <c r="BC17" s="964" t="str">
        <f t="shared" si="10"/>
        <v/>
      </c>
      <c r="BD17" s="964" t="str">
        <f t="shared" si="11"/>
        <v/>
      </c>
      <c r="BE17" s="964"/>
      <c r="BF17" s="964" t="str">
        <f t="shared" si="12"/>
        <v/>
      </c>
      <c r="BG17" s="964" t="str">
        <f t="shared" si="13"/>
        <v/>
      </c>
      <c r="BH17" s="964" t="str">
        <f t="shared" si="14"/>
        <v>1_</v>
      </c>
      <c r="BI17" s="968" t="str">
        <f t="shared" si="15"/>
        <v>4_</v>
      </c>
      <c r="BK17" s="960" t="str">
        <f t="shared" si="23"/>
        <v/>
      </c>
      <c r="BL17" s="960" t="str">
        <f t="shared" si="24"/>
        <v/>
      </c>
      <c r="BM17" s="959" t="str">
        <f t="shared" si="25"/>
        <v/>
      </c>
      <c r="BQ17" s="967"/>
      <c r="BR17" s="967" t="str">
        <f>'NANS Data'!U11</f>
        <v/>
      </c>
      <c r="BS17" s="967" t="str">
        <f t="shared" si="19"/>
        <v/>
      </c>
      <c r="BT17" s="967" t="str">
        <f t="shared" si="20"/>
        <v/>
      </c>
      <c r="BV17" s="967" t="s">
        <v>611</v>
      </c>
      <c r="BW17" s="967" t="s">
        <v>634</v>
      </c>
      <c r="BX17" s="967">
        <v>10</v>
      </c>
      <c r="BY17" s="967" t="s">
        <v>417</v>
      </c>
      <c r="BZ17" s="959" t="str">
        <f t="shared" si="26"/>
        <v>10A</v>
      </c>
      <c r="CA17" s="959">
        <f t="shared" ref="CA17:CA21" si="27">COUNTIF($BT$8:$BT$57,BZ17)</f>
        <v>0</v>
      </c>
    </row>
    <row r="18" spans="2:79" ht="23.25" customHeight="1">
      <c r="B18" s="154" t="str">
        <f>IF(D18="","",(COUNTIF($BK$8:BK18,"1")))</f>
        <v/>
      </c>
      <c r="C18" s="51"/>
      <c r="D18" s="420"/>
      <c r="E18" s="420"/>
      <c r="F18" s="420"/>
      <c r="G18" s="421"/>
      <c r="H18" s="412"/>
      <c r="I18" s="52"/>
      <c r="J18" s="53"/>
      <c r="K18" s="54"/>
      <c r="L18" s="54"/>
      <c r="M18" s="54"/>
      <c r="N18" s="55"/>
      <c r="O18" s="56"/>
      <c r="P18" s="54" t="str">
        <f t="shared" si="2"/>
        <v/>
      </c>
      <c r="Q18" s="359"/>
      <c r="R18" s="389"/>
      <c r="S18" s="390"/>
      <c r="T18" s="245"/>
      <c r="U18" s="57"/>
      <c r="V18" s="337"/>
      <c r="W18" s="538" t="str">
        <f>IF(Y18="","",(IFERROR(VLOOKUP((V18&amp;Y18),リレーチーム記録入力表!$F$29:$G$92,2,FALSE),"")))</f>
        <v/>
      </c>
      <c r="X18" s="588"/>
      <c r="Y18" s="338"/>
      <c r="Z18" s="587"/>
      <c r="AA18" s="345"/>
      <c r="AB18" s="543" t="str">
        <f>IF(AD18="","",(IFERROR(VLOOKUP((AA18&amp;AD18),リレーチーム記録入力表!$F$29:$G$92,2,FALSE),"")))</f>
        <v/>
      </c>
      <c r="AC18" s="589"/>
      <c r="AD18" s="346"/>
      <c r="AE18" s="590"/>
      <c r="AF18" s="591"/>
      <c r="AG18" s="592"/>
      <c r="AH18" s="605"/>
      <c r="AI18" s="552" t="str">
        <f t="shared" si="3"/>
        <v/>
      </c>
      <c r="AJ18" s="594"/>
      <c r="AK18" s="595"/>
      <c r="AL18" s="596"/>
      <c r="AM18" s="301"/>
      <c r="AN18" s="597"/>
      <c r="AO18" s="598"/>
      <c r="AT18" s="959" t="str">
        <f t="shared" si="4"/>
        <v/>
      </c>
      <c r="AU18" s="959" t="str">
        <f t="shared" si="5"/>
        <v/>
      </c>
      <c r="AV18" s="959" t="str">
        <f t="shared" si="6"/>
        <v/>
      </c>
      <c r="AW18" s="959" t="str">
        <f t="shared" si="7"/>
        <v>_r1</v>
      </c>
      <c r="AX18" s="959" t="str">
        <f t="shared" si="8"/>
        <v>_r4</v>
      </c>
      <c r="BB18" s="964" t="str">
        <f t="shared" si="9"/>
        <v/>
      </c>
      <c r="BC18" s="964" t="str">
        <f t="shared" si="10"/>
        <v/>
      </c>
      <c r="BD18" s="964" t="str">
        <f t="shared" si="11"/>
        <v/>
      </c>
      <c r="BE18" s="964"/>
      <c r="BF18" s="964" t="str">
        <f t="shared" si="12"/>
        <v/>
      </c>
      <c r="BG18" s="964" t="str">
        <f t="shared" si="13"/>
        <v/>
      </c>
      <c r="BH18" s="964" t="str">
        <f t="shared" si="14"/>
        <v>1_</v>
      </c>
      <c r="BI18" s="968" t="str">
        <f t="shared" si="15"/>
        <v>4_</v>
      </c>
      <c r="BK18" s="960" t="str">
        <f t="shared" si="23"/>
        <v/>
      </c>
      <c r="BL18" s="960" t="str">
        <f t="shared" si="24"/>
        <v/>
      </c>
      <c r="BM18" s="959" t="str">
        <f t="shared" si="25"/>
        <v/>
      </c>
      <c r="BQ18" s="967"/>
      <c r="BR18" s="967" t="str">
        <f>'NANS Data'!U12</f>
        <v/>
      </c>
      <c r="BS18" s="967" t="str">
        <f t="shared" si="19"/>
        <v/>
      </c>
      <c r="BT18" s="967" t="str">
        <f t="shared" si="20"/>
        <v/>
      </c>
      <c r="BV18" s="959" t="s">
        <v>599</v>
      </c>
      <c r="BW18" s="959" t="s">
        <v>635</v>
      </c>
      <c r="BX18" s="967">
        <v>9</v>
      </c>
      <c r="BY18" s="967" t="s">
        <v>469</v>
      </c>
      <c r="BZ18" s="959" t="str">
        <f t="shared" si="26"/>
        <v>9F</v>
      </c>
      <c r="CA18" s="959">
        <f t="shared" si="27"/>
        <v>0</v>
      </c>
    </row>
    <row r="19" spans="2:79" ht="23.25" customHeight="1">
      <c r="B19" s="152" t="str">
        <f>IF(D19="","",(COUNTIF($BK$8:BK19,"1")))</f>
        <v/>
      </c>
      <c r="C19" s="36"/>
      <c r="D19" s="416"/>
      <c r="E19" s="416"/>
      <c r="F19" s="416"/>
      <c r="G19" s="417"/>
      <c r="H19" s="410"/>
      <c r="I19" s="37"/>
      <c r="J19" s="38"/>
      <c r="K19" s="39"/>
      <c r="L19" s="40"/>
      <c r="M19" s="40"/>
      <c r="N19" s="40"/>
      <c r="O19" s="41"/>
      <c r="P19" s="39" t="str">
        <f t="shared" si="2"/>
        <v/>
      </c>
      <c r="Q19" s="357"/>
      <c r="R19" s="385"/>
      <c r="S19" s="391"/>
      <c r="T19" s="242"/>
      <c r="U19" s="42"/>
      <c r="V19" s="332"/>
      <c r="W19" s="536" t="str">
        <f>IF(Y19="","",(IFERROR(VLOOKUP((V19&amp;Y19),リレーチーム記録入力表!$F$29:$G$92,2,FALSE),"")))</f>
        <v/>
      </c>
      <c r="X19" s="599"/>
      <c r="Y19" s="333"/>
      <c r="Z19" s="559"/>
      <c r="AA19" s="341"/>
      <c r="AB19" s="541" t="str">
        <f>IF(AD19="","",(IFERROR(VLOOKUP((AA19&amp;AD19),リレーチーム記録入力表!$F$29:$G$92,2,FALSE),"")))</f>
        <v/>
      </c>
      <c r="AC19" s="600"/>
      <c r="AD19" s="342"/>
      <c r="AE19" s="562"/>
      <c r="AF19" s="563"/>
      <c r="AG19" s="564"/>
      <c r="AH19" s="601"/>
      <c r="AI19" s="566" t="str">
        <f t="shared" si="3"/>
        <v/>
      </c>
      <c r="AJ19" s="567"/>
      <c r="AK19" s="568"/>
      <c r="AL19" s="569"/>
      <c r="AM19" s="570"/>
      <c r="AN19" s="571"/>
      <c r="AO19" s="572"/>
      <c r="AT19" s="959" t="str">
        <f t="shared" si="4"/>
        <v/>
      </c>
      <c r="AU19" s="959" t="str">
        <f t="shared" si="5"/>
        <v/>
      </c>
      <c r="AV19" s="959" t="str">
        <f t="shared" si="6"/>
        <v/>
      </c>
      <c r="AW19" s="959" t="str">
        <f t="shared" si="7"/>
        <v>_r1</v>
      </c>
      <c r="AX19" s="959" t="str">
        <f t="shared" si="8"/>
        <v>_r4</v>
      </c>
      <c r="BB19" s="964" t="str">
        <f t="shared" si="9"/>
        <v/>
      </c>
      <c r="BC19" s="964" t="str">
        <f t="shared" si="10"/>
        <v/>
      </c>
      <c r="BD19" s="964" t="str">
        <f t="shared" si="11"/>
        <v/>
      </c>
      <c r="BE19" s="964"/>
      <c r="BF19" s="964" t="str">
        <f t="shared" si="12"/>
        <v/>
      </c>
      <c r="BG19" s="964" t="str">
        <f t="shared" si="13"/>
        <v/>
      </c>
      <c r="BH19" s="964" t="str">
        <f t="shared" si="14"/>
        <v>1_</v>
      </c>
      <c r="BI19" s="968" t="str">
        <f t="shared" si="15"/>
        <v>4_</v>
      </c>
      <c r="BK19" s="960" t="str">
        <f t="shared" si="23"/>
        <v/>
      </c>
      <c r="BL19" s="960" t="str">
        <f t="shared" si="24"/>
        <v/>
      </c>
      <c r="BM19" s="959" t="str">
        <f t="shared" si="25"/>
        <v/>
      </c>
      <c r="BQ19" s="967"/>
      <c r="BR19" s="967" t="str">
        <f>'NANS Data'!U13</f>
        <v/>
      </c>
      <c r="BS19" s="967" t="str">
        <f t="shared" si="19"/>
        <v/>
      </c>
      <c r="BT19" s="967" t="str">
        <f t="shared" si="20"/>
        <v/>
      </c>
      <c r="BV19" s="959" t="s">
        <v>611</v>
      </c>
      <c r="BW19" s="959" t="s">
        <v>635</v>
      </c>
      <c r="BX19" s="967">
        <v>10</v>
      </c>
      <c r="BY19" s="967" t="s">
        <v>469</v>
      </c>
      <c r="BZ19" s="959" t="str">
        <f t="shared" si="26"/>
        <v>10F</v>
      </c>
      <c r="CA19" s="959">
        <f t="shared" si="27"/>
        <v>0</v>
      </c>
    </row>
    <row r="20" spans="2:79" ht="23.25" customHeight="1">
      <c r="B20" s="152" t="str">
        <f>IF(D20="","",(COUNTIF($BK$8:BK20,"1")))</f>
        <v/>
      </c>
      <c r="C20" s="36"/>
      <c r="D20" s="416"/>
      <c r="E20" s="416"/>
      <c r="F20" s="416"/>
      <c r="G20" s="417"/>
      <c r="H20" s="410"/>
      <c r="I20" s="37"/>
      <c r="J20" s="38"/>
      <c r="K20" s="39"/>
      <c r="L20" s="40"/>
      <c r="M20" s="40"/>
      <c r="N20" s="40"/>
      <c r="O20" s="41"/>
      <c r="P20" s="39" t="str">
        <f t="shared" si="2"/>
        <v/>
      </c>
      <c r="Q20" s="357"/>
      <c r="R20" s="385"/>
      <c r="S20" s="391"/>
      <c r="T20" s="242"/>
      <c r="U20" s="42"/>
      <c r="V20" s="332"/>
      <c r="W20" s="536" t="str">
        <f>IF(Y20="","",(IFERROR(VLOOKUP((V20&amp;Y20),リレーチーム記録入力表!$F$29:$G$92,2,FALSE),"")))</f>
        <v/>
      </c>
      <c r="X20" s="599"/>
      <c r="Y20" s="334"/>
      <c r="Z20" s="559"/>
      <c r="AA20" s="341"/>
      <c r="AB20" s="541" t="str">
        <f>IF(AD20="","",(IFERROR(VLOOKUP((AA20&amp;AD20),リレーチーム記録入力表!$F$29:$G$92,2,FALSE),"")))</f>
        <v/>
      </c>
      <c r="AC20" s="600"/>
      <c r="AD20" s="342"/>
      <c r="AE20" s="562"/>
      <c r="AF20" s="563"/>
      <c r="AG20" s="564"/>
      <c r="AH20" s="601"/>
      <c r="AI20" s="573" t="str">
        <f t="shared" si="3"/>
        <v/>
      </c>
      <c r="AJ20" s="567"/>
      <c r="AK20" s="568"/>
      <c r="AL20" s="569"/>
      <c r="AM20" s="570"/>
      <c r="AN20" s="571"/>
      <c r="AO20" s="572"/>
      <c r="AT20" s="959" t="str">
        <f t="shared" si="4"/>
        <v/>
      </c>
      <c r="AU20" s="959" t="str">
        <f t="shared" si="5"/>
        <v/>
      </c>
      <c r="AV20" s="959" t="str">
        <f t="shared" si="6"/>
        <v/>
      </c>
      <c r="AW20" s="959" t="str">
        <f t="shared" si="7"/>
        <v>_r1</v>
      </c>
      <c r="AX20" s="959" t="str">
        <f t="shared" si="8"/>
        <v>_r4</v>
      </c>
      <c r="BB20" s="964" t="str">
        <f t="shared" si="9"/>
        <v/>
      </c>
      <c r="BC20" s="964" t="str">
        <f t="shared" si="10"/>
        <v/>
      </c>
      <c r="BD20" s="964" t="str">
        <f t="shared" si="11"/>
        <v/>
      </c>
      <c r="BE20" s="964"/>
      <c r="BF20" s="964" t="str">
        <f t="shared" si="12"/>
        <v/>
      </c>
      <c r="BG20" s="964" t="str">
        <f t="shared" si="13"/>
        <v/>
      </c>
      <c r="BH20" s="964" t="str">
        <f t="shared" si="14"/>
        <v>1_</v>
      </c>
      <c r="BI20" s="968" t="str">
        <f t="shared" si="15"/>
        <v>4_</v>
      </c>
      <c r="BK20" s="960" t="str">
        <f t="shared" si="23"/>
        <v/>
      </c>
      <c r="BL20" s="960" t="str">
        <f t="shared" si="24"/>
        <v/>
      </c>
      <c r="BM20" s="959" t="str">
        <f t="shared" si="25"/>
        <v/>
      </c>
      <c r="BQ20" s="967"/>
      <c r="BR20" s="967" t="str">
        <f>'NANS Data'!U14</f>
        <v/>
      </c>
      <c r="BS20" s="967" t="str">
        <f t="shared" si="19"/>
        <v/>
      </c>
      <c r="BT20" s="967" t="str">
        <f t="shared" si="20"/>
        <v/>
      </c>
      <c r="BV20" s="959" t="s">
        <v>601</v>
      </c>
      <c r="BW20" s="959" t="s">
        <v>636</v>
      </c>
      <c r="BX20" s="967">
        <v>13</v>
      </c>
      <c r="BY20" s="967" t="s">
        <v>426</v>
      </c>
      <c r="BZ20" s="959" t="str">
        <f t="shared" si="26"/>
        <v>13D</v>
      </c>
      <c r="CA20" s="959">
        <f t="shared" si="27"/>
        <v>0</v>
      </c>
    </row>
    <row r="21" spans="2:79" ht="23.25" customHeight="1">
      <c r="B21" s="152" t="str">
        <f>IF(D21="","",(COUNTIF($BK$8:BK21,"1")))</f>
        <v/>
      </c>
      <c r="C21" s="36"/>
      <c r="D21" s="416"/>
      <c r="E21" s="416"/>
      <c r="F21" s="416"/>
      <c r="G21" s="417"/>
      <c r="H21" s="410"/>
      <c r="I21" s="37"/>
      <c r="J21" s="38"/>
      <c r="K21" s="39"/>
      <c r="L21" s="40"/>
      <c r="M21" s="40"/>
      <c r="N21" s="40"/>
      <c r="O21" s="41"/>
      <c r="P21" s="39" t="str">
        <f t="shared" si="2"/>
        <v/>
      </c>
      <c r="Q21" s="357"/>
      <c r="R21" s="385"/>
      <c r="S21" s="391"/>
      <c r="T21" s="242"/>
      <c r="U21" s="42"/>
      <c r="V21" s="332"/>
      <c r="W21" s="536" t="str">
        <f>IF(Y21="","",(IFERROR(VLOOKUP((V21&amp;Y21),リレーチーム記録入力表!$F$29:$G$92,2,FALSE),"")))</f>
        <v/>
      </c>
      <c r="X21" s="599"/>
      <c r="Y21" s="334"/>
      <c r="Z21" s="559"/>
      <c r="AA21" s="341"/>
      <c r="AB21" s="541" t="str">
        <f>IF(AD21="","",(IFERROR(VLOOKUP((AA21&amp;AD21),リレーチーム記録入力表!$F$29:$G$92,2,FALSE),"")))</f>
        <v/>
      </c>
      <c r="AC21" s="600"/>
      <c r="AD21" s="342"/>
      <c r="AE21" s="562"/>
      <c r="AF21" s="563"/>
      <c r="AG21" s="564"/>
      <c r="AH21" s="601"/>
      <c r="AI21" s="573" t="str">
        <f t="shared" si="3"/>
        <v/>
      </c>
      <c r="AJ21" s="567"/>
      <c r="AK21" s="568"/>
      <c r="AL21" s="569"/>
      <c r="AM21" s="570"/>
      <c r="AN21" s="571"/>
      <c r="AO21" s="572"/>
      <c r="AT21" s="959" t="str">
        <f t="shared" si="4"/>
        <v/>
      </c>
      <c r="AU21" s="959" t="str">
        <f t="shared" si="5"/>
        <v/>
      </c>
      <c r="AV21" s="959" t="str">
        <f t="shared" si="6"/>
        <v/>
      </c>
      <c r="AW21" s="959" t="str">
        <f t="shared" si="7"/>
        <v>_r1</v>
      </c>
      <c r="AX21" s="959" t="str">
        <f t="shared" si="8"/>
        <v>_r4</v>
      </c>
      <c r="BB21" s="964" t="str">
        <f t="shared" si="9"/>
        <v/>
      </c>
      <c r="BC21" s="964" t="str">
        <f t="shared" si="10"/>
        <v/>
      </c>
      <c r="BD21" s="964" t="str">
        <f t="shared" si="11"/>
        <v/>
      </c>
      <c r="BE21" s="964"/>
      <c r="BF21" s="964" t="str">
        <f t="shared" si="12"/>
        <v/>
      </c>
      <c r="BG21" s="964" t="str">
        <f t="shared" si="13"/>
        <v/>
      </c>
      <c r="BH21" s="964" t="str">
        <f t="shared" si="14"/>
        <v>1_</v>
      </c>
      <c r="BI21" s="968" t="str">
        <f t="shared" si="15"/>
        <v>4_</v>
      </c>
      <c r="BK21" s="960" t="str">
        <f t="shared" si="23"/>
        <v/>
      </c>
      <c r="BL21" s="960" t="str">
        <f t="shared" si="24"/>
        <v/>
      </c>
      <c r="BM21" s="959" t="str">
        <f t="shared" si="25"/>
        <v/>
      </c>
      <c r="BQ21" s="967"/>
      <c r="BR21" s="967" t="str">
        <f>'NANS Data'!U15</f>
        <v/>
      </c>
      <c r="BS21" s="967" t="str">
        <f t="shared" si="19"/>
        <v/>
      </c>
      <c r="BT21" s="967" t="str">
        <f t="shared" si="20"/>
        <v/>
      </c>
      <c r="BV21" s="959" t="s">
        <v>613</v>
      </c>
      <c r="BW21" s="959" t="s">
        <v>636</v>
      </c>
      <c r="BX21" s="967">
        <v>14</v>
      </c>
      <c r="BY21" s="967" t="s">
        <v>426</v>
      </c>
      <c r="BZ21" s="959" t="str">
        <f t="shared" si="26"/>
        <v>14D</v>
      </c>
      <c r="CA21" s="959">
        <f t="shared" si="27"/>
        <v>0</v>
      </c>
    </row>
    <row r="22" spans="2:79" ht="23.25" customHeight="1">
      <c r="B22" s="153" t="str">
        <f>IF(D22="","",(COUNTIF($BK$8:BK22,"1")))</f>
        <v/>
      </c>
      <c r="C22" s="44"/>
      <c r="D22" s="418"/>
      <c r="E22" s="418"/>
      <c r="F22" s="418"/>
      <c r="G22" s="419"/>
      <c r="H22" s="411"/>
      <c r="I22" s="45"/>
      <c r="J22" s="46"/>
      <c r="K22" s="47"/>
      <c r="L22" s="48"/>
      <c r="M22" s="48"/>
      <c r="N22" s="48"/>
      <c r="O22" s="49"/>
      <c r="P22" s="47" t="str">
        <f t="shared" si="2"/>
        <v/>
      </c>
      <c r="Q22" s="358"/>
      <c r="R22" s="387"/>
      <c r="S22" s="392"/>
      <c r="T22" s="244"/>
      <c r="U22" s="50"/>
      <c r="V22" s="335"/>
      <c r="W22" s="537" t="str">
        <f>IF(Y22="","",(IFERROR(VLOOKUP((V22&amp;Y22),リレーチーム記録入力表!$F$29:$G$92,2,FALSE),"")))</f>
        <v/>
      </c>
      <c r="X22" s="602"/>
      <c r="Y22" s="336"/>
      <c r="Z22" s="574"/>
      <c r="AA22" s="343"/>
      <c r="AB22" s="542" t="str">
        <f>IF(AD22="","",(IFERROR(VLOOKUP((AA22&amp;AD22),リレーチーム記録入力表!$F$29:$G$92,2,FALSE),"")))</f>
        <v/>
      </c>
      <c r="AC22" s="603"/>
      <c r="AD22" s="344"/>
      <c r="AE22" s="577"/>
      <c r="AF22" s="578"/>
      <c r="AG22" s="579"/>
      <c r="AH22" s="604"/>
      <c r="AI22" s="581" t="str">
        <f t="shared" si="3"/>
        <v/>
      </c>
      <c r="AJ22" s="582"/>
      <c r="AK22" s="583"/>
      <c r="AL22" s="584"/>
      <c r="AM22" s="585"/>
      <c r="AN22" s="586"/>
      <c r="AO22" s="306"/>
      <c r="AT22" s="959" t="str">
        <f t="shared" si="4"/>
        <v/>
      </c>
      <c r="AU22" s="959" t="str">
        <f t="shared" si="5"/>
        <v/>
      </c>
      <c r="AV22" s="959" t="str">
        <f t="shared" si="6"/>
        <v/>
      </c>
      <c r="AW22" s="959" t="str">
        <f t="shared" si="7"/>
        <v>_r1</v>
      </c>
      <c r="AX22" s="959" t="str">
        <f t="shared" si="8"/>
        <v>_r4</v>
      </c>
      <c r="BB22" s="964" t="str">
        <f t="shared" si="9"/>
        <v/>
      </c>
      <c r="BC22" s="964" t="str">
        <f t="shared" si="10"/>
        <v/>
      </c>
      <c r="BD22" s="964" t="str">
        <f t="shared" si="11"/>
        <v/>
      </c>
      <c r="BE22" s="964"/>
      <c r="BF22" s="964" t="str">
        <f t="shared" si="12"/>
        <v/>
      </c>
      <c r="BG22" s="964" t="str">
        <f t="shared" si="13"/>
        <v/>
      </c>
      <c r="BH22" s="964" t="str">
        <f t="shared" si="14"/>
        <v>1_</v>
      </c>
      <c r="BI22" s="968" t="str">
        <f t="shared" si="15"/>
        <v>4_</v>
      </c>
      <c r="BK22" s="960" t="str">
        <f t="shared" si="23"/>
        <v/>
      </c>
      <c r="BL22" s="960" t="str">
        <f t="shared" si="24"/>
        <v/>
      </c>
      <c r="BM22" s="959" t="str">
        <f t="shared" si="25"/>
        <v/>
      </c>
      <c r="BQ22" s="967"/>
      <c r="BR22" s="967" t="str">
        <f>'NANS Data'!U16</f>
        <v/>
      </c>
      <c r="BS22" s="967" t="str">
        <f t="shared" si="19"/>
        <v/>
      </c>
      <c r="BT22" s="967" t="str">
        <f t="shared" si="20"/>
        <v/>
      </c>
      <c r="BX22" s="967"/>
      <c r="BY22" s="967"/>
    </row>
    <row r="23" spans="2:79" ht="23.25" customHeight="1">
      <c r="B23" s="154" t="str">
        <f>IF(D23="","",(COUNTIF($BK$8:BK23,"1")))</f>
        <v/>
      </c>
      <c r="C23" s="51"/>
      <c r="D23" s="420"/>
      <c r="E23" s="420"/>
      <c r="F23" s="420"/>
      <c r="G23" s="421"/>
      <c r="H23" s="412"/>
      <c r="I23" s="52"/>
      <c r="J23" s="53"/>
      <c r="K23" s="54"/>
      <c r="L23" s="54"/>
      <c r="M23" s="54"/>
      <c r="N23" s="55"/>
      <c r="O23" s="56"/>
      <c r="P23" s="54" t="str">
        <f t="shared" si="2"/>
        <v/>
      </c>
      <c r="Q23" s="359"/>
      <c r="R23" s="389"/>
      <c r="S23" s="390"/>
      <c r="T23" s="245"/>
      <c r="U23" s="57"/>
      <c r="V23" s="337"/>
      <c r="W23" s="538" t="str">
        <f>IF(Y23="","",(IFERROR(VLOOKUP((V23&amp;Y23),リレーチーム記録入力表!$F$29:$G$92,2,FALSE),"")))</f>
        <v/>
      </c>
      <c r="X23" s="588"/>
      <c r="Y23" s="338"/>
      <c r="Z23" s="587"/>
      <c r="AA23" s="345"/>
      <c r="AB23" s="543" t="str">
        <f>IF(AD23="","",(IFERROR(VLOOKUP((AA23&amp;AD23),リレーチーム記録入力表!$F$29:$G$92,2,FALSE),"")))</f>
        <v/>
      </c>
      <c r="AC23" s="589"/>
      <c r="AD23" s="346"/>
      <c r="AE23" s="590"/>
      <c r="AF23" s="591"/>
      <c r="AG23" s="592"/>
      <c r="AH23" s="605"/>
      <c r="AI23" s="552" t="str">
        <f t="shared" si="3"/>
        <v/>
      </c>
      <c r="AJ23" s="594"/>
      <c r="AK23" s="595"/>
      <c r="AL23" s="596"/>
      <c r="AM23" s="301"/>
      <c r="AN23" s="597"/>
      <c r="AO23" s="598"/>
      <c r="AT23" s="959" t="str">
        <f t="shared" si="4"/>
        <v/>
      </c>
      <c r="AU23" s="959" t="str">
        <f t="shared" si="5"/>
        <v/>
      </c>
      <c r="AV23" s="959" t="str">
        <f t="shared" si="6"/>
        <v/>
      </c>
      <c r="AW23" s="959" t="str">
        <f t="shared" si="7"/>
        <v>_r1</v>
      </c>
      <c r="AX23" s="959" t="str">
        <f t="shared" si="8"/>
        <v>_r4</v>
      </c>
      <c r="BB23" s="964" t="str">
        <f t="shared" si="9"/>
        <v/>
      </c>
      <c r="BC23" s="964" t="str">
        <f t="shared" si="10"/>
        <v/>
      </c>
      <c r="BD23" s="964" t="str">
        <f t="shared" si="11"/>
        <v/>
      </c>
      <c r="BE23" s="964"/>
      <c r="BF23" s="964" t="str">
        <f t="shared" si="12"/>
        <v/>
      </c>
      <c r="BG23" s="964" t="str">
        <f t="shared" si="13"/>
        <v/>
      </c>
      <c r="BH23" s="964" t="str">
        <f t="shared" si="14"/>
        <v>1_</v>
      </c>
      <c r="BI23" s="968" t="str">
        <f t="shared" si="15"/>
        <v>4_</v>
      </c>
      <c r="BK23" s="960" t="str">
        <f t="shared" si="23"/>
        <v/>
      </c>
      <c r="BL23" s="960" t="str">
        <f t="shared" si="24"/>
        <v/>
      </c>
      <c r="BM23" s="959" t="str">
        <f t="shared" si="25"/>
        <v/>
      </c>
      <c r="BQ23" s="967"/>
      <c r="BR23" s="967" t="str">
        <f>'NANS Data'!U17</f>
        <v/>
      </c>
      <c r="BS23" s="967" t="str">
        <f t="shared" si="19"/>
        <v/>
      </c>
      <c r="BT23" s="967" t="str">
        <f t="shared" si="20"/>
        <v/>
      </c>
      <c r="BX23" s="967"/>
      <c r="BY23" s="967"/>
    </row>
    <row r="24" spans="2:79" ht="23.25" customHeight="1">
      <c r="B24" s="152" t="str">
        <f>IF(D24="","",(COUNTIF($BK$8:BK24,"1")))</f>
        <v/>
      </c>
      <c r="C24" s="36"/>
      <c r="D24" s="416"/>
      <c r="E24" s="416"/>
      <c r="F24" s="416"/>
      <c r="G24" s="417"/>
      <c r="H24" s="410"/>
      <c r="I24" s="37"/>
      <c r="J24" s="38"/>
      <c r="K24" s="39"/>
      <c r="L24" s="40"/>
      <c r="M24" s="40"/>
      <c r="N24" s="40"/>
      <c r="O24" s="41"/>
      <c r="P24" s="39" t="str">
        <f t="shared" si="2"/>
        <v/>
      </c>
      <c r="Q24" s="357"/>
      <c r="R24" s="385"/>
      <c r="S24" s="391"/>
      <c r="T24" s="242"/>
      <c r="U24" s="42"/>
      <c r="V24" s="332"/>
      <c r="W24" s="536" t="str">
        <f>IF(Y24="","",(IFERROR(VLOOKUP((V24&amp;Y24),リレーチーム記録入力表!$F$29:$G$92,2,FALSE),"")))</f>
        <v/>
      </c>
      <c r="X24" s="599"/>
      <c r="Y24" s="333"/>
      <c r="Z24" s="559"/>
      <c r="AA24" s="341"/>
      <c r="AB24" s="541" t="str">
        <f>IF(AD24="","",(IFERROR(VLOOKUP((AA24&amp;AD24),リレーチーム記録入力表!$F$29:$G$92,2,FALSE),"")))</f>
        <v/>
      </c>
      <c r="AC24" s="600"/>
      <c r="AD24" s="342"/>
      <c r="AE24" s="562"/>
      <c r="AF24" s="563"/>
      <c r="AG24" s="564"/>
      <c r="AH24" s="601"/>
      <c r="AI24" s="566" t="str">
        <f t="shared" si="3"/>
        <v/>
      </c>
      <c r="AJ24" s="567"/>
      <c r="AK24" s="568"/>
      <c r="AL24" s="569"/>
      <c r="AM24" s="570"/>
      <c r="AN24" s="571"/>
      <c r="AO24" s="572"/>
      <c r="AT24" s="959" t="str">
        <f t="shared" si="4"/>
        <v/>
      </c>
      <c r="AU24" s="959" t="str">
        <f t="shared" si="5"/>
        <v/>
      </c>
      <c r="AV24" s="959" t="str">
        <f t="shared" si="6"/>
        <v/>
      </c>
      <c r="AW24" s="959" t="str">
        <f t="shared" si="7"/>
        <v>_r1</v>
      </c>
      <c r="AX24" s="959" t="str">
        <f t="shared" si="8"/>
        <v>_r4</v>
      </c>
      <c r="BB24" s="964" t="str">
        <f t="shared" si="9"/>
        <v/>
      </c>
      <c r="BC24" s="964" t="str">
        <f t="shared" si="10"/>
        <v/>
      </c>
      <c r="BD24" s="964" t="str">
        <f t="shared" si="11"/>
        <v/>
      </c>
      <c r="BE24" s="964"/>
      <c r="BF24" s="964" t="str">
        <f t="shared" si="12"/>
        <v/>
      </c>
      <c r="BG24" s="964" t="str">
        <f t="shared" si="13"/>
        <v/>
      </c>
      <c r="BH24" s="964" t="str">
        <f t="shared" si="14"/>
        <v>1_</v>
      </c>
      <c r="BI24" s="968" t="str">
        <f t="shared" si="15"/>
        <v>4_</v>
      </c>
      <c r="BK24" s="960" t="str">
        <f t="shared" si="23"/>
        <v/>
      </c>
      <c r="BL24" s="960" t="str">
        <f t="shared" si="24"/>
        <v/>
      </c>
      <c r="BM24" s="959" t="str">
        <f t="shared" si="25"/>
        <v/>
      </c>
      <c r="BQ24" s="967"/>
      <c r="BR24" s="967" t="str">
        <f>'NANS Data'!U18</f>
        <v/>
      </c>
      <c r="BS24" s="967" t="str">
        <f t="shared" si="19"/>
        <v/>
      </c>
      <c r="BT24" s="967" t="str">
        <f t="shared" si="20"/>
        <v/>
      </c>
      <c r="BX24" s="967"/>
      <c r="BY24" s="967"/>
    </row>
    <row r="25" spans="2:79" ht="23.25" customHeight="1">
      <c r="B25" s="152" t="str">
        <f>IF(D25="","",(COUNTIF($BK$8:BK25,"1")))</f>
        <v/>
      </c>
      <c r="C25" s="36"/>
      <c r="D25" s="416"/>
      <c r="E25" s="416"/>
      <c r="F25" s="416"/>
      <c r="G25" s="417"/>
      <c r="H25" s="410"/>
      <c r="I25" s="37"/>
      <c r="J25" s="38"/>
      <c r="K25" s="39"/>
      <c r="L25" s="40"/>
      <c r="M25" s="40"/>
      <c r="N25" s="40"/>
      <c r="O25" s="41"/>
      <c r="P25" s="39" t="str">
        <f t="shared" si="2"/>
        <v/>
      </c>
      <c r="Q25" s="357"/>
      <c r="R25" s="385"/>
      <c r="S25" s="391"/>
      <c r="T25" s="242"/>
      <c r="U25" s="42"/>
      <c r="V25" s="332"/>
      <c r="W25" s="536" t="str">
        <f>IF(Y25="","",(IFERROR(VLOOKUP((V25&amp;Y25),リレーチーム記録入力表!$F$29:$G$92,2,FALSE),"")))</f>
        <v/>
      </c>
      <c r="X25" s="599"/>
      <c r="Y25" s="334"/>
      <c r="Z25" s="559"/>
      <c r="AA25" s="341"/>
      <c r="AB25" s="541" t="str">
        <f>IF(AD25="","",(IFERROR(VLOOKUP((AA25&amp;AD25),リレーチーム記録入力表!$F$29:$G$92,2,FALSE),"")))</f>
        <v/>
      </c>
      <c r="AC25" s="600"/>
      <c r="AD25" s="342"/>
      <c r="AE25" s="562"/>
      <c r="AF25" s="563"/>
      <c r="AG25" s="564"/>
      <c r="AH25" s="601"/>
      <c r="AI25" s="573" t="str">
        <f t="shared" si="3"/>
        <v/>
      </c>
      <c r="AJ25" s="567"/>
      <c r="AK25" s="568"/>
      <c r="AL25" s="569"/>
      <c r="AM25" s="570"/>
      <c r="AN25" s="571"/>
      <c r="AO25" s="572"/>
      <c r="AT25" s="959" t="str">
        <f t="shared" si="4"/>
        <v/>
      </c>
      <c r="AU25" s="959" t="str">
        <f t="shared" si="5"/>
        <v/>
      </c>
      <c r="AV25" s="959" t="str">
        <f t="shared" si="6"/>
        <v/>
      </c>
      <c r="AW25" s="959" t="str">
        <f t="shared" si="7"/>
        <v>_r1</v>
      </c>
      <c r="AX25" s="959" t="str">
        <f t="shared" si="8"/>
        <v>_r4</v>
      </c>
      <c r="BB25" s="964" t="str">
        <f t="shared" si="9"/>
        <v/>
      </c>
      <c r="BC25" s="964" t="str">
        <f t="shared" si="10"/>
        <v/>
      </c>
      <c r="BD25" s="964" t="str">
        <f t="shared" si="11"/>
        <v/>
      </c>
      <c r="BE25" s="964"/>
      <c r="BF25" s="964" t="str">
        <f t="shared" si="12"/>
        <v/>
      </c>
      <c r="BG25" s="964" t="str">
        <f t="shared" si="13"/>
        <v/>
      </c>
      <c r="BH25" s="964" t="str">
        <f t="shared" si="14"/>
        <v>1_</v>
      </c>
      <c r="BI25" s="968" t="str">
        <f t="shared" si="15"/>
        <v>4_</v>
      </c>
      <c r="BK25" s="960" t="str">
        <f t="shared" si="23"/>
        <v/>
      </c>
      <c r="BL25" s="960" t="str">
        <f t="shared" si="24"/>
        <v/>
      </c>
      <c r="BM25" s="959" t="str">
        <f t="shared" si="25"/>
        <v/>
      </c>
      <c r="BQ25" s="967"/>
      <c r="BR25" s="967" t="str">
        <f>'NANS Data'!U19</f>
        <v/>
      </c>
      <c r="BS25" s="967" t="str">
        <f t="shared" si="19"/>
        <v/>
      </c>
      <c r="BT25" s="967" t="str">
        <f t="shared" si="20"/>
        <v/>
      </c>
      <c r="BX25" s="967"/>
      <c r="BY25" s="967"/>
    </row>
    <row r="26" spans="2:79" ht="23.25" customHeight="1">
      <c r="B26" s="152" t="str">
        <f>IF(D26="","",(COUNTIF($BK$8:BK26,"1")))</f>
        <v/>
      </c>
      <c r="C26" s="36"/>
      <c r="D26" s="416"/>
      <c r="E26" s="416"/>
      <c r="F26" s="416"/>
      <c r="G26" s="417"/>
      <c r="H26" s="410"/>
      <c r="I26" s="37"/>
      <c r="J26" s="38"/>
      <c r="K26" s="39"/>
      <c r="L26" s="40"/>
      <c r="M26" s="40"/>
      <c r="N26" s="40"/>
      <c r="O26" s="41"/>
      <c r="P26" s="39" t="str">
        <f t="shared" si="2"/>
        <v/>
      </c>
      <c r="Q26" s="357"/>
      <c r="R26" s="385"/>
      <c r="S26" s="391"/>
      <c r="T26" s="242"/>
      <c r="U26" s="42"/>
      <c r="V26" s="332"/>
      <c r="W26" s="536" t="str">
        <f>IF(Y26="","",(IFERROR(VLOOKUP((V26&amp;Y26),リレーチーム記録入力表!$F$29:$G$92,2,FALSE),"")))</f>
        <v/>
      </c>
      <c r="X26" s="599"/>
      <c r="Y26" s="334"/>
      <c r="Z26" s="559"/>
      <c r="AA26" s="341"/>
      <c r="AB26" s="541" t="str">
        <f>IF(AD26="","",(IFERROR(VLOOKUP((AA26&amp;AD26),リレーチーム記録入力表!$F$29:$G$92,2,FALSE),"")))</f>
        <v/>
      </c>
      <c r="AC26" s="600"/>
      <c r="AD26" s="342"/>
      <c r="AE26" s="562"/>
      <c r="AF26" s="563"/>
      <c r="AG26" s="564"/>
      <c r="AH26" s="601"/>
      <c r="AI26" s="573" t="str">
        <f t="shared" si="3"/>
        <v/>
      </c>
      <c r="AJ26" s="567"/>
      <c r="AK26" s="568"/>
      <c r="AL26" s="569"/>
      <c r="AM26" s="570"/>
      <c r="AN26" s="571"/>
      <c r="AO26" s="572"/>
      <c r="AT26" s="959" t="str">
        <f t="shared" si="4"/>
        <v/>
      </c>
      <c r="AU26" s="959" t="str">
        <f t="shared" si="5"/>
        <v/>
      </c>
      <c r="AV26" s="959" t="str">
        <f t="shared" si="6"/>
        <v/>
      </c>
      <c r="AW26" s="959" t="str">
        <f t="shared" si="7"/>
        <v>_r1</v>
      </c>
      <c r="AX26" s="959" t="str">
        <f t="shared" si="8"/>
        <v>_r4</v>
      </c>
      <c r="BB26" s="964" t="str">
        <f t="shared" si="9"/>
        <v/>
      </c>
      <c r="BC26" s="964" t="str">
        <f t="shared" si="10"/>
        <v/>
      </c>
      <c r="BD26" s="964" t="str">
        <f t="shared" si="11"/>
        <v/>
      </c>
      <c r="BE26" s="964"/>
      <c r="BF26" s="964" t="str">
        <f t="shared" si="12"/>
        <v/>
      </c>
      <c r="BG26" s="964" t="str">
        <f t="shared" si="13"/>
        <v/>
      </c>
      <c r="BH26" s="964" t="str">
        <f t="shared" si="14"/>
        <v>1_</v>
      </c>
      <c r="BI26" s="968" t="str">
        <f t="shared" si="15"/>
        <v>4_</v>
      </c>
      <c r="BK26" s="960" t="str">
        <f t="shared" si="23"/>
        <v/>
      </c>
      <c r="BL26" s="960" t="str">
        <f t="shared" si="24"/>
        <v/>
      </c>
      <c r="BM26" s="969" t="str">
        <f t="shared" si="25"/>
        <v/>
      </c>
      <c r="BQ26" s="967"/>
      <c r="BR26" s="967" t="str">
        <f>'NANS Data'!U20</f>
        <v/>
      </c>
      <c r="BS26" s="967" t="str">
        <f t="shared" si="19"/>
        <v/>
      </c>
      <c r="BT26" s="967" t="str">
        <f t="shared" si="20"/>
        <v/>
      </c>
    </row>
    <row r="27" spans="2:79" ht="23.25" customHeight="1">
      <c r="B27" s="153" t="str">
        <f>IF(D27="","",(COUNTIF($BK$8:BK27,"1")))</f>
        <v/>
      </c>
      <c r="C27" s="44"/>
      <c r="D27" s="418"/>
      <c r="E27" s="418"/>
      <c r="F27" s="418"/>
      <c r="G27" s="419"/>
      <c r="H27" s="411"/>
      <c r="I27" s="45"/>
      <c r="J27" s="46"/>
      <c r="K27" s="47"/>
      <c r="L27" s="48"/>
      <c r="M27" s="48"/>
      <c r="N27" s="48"/>
      <c r="O27" s="49"/>
      <c r="P27" s="47" t="str">
        <f t="shared" si="2"/>
        <v/>
      </c>
      <c r="Q27" s="358"/>
      <c r="R27" s="387"/>
      <c r="S27" s="392"/>
      <c r="T27" s="244"/>
      <c r="U27" s="50"/>
      <c r="V27" s="335"/>
      <c r="W27" s="537" t="str">
        <f>IF(Y27="","",(IFERROR(VLOOKUP((V27&amp;Y27),リレーチーム記録入力表!$F$29:$G$92,2,FALSE),"")))</f>
        <v/>
      </c>
      <c r="X27" s="602"/>
      <c r="Y27" s="336"/>
      <c r="Z27" s="574"/>
      <c r="AA27" s="343"/>
      <c r="AB27" s="542" t="str">
        <f>IF(AD27="","",(IFERROR(VLOOKUP((AA27&amp;AD27),リレーチーム記録入力表!$F$29:$G$92,2,FALSE),"")))</f>
        <v/>
      </c>
      <c r="AC27" s="603"/>
      <c r="AD27" s="344"/>
      <c r="AE27" s="577"/>
      <c r="AF27" s="578"/>
      <c r="AG27" s="579"/>
      <c r="AH27" s="604"/>
      <c r="AI27" s="581" t="str">
        <f t="shared" si="3"/>
        <v/>
      </c>
      <c r="AJ27" s="582"/>
      <c r="AK27" s="583"/>
      <c r="AL27" s="584"/>
      <c r="AM27" s="585"/>
      <c r="AN27" s="586"/>
      <c r="AO27" s="306"/>
      <c r="AT27" s="959" t="str">
        <f t="shared" si="4"/>
        <v/>
      </c>
      <c r="AU27" s="959" t="str">
        <f t="shared" si="5"/>
        <v/>
      </c>
      <c r="AV27" s="959" t="str">
        <f t="shared" si="6"/>
        <v/>
      </c>
      <c r="AW27" s="959" t="str">
        <f t="shared" si="7"/>
        <v>_r1</v>
      </c>
      <c r="AX27" s="959" t="str">
        <f t="shared" si="8"/>
        <v>_r4</v>
      </c>
      <c r="BB27" s="964" t="str">
        <f t="shared" si="9"/>
        <v/>
      </c>
      <c r="BC27" s="964" t="str">
        <f t="shared" si="10"/>
        <v/>
      </c>
      <c r="BD27" s="964" t="str">
        <f t="shared" si="11"/>
        <v/>
      </c>
      <c r="BE27" s="964"/>
      <c r="BF27" s="964" t="str">
        <f t="shared" si="12"/>
        <v/>
      </c>
      <c r="BG27" s="964" t="str">
        <f t="shared" si="13"/>
        <v/>
      </c>
      <c r="BH27" s="964" t="str">
        <f t="shared" si="14"/>
        <v>1_</v>
      </c>
      <c r="BI27" s="968" t="str">
        <f t="shared" si="15"/>
        <v>4_</v>
      </c>
      <c r="BK27" s="960" t="str">
        <f t="shared" si="23"/>
        <v/>
      </c>
      <c r="BL27" s="960" t="str">
        <f t="shared" si="24"/>
        <v/>
      </c>
      <c r="BM27" s="959" t="str">
        <f t="shared" si="25"/>
        <v/>
      </c>
      <c r="BQ27" s="967"/>
      <c r="BR27" s="967" t="str">
        <f>'NANS Data'!U21</f>
        <v/>
      </c>
      <c r="BS27" s="967" t="str">
        <f t="shared" si="19"/>
        <v/>
      </c>
      <c r="BT27" s="967" t="str">
        <f t="shared" si="20"/>
        <v/>
      </c>
    </row>
    <row r="28" spans="2:79" ht="23.25" customHeight="1">
      <c r="B28" s="154" t="str">
        <f>IF(D28="","",(COUNTIF($BK$8:BK28,"1")))</f>
        <v/>
      </c>
      <c r="C28" s="51"/>
      <c r="D28" s="420"/>
      <c r="E28" s="420"/>
      <c r="F28" s="420"/>
      <c r="G28" s="421"/>
      <c r="H28" s="412"/>
      <c r="I28" s="52"/>
      <c r="J28" s="53"/>
      <c r="K28" s="54"/>
      <c r="L28" s="54"/>
      <c r="M28" s="54"/>
      <c r="N28" s="55"/>
      <c r="O28" s="56"/>
      <c r="P28" s="54" t="str">
        <f t="shared" si="2"/>
        <v/>
      </c>
      <c r="Q28" s="359"/>
      <c r="R28" s="389"/>
      <c r="S28" s="390"/>
      <c r="T28" s="245"/>
      <c r="U28" s="57"/>
      <c r="V28" s="337"/>
      <c r="W28" s="538" t="str">
        <f>IF(Y28="","",(IFERROR(VLOOKUP((V28&amp;Y28),リレーチーム記録入力表!$F$29:$G$92,2,FALSE),"")))</f>
        <v/>
      </c>
      <c r="X28" s="588"/>
      <c r="Y28" s="338"/>
      <c r="Z28" s="587"/>
      <c r="AA28" s="345"/>
      <c r="AB28" s="543" t="str">
        <f>IF(AD28="","",(IFERROR(VLOOKUP((AA28&amp;AD28),リレーチーム記録入力表!$F$29:$G$92,2,FALSE),"")))</f>
        <v/>
      </c>
      <c r="AC28" s="589"/>
      <c r="AD28" s="346"/>
      <c r="AE28" s="590"/>
      <c r="AF28" s="591"/>
      <c r="AG28" s="592"/>
      <c r="AH28" s="605"/>
      <c r="AI28" s="552" t="str">
        <f t="shared" si="3"/>
        <v/>
      </c>
      <c r="AJ28" s="594"/>
      <c r="AK28" s="595"/>
      <c r="AL28" s="596"/>
      <c r="AM28" s="301"/>
      <c r="AN28" s="597"/>
      <c r="AO28" s="598"/>
      <c r="AT28" s="959" t="str">
        <f t="shared" si="4"/>
        <v/>
      </c>
      <c r="AU28" s="959" t="str">
        <f t="shared" si="5"/>
        <v/>
      </c>
      <c r="AV28" s="959" t="str">
        <f t="shared" si="6"/>
        <v/>
      </c>
      <c r="AW28" s="959" t="str">
        <f t="shared" si="7"/>
        <v>_r1</v>
      </c>
      <c r="AX28" s="959" t="str">
        <f t="shared" si="8"/>
        <v>_r4</v>
      </c>
      <c r="BB28" s="964" t="str">
        <f t="shared" si="9"/>
        <v/>
      </c>
      <c r="BC28" s="964" t="str">
        <f t="shared" si="10"/>
        <v/>
      </c>
      <c r="BD28" s="964" t="str">
        <f t="shared" si="11"/>
        <v/>
      </c>
      <c r="BE28" s="964"/>
      <c r="BF28" s="964" t="str">
        <f t="shared" si="12"/>
        <v/>
      </c>
      <c r="BG28" s="964" t="str">
        <f t="shared" si="13"/>
        <v/>
      </c>
      <c r="BH28" s="964" t="str">
        <f t="shared" si="14"/>
        <v>1_</v>
      </c>
      <c r="BI28" s="968" t="str">
        <f t="shared" si="15"/>
        <v>4_</v>
      </c>
      <c r="BK28" s="960" t="str">
        <f t="shared" si="23"/>
        <v/>
      </c>
      <c r="BL28" s="960" t="str">
        <f t="shared" si="24"/>
        <v/>
      </c>
      <c r="BM28" s="959" t="str">
        <f t="shared" si="25"/>
        <v/>
      </c>
      <c r="BQ28" s="967"/>
      <c r="BR28" s="967" t="str">
        <f>'NANS Data'!U22</f>
        <v/>
      </c>
      <c r="BS28" s="967" t="str">
        <f t="shared" si="19"/>
        <v/>
      </c>
      <c r="BT28" s="967" t="str">
        <f t="shared" si="20"/>
        <v/>
      </c>
      <c r="BX28" s="967"/>
      <c r="BY28" s="967"/>
    </row>
    <row r="29" spans="2:79" ht="23.25" customHeight="1">
      <c r="B29" s="152" t="str">
        <f>IF(D29="","",(COUNTIF($BK$8:BK29,"1")))</f>
        <v/>
      </c>
      <c r="C29" s="36"/>
      <c r="D29" s="416"/>
      <c r="E29" s="416"/>
      <c r="F29" s="416"/>
      <c r="G29" s="417"/>
      <c r="H29" s="410"/>
      <c r="I29" s="37"/>
      <c r="J29" s="38"/>
      <c r="K29" s="39"/>
      <c r="L29" s="40"/>
      <c r="M29" s="40"/>
      <c r="N29" s="40"/>
      <c r="O29" s="41"/>
      <c r="P29" s="39" t="str">
        <f t="shared" si="2"/>
        <v/>
      </c>
      <c r="Q29" s="357"/>
      <c r="R29" s="385"/>
      <c r="S29" s="391"/>
      <c r="T29" s="242"/>
      <c r="U29" s="42"/>
      <c r="V29" s="332"/>
      <c r="W29" s="536" t="str">
        <f>IF(Y29="","",(IFERROR(VLOOKUP((V29&amp;Y29),リレーチーム記録入力表!$F$29:$G$92,2,FALSE),"")))</f>
        <v/>
      </c>
      <c r="X29" s="599"/>
      <c r="Y29" s="333"/>
      <c r="Z29" s="559"/>
      <c r="AA29" s="341"/>
      <c r="AB29" s="541" t="str">
        <f>IF(AD29="","",(IFERROR(VLOOKUP((AA29&amp;AD29),リレーチーム記録入力表!$F$29:$G$92,2,FALSE),"")))</f>
        <v/>
      </c>
      <c r="AC29" s="600"/>
      <c r="AD29" s="342"/>
      <c r="AE29" s="562"/>
      <c r="AF29" s="563"/>
      <c r="AG29" s="564"/>
      <c r="AH29" s="601"/>
      <c r="AI29" s="566" t="str">
        <f t="shared" si="3"/>
        <v/>
      </c>
      <c r="AJ29" s="567"/>
      <c r="AK29" s="568"/>
      <c r="AL29" s="569"/>
      <c r="AM29" s="570"/>
      <c r="AN29" s="571"/>
      <c r="AO29" s="572"/>
      <c r="AT29" s="959" t="str">
        <f t="shared" si="4"/>
        <v/>
      </c>
      <c r="AU29" s="959" t="str">
        <f t="shared" si="5"/>
        <v/>
      </c>
      <c r="AV29" s="959" t="str">
        <f t="shared" si="6"/>
        <v/>
      </c>
      <c r="AW29" s="959" t="str">
        <f t="shared" si="7"/>
        <v>_r1</v>
      </c>
      <c r="AX29" s="959" t="str">
        <f t="shared" si="8"/>
        <v>_r4</v>
      </c>
      <c r="BB29" s="964" t="str">
        <f t="shared" si="9"/>
        <v/>
      </c>
      <c r="BC29" s="964" t="str">
        <f t="shared" si="10"/>
        <v/>
      </c>
      <c r="BD29" s="964" t="str">
        <f t="shared" si="11"/>
        <v/>
      </c>
      <c r="BE29" s="964"/>
      <c r="BF29" s="964" t="str">
        <f t="shared" si="12"/>
        <v/>
      </c>
      <c r="BG29" s="964" t="str">
        <f t="shared" si="13"/>
        <v/>
      </c>
      <c r="BH29" s="964" t="str">
        <f t="shared" si="14"/>
        <v>1_</v>
      </c>
      <c r="BI29" s="968" t="str">
        <f t="shared" si="15"/>
        <v>4_</v>
      </c>
      <c r="BK29" s="960" t="str">
        <f t="shared" si="23"/>
        <v/>
      </c>
      <c r="BL29" s="960" t="str">
        <f t="shared" si="24"/>
        <v/>
      </c>
      <c r="BM29" s="959" t="str">
        <f t="shared" si="25"/>
        <v/>
      </c>
      <c r="BQ29" s="967"/>
      <c r="BR29" s="967" t="str">
        <f>'NANS Data'!U23</f>
        <v/>
      </c>
      <c r="BS29" s="967" t="str">
        <f t="shared" si="19"/>
        <v/>
      </c>
      <c r="BT29" s="967" t="str">
        <f t="shared" si="20"/>
        <v/>
      </c>
      <c r="BX29" s="967"/>
      <c r="BY29" s="967"/>
    </row>
    <row r="30" spans="2:79" ht="23.25" customHeight="1">
      <c r="B30" s="152" t="str">
        <f>IF(D30="","",(COUNTIF($BK$8:BK30,"1")))</f>
        <v/>
      </c>
      <c r="C30" s="36"/>
      <c r="D30" s="416"/>
      <c r="E30" s="416"/>
      <c r="F30" s="416"/>
      <c r="G30" s="417"/>
      <c r="H30" s="410"/>
      <c r="I30" s="37"/>
      <c r="J30" s="38"/>
      <c r="K30" s="39"/>
      <c r="L30" s="40"/>
      <c r="M30" s="40"/>
      <c r="N30" s="40"/>
      <c r="O30" s="41"/>
      <c r="P30" s="39" t="str">
        <f t="shared" si="2"/>
        <v/>
      </c>
      <c r="Q30" s="357"/>
      <c r="R30" s="385"/>
      <c r="S30" s="391"/>
      <c r="T30" s="242"/>
      <c r="U30" s="42"/>
      <c r="V30" s="332"/>
      <c r="W30" s="536" t="str">
        <f>IF(Y30="","",(IFERROR(VLOOKUP((V30&amp;Y30),リレーチーム記録入力表!$F$29:$G$92,2,FALSE),"")))</f>
        <v/>
      </c>
      <c r="X30" s="599"/>
      <c r="Y30" s="334"/>
      <c r="Z30" s="559"/>
      <c r="AA30" s="341"/>
      <c r="AB30" s="541" t="str">
        <f>IF(AD30="","",(IFERROR(VLOOKUP((AA30&amp;AD30),リレーチーム記録入力表!$F$29:$G$92,2,FALSE),"")))</f>
        <v/>
      </c>
      <c r="AC30" s="600"/>
      <c r="AD30" s="342"/>
      <c r="AE30" s="562"/>
      <c r="AF30" s="563"/>
      <c r="AG30" s="564"/>
      <c r="AH30" s="601"/>
      <c r="AI30" s="573" t="str">
        <f t="shared" si="3"/>
        <v/>
      </c>
      <c r="AJ30" s="567"/>
      <c r="AK30" s="568"/>
      <c r="AL30" s="569"/>
      <c r="AM30" s="570"/>
      <c r="AN30" s="571"/>
      <c r="AO30" s="572"/>
      <c r="AT30" s="959" t="str">
        <f t="shared" si="4"/>
        <v/>
      </c>
      <c r="AU30" s="959" t="str">
        <f t="shared" si="5"/>
        <v/>
      </c>
      <c r="AV30" s="959" t="str">
        <f t="shared" si="6"/>
        <v/>
      </c>
      <c r="AW30" s="959" t="str">
        <f t="shared" si="7"/>
        <v>_r1</v>
      </c>
      <c r="AX30" s="959" t="str">
        <f t="shared" si="8"/>
        <v>_r4</v>
      </c>
      <c r="BB30" s="964" t="str">
        <f t="shared" si="9"/>
        <v/>
      </c>
      <c r="BC30" s="964" t="str">
        <f t="shared" si="10"/>
        <v/>
      </c>
      <c r="BD30" s="964" t="str">
        <f t="shared" si="11"/>
        <v/>
      </c>
      <c r="BE30" s="964"/>
      <c r="BF30" s="964" t="str">
        <f t="shared" si="12"/>
        <v/>
      </c>
      <c r="BG30" s="964" t="str">
        <f t="shared" si="13"/>
        <v/>
      </c>
      <c r="BH30" s="964" t="str">
        <f t="shared" si="14"/>
        <v>1_</v>
      </c>
      <c r="BI30" s="968" t="str">
        <f t="shared" si="15"/>
        <v>4_</v>
      </c>
      <c r="BK30" s="960" t="str">
        <f t="shared" si="23"/>
        <v/>
      </c>
      <c r="BL30" s="960" t="str">
        <f t="shared" si="24"/>
        <v/>
      </c>
      <c r="BM30" s="959" t="str">
        <f t="shared" si="25"/>
        <v/>
      </c>
      <c r="BQ30" s="967"/>
      <c r="BR30" s="967" t="str">
        <f>'NANS Data'!U24</f>
        <v/>
      </c>
      <c r="BS30" s="967" t="str">
        <f t="shared" si="19"/>
        <v/>
      </c>
      <c r="BT30" s="967" t="str">
        <f t="shared" si="20"/>
        <v/>
      </c>
    </row>
    <row r="31" spans="2:79" ht="23.25" customHeight="1">
      <c r="B31" s="152" t="str">
        <f>IF(D31="","",(COUNTIF($BK$8:BK31,"1")))</f>
        <v/>
      </c>
      <c r="C31" s="36"/>
      <c r="D31" s="416"/>
      <c r="E31" s="416"/>
      <c r="F31" s="416"/>
      <c r="G31" s="417"/>
      <c r="H31" s="410"/>
      <c r="I31" s="37"/>
      <c r="J31" s="38"/>
      <c r="K31" s="39"/>
      <c r="L31" s="40"/>
      <c r="M31" s="40"/>
      <c r="N31" s="40"/>
      <c r="O31" s="41"/>
      <c r="P31" s="39" t="str">
        <f t="shared" si="2"/>
        <v/>
      </c>
      <c r="Q31" s="357"/>
      <c r="R31" s="385"/>
      <c r="S31" s="391"/>
      <c r="T31" s="242"/>
      <c r="U31" s="42"/>
      <c r="V31" s="332"/>
      <c r="W31" s="536" t="str">
        <f>IF(Y31="","",(IFERROR(VLOOKUP((V31&amp;Y31),リレーチーム記録入力表!$F$29:$G$92,2,FALSE),"")))</f>
        <v/>
      </c>
      <c r="X31" s="599"/>
      <c r="Y31" s="334"/>
      <c r="Z31" s="559"/>
      <c r="AA31" s="341"/>
      <c r="AB31" s="541" t="str">
        <f>IF(AD31="","",(IFERROR(VLOOKUP((AA31&amp;AD31),リレーチーム記録入力表!$F$29:$G$92,2,FALSE),"")))</f>
        <v/>
      </c>
      <c r="AC31" s="600"/>
      <c r="AD31" s="342"/>
      <c r="AE31" s="562"/>
      <c r="AF31" s="563"/>
      <c r="AG31" s="564"/>
      <c r="AH31" s="601"/>
      <c r="AI31" s="573" t="str">
        <f t="shared" si="3"/>
        <v/>
      </c>
      <c r="AJ31" s="567"/>
      <c r="AK31" s="568"/>
      <c r="AL31" s="569"/>
      <c r="AM31" s="570"/>
      <c r="AN31" s="571"/>
      <c r="AO31" s="572"/>
      <c r="AT31" s="959" t="str">
        <f t="shared" si="4"/>
        <v/>
      </c>
      <c r="AU31" s="959" t="str">
        <f t="shared" si="5"/>
        <v/>
      </c>
      <c r="AV31" s="959" t="str">
        <f t="shared" si="6"/>
        <v/>
      </c>
      <c r="AW31" s="959" t="str">
        <f t="shared" si="7"/>
        <v>_r1</v>
      </c>
      <c r="AX31" s="959" t="str">
        <f t="shared" si="8"/>
        <v>_r4</v>
      </c>
      <c r="BB31" s="964" t="str">
        <f t="shared" si="9"/>
        <v/>
      </c>
      <c r="BC31" s="964" t="str">
        <f t="shared" si="10"/>
        <v/>
      </c>
      <c r="BD31" s="964" t="str">
        <f t="shared" si="11"/>
        <v/>
      </c>
      <c r="BE31" s="964"/>
      <c r="BF31" s="964" t="str">
        <f t="shared" si="12"/>
        <v/>
      </c>
      <c r="BG31" s="964" t="str">
        <f t="shared" si="13"/>
        <v/>
      </c>
      <c r="BH31" s="964" t="str">
        <f t="shared" si="14"/>
        <v>1_</v>
      </c>
      <c r="BI31" s="968" t="str">
        <f t="shared" si="15"/>
        <v>4_</v>
      </c>
      <c r="BK31" s="960" t="str">
        <f t="shared" si="23"/>
        <v/>
      </c>
      <c r="BL31" s="960" t="str">
        <f t="shared" si="24"/>
        <v/>
      </c>
      <c r="BM31" s="959" t="str">
        <f t="shared" si="25"/>
        <v/>
      </c>
      <c r="BQ31" s="967"/>
      <c r="BR31" s="967" t="str">
        <f>'NANS Data'!U25</f>
        <v/>
      </c>
      <c r="BS31" s="967" t="str">
        <f t="shared" si="19"/>
        <v/>
      </c>
      <c r="BT31" s="967" t="str">
        <f t="shared" si="20"/>
        <v/>
      </c>
    </row>
    <row r="32" spans="2:79" ht="23.25" customHeight="1">
      <c r="B32" s="153" t="str">
        <f>IF(D32="","",(COUNTIF($BK$8:BK32,"1")))</f>
        <v/>
      </c>
      <c r="C32" s="44"/>
      <c r="D32" s="418"/>
      <c r="E32" s="418"/>
      <c r="F32" s="418"/>
      <c r="G32" s="419"/>
      <c r="H32" s="411"/>
      <c r="I32" s="45"/>
      <c r="J32" s="46"/>
      <c r="K32" s="47"/>
      <c r="L32" s="48"/>
      <c r="M32" s="48"/>
      <c r="N32" s="48"/>
      <c r="O32" s="49"/>
      <c r="P32" s="47" t="str">
        <f t="shared" si="2"/>
        <v/>
      </c>
      <c r="Q32" s="358"/>
      <c r="R32" s="387"/>
      <c r="S32" s="392"/>
      <c r="T32" s="244"/>
      <c r="U32" s="50"/>
      <c r="V32" s="335"/>
      <c r="W32" s="537" t="str">
        <f>IF(Y32="","",(IFERROR(VLOOKUP((V32&amp;Y32),リレーチーム記録入力表!$F$29:$G$92,2,FALSE),"")))</f>
        <v/>
      </c>
      <c r="X32" s="602"/>
      <c r="Y32" s="336"/>
      <c r="Z32" s="574"/>
      <c r="AA32" s="343"/>
      <c r="AB32" s="542" t="str">
        <f>IF(AD32="","",(IFERROR(VLOOKUP((AA32&amp;AD32),リレーチーム記録入力表!$F$29:$G$92,2,FALSE),"")))</f>
        <v/>
      </c>
      <c r="AC32" s="603"/>
      <c r="AD32" s="344"/>
      <c r="AE32" s="577"/>
      <c r="AF32" s="578"/>
      <c r="AG32" s="579"/>
      <c r="AH32" s="604"/>
      <c r="AI32" s="581" t="str">
        <f t="shared" si="3"/>
        <v/>
      </c>
      <c r="AJ32" s="582"/>
      <c r="AK32" s="583"/>
      <c r="AL32" s="584"/>
      <c r="AM32" s="585"/>
      <c r="AN32" s="586"/>
      <c r="AO32" s="306"/>
      <c r="AT32" s="959" t="str">
        <f t="shared" si="4"/>
        <v/>
      </c>
      <c r="AU32" s="959" t="str">
        <f t="shared" si="5"/>
        <v/>
      </c>
      <c r="AV32" s="959" t="str">
        <f t="shared" si="6"/>
        <v/>
      </c>
      <c r="AW32" s="959" t="str">
        <f t="shared" si="7"/>
        <v>_r1</v>
      </c>
      <c r="AX32" s="959" t="str">
        <f t="shared" si="8"/>
        <v>_r4</v>
      </c>
      <c r="BB32" s="964" t="str">
        <f t="shared" si="9"/>
        <v/>
      </c>
      <c r="BC32" s="964" t="str">
        <f t="shared" si="10"/>
        <v/>
      </c>
      <c r="BD32" s="964" t="str">
        <f t="shared" si="11"/>
        <v/>
      </c>
      <c r="BE32" s="964"/>
      <c r="BF32" s="964" t="str">
        <f t="shared" si="12"/>
        <v/>
      </c>
      <c r="BG32" s="964" t="str">
        <f t="shared" si="13"/>
        <v/>
      </c>
      <c r="BH32" s="964" t="str">
        <f t="shared" si="14"/>
        <v>1_</v>
      </c>
      <c r="BI32" s="968" t="str">
        <f t="shared" si="15"/>
        <v>4_</v>
      </c>
      <c r="BK32" s="960" t="str">
        <f t="shared" si="23"/>
        <v/>
      </c>
      <c r="BL32" s="960" t="str">
        <f t="shared" si="24"/>
        <v/>
      </c>
      <c r="BM32" s="959" t="str">
        <f t="shared" si="25"/>
        <v/>
      </c>
      <c r="BQ32" s="967"/>
      <c r="BR32" s="967" t="str">
        <f>'NANS Data'!U26</f>
        <v/>
      </c>
      <c r="BS32" s="967" t="str">
        <f t="shared" si="19"/>
        <v/>
      </c>
      <c r="BT32" s="967" t="str">
        <f t="shared" si="20"/>
        <v/>
      </c>
    </row>
    <row r="33" spans="2:72" ht="23.25" customHeight="1">
      <c r="B33" s="154" t="str">
        <f>IF(D33="","",(COUNTIF($BK$8:BK33,"1")))</f>
        <v/>
      </c>
      <c r="C33" s="51"/>
      <c r="D33" s="420"/>
      <c r="E33" s="420"/>
      <c r="F33" s="420"/>
      <c r="G33" s="421"/>
      <c r="H33" s="412"/>
      <c r="I33" s="52"/>
      <c r="J33" s="53"/>
      <c r="K33" s="54"/>
      <c r="L33" s="54"/>
      <c r="M33" s="54"/>
      <c r="N33" s="55"/>
      <c r="O33" s="56"/>
      <c r="P33" s="54" t="str">
        <f t="shared" si="2"/>
        <v/>
      </c>
      <c r="Q33" s="359"/>
      <c r="R33" s="389"/>
      <c r="S33" s="390"/>
      <c r="T33" s="245"/>
      <c r="U33" s="57"/>
      <c r="V33" s="337"/>
      <c r="W33" s="538" t="str">
        <f>IF(Y33="","",(IFERROR(VLOOKUP((V33&amp;Y33),リレーチーム記録入力表!$F$29:$G$92,2,FALSE),"")))</f>
        <v/>
      </c>
      <c r="X33" s="588"/>
      <c r="Y33" s="338"/>
      <c r="Z33" s="587"/>
      <c r="AA33" s="345"/>
      <c r="AB33" s="543" t="str">
        <f>IF(AD33="","",(IFERROR(VLOOKUP((AA33&amp;AD33),リレーチーム記録入力表!$F$29:$G$92,2,FALSE),"")))</f>
        <v/>
      </c>
      <c r="AC33" s="589"/>
      <c r="AD33" s="346"/>
      <c r="AE33" s="590"/>
      <c r="AF33" s="591"/>
      <c r="AG33" s="592"/>
      <c r="AH33" s="605"/>
      <c r="AI33" s="552" t="str">
        <f t="shared" si="3"/>
        <v/>
      </c>
      <c r="AJ33" s="594"/>
      <c r="AK33" s="595"/>
      <c r="AL33" s="596"/>
      <c r="AM33" s="301"/>
      <c r="AN33" s="597"/>
      <c r="AO33" s="598"/>
      <c r="AT33" s="959" t="str">
        <f t="shared" si="4"/>
        <v/>
      </c>
      <c r="AU33" s="959" t="str">
        <f t="shared" si="5"/>
        <v/>
      </c>
      <c r="AV33" s="959" t="str">
        <f t="shared" si="6"/>
        <v/>
      </c>
      <c r="AW33" s="959" t="str">
        <f t="shared" si="7"/>
        <v>_r1</v>
      </c>
      <c r="AX33" s="959" t="str">
        <f t="shared" si="8"/>
        <v>_r4</v>
      </c>
      <c r="BB33" s="964" t="str">
        <f t="shared" si="9"/>
        <v/>
      </c>
      <c r="BC33" s="964" t="str">
        <f t="shared" si="10"/>
        <v/>
      </c>
      <c r="BD33" s="964" t="str">
        <f t="shared" si="11"/>
        <v/>
      </c>
      <c r="BE33" s="964"/>
      <c r="BF33" s="964" t="str">
        <f t="shared" si="12"/>
        <v/>
      </c>
      <c r="BG33" s="964" t="str">
        <f t="shared" si="13"/>
        <v/>
      </c>
      <c r="BH33" s="964" t="str">
        <f t="shared" si="14"/>
        <v>1_</v>
      </c>
      <c r="BI33" s="968" t="str">
        <f t="shared" si="15"/>
        <v>4_</v>
      </c>
      <c r="BK33" s="960" t="str">
        <f t="shared" si="23"/>
        <v/>
      </c>
      <c r="BL33" s="960" t="str">
        <f t="shared" si="24"/>
        <v/>
      </c>
      <c r="BM33" s="959" t="str">
        <f t="shared" si="25"/>
        <v/>
      </c>
      <c r="BQ33" s="967"/>
      <c r="BR33" s="967" t="str">
        <f>'NANS Data'!U27</f>
        <v/>
      </c>
      <c r="BS33" s="967" t="str">
        <f t="shared" si="19"/>
        <v/>
      </c>
      <c r="BT33" s="967" t="str">
        <f t="shared" si="20"/>
        <v/>
      </c>
    </row>
    <row r="34" spans="2:72" ht="23.25" customHeight="1">
      <c r="B34" s="152" t="str">
        <f>IF(D34="","",(COUNTIF($BK$8:BK34,"1")))</f>
        <v/>
      </c>
      <c r="C34" s="36"/>
      <c r="D34" s="416"/>
      <c r="E34" s="416"/>
      <c r="F34" s="416"/>
      <c r="G34" s="417"/>
      <c r="H34" s="410"/>
      <c r="I34" s="37"/>
      <c r="J34" s="38"/>
      <c r="K34" s="39"/>
      <c r="L34" s="40"/>
      <c r="M34" s="40"/>
      <c r="N34" s="40"/>
      <c r="O34" s="41"/>
      <c r="P34" s="39" t="str">
        <f t="shared" si="2"/>
        <v/>
      </c>
      <c r="Q34" s="357"/>
      <c r="R34" s="385"/>
      <c r="S34" s="391"/>
      <c r="T34" s="242"/>
      <c r="U34" s="42"/>
      <c r="V34" s="332"/>
      <c r="W34" s="536" t="str">
        <f>IF(Y34="","",(IFERROR(VLOOKUP((V34&amp;Y34),リレーチーム記録入力表!$F$29:$G$92,2,FALSE),"")))</f>
        <v/>
      </c>
      <c r="X34" s="599"/>
      <c r="Y34" s="333"/>
      <c r="Z34" s="559"/>
      <c r="AA34" s="341"/>
      <c r="AB34" s="541" t="str">
        <f>IF(AD34="","",(IFERROR(VLOOKUP((AA34&amp;AD34),リレーチーム記録入力表!$F$29:$G$92,2,FALSE),"")))</f>
        <v/>
      </c>
      <c r="AC34" s="600"/>
      <c r="AD34" s="342"/>
      <c r="AE34" s="562"/>
      <c r="AF34" s="563"/>
      <c r="AG34" s="564"/>
      <c r="AH34" s="601"/>
      <c r="AI34" s="566" t="str">
        <f t="shared" si="3"/>
        <v/>
      </c>
      <c r="AJ34" s="567"/>
      <c r="AK34" s="568"/>
      <c r="AL34" s="569"/>
      <c r="AM34" s="570"/>
      <c r="AN34" s="571"/>
      <c r="AO34" s="572"/>
      <c r="AT34" s="959" t="str">
        <f t="shared" si="4"/>
        <v/>
      </c>
      <c r="AU34" s="959" t="str">
        <f t="shared" si="5"/>
        <v/>
      </c>
      <c r="AV34" s="959" t="str">
        <f t="shared" si="6"/>
        <v/>
      </c>
      <c r="AW34" s="959" t="str">
        <f t="shared" si="7"/>
        <v>_r1</v>
      </c>
      <c r="AX34" s="959" t="str">
        <f t="shared" si="8"/>
        <v>_r4</v>
      </c>
      <c r="BB34" s="964" t="str">
        <f t="shared" si="9"/>
        <v/>
      </c>
      <c r="BC34" s="964" t="str">
        <f t="shared" si="10"/>
        <v/>
      </c>
      <c r="BD34" s="964" t="str">
        <f t="shared" si="11"/>
        <v/>
      </c>
      <c r="BE34" s="964"/>
      <c r="BF34" s="964" t="str">
        <f t="shared" si="12"/>
        <v/>
      </c>
      <c r="BG34" s="964" t="str">
        <f t="shared" si="13"/>
        <v/>
      </c>
      <c r="BH34" s="964" t="str">
        <f t="shared" si="14"/>
        <v>1_</v>
      </c>
      <c r="BI34" s="968" t="str">
        <f t="shared" si="15"/>
        <v>4_</v>
      </c>
      <c r="BK34" s="960" t="str">
        <f t="shared" si="23"/>
        <v/>
      </c>
      <c r="BL34" s="960" t="str">
        <f t="shared" si="24"/>
        <v/>
      </c>
      <c r="BM34" s="959" t="str">
        <f t="shared" si="25"/>
        <v/>
      </c>
      <c r="BQ34" s="967"/>
      <c r="BR34" s="967" t="str">
        <f>'NANS Data'!U28</f>
        <v/>
      </c>
      <c r="BS34" s="967" t="str">
        <f t="shared" si="19"/>
        <v/>
      </c>
      <c r="BT34" s="967" t="str">
        <f t="shared" si="20"/>
        <v/>
      </c>
    </row>
    <row r="35" spans="2:72" ht="23.25" customHeight="1">
      <c r="B35" s="152" t="str">
        <f>IF(D35="","",(COUNTIF($BK$8:BK35,"1")))</f>
        <v/>
      </c>
      <c r="C35" s="36"/>
      <c r="D35" s="416"/>
      <c r="E35" s="416"/>
      <c r="F35" s="416"/>
      <c r="G35" s="417"/>
      <c r="H35" s="410"/>
      <c r="I35" s="37"/>
      <c r="J35" s="38"/>
      <c r="K35" s="39"/>
      <c r="L35" s="40"/>
      <c r="M35" s="40"/>
      <c r="N35" s="40"/>
      <c r="O35" s="41"/>
      <c r="P35" s="39" t="str">
        <f t="shared" si="2"/>
        <v/>
      </c>
      <c r="Q35" s="357"/>
      <c r="R35" s="385"/>
      <c r="S35" s="391"/>
      <c r="T35" s="242"/>
      <c r="U35" s="42"/>
      <c r="V35" s="332"/>
      <c r="W35" s="536" t="str">
        <f>IF(Y35="","",(IFERROR(VLOOKUP((V35&amp;Y35),リレーチーム記録入力表!$F$29:$G$92,2,FALSE),"")))</f>
        <v/>
      </c>
      <c r="X35" s="599"/>
      <c r="Y35" s="334"/>
      <c r="Z35" s="559"/>
      <c r="AA35" s="341"/>
      <c r="AB35" s="541" t="str">
        <f>IF(AD35="","",(IFERROR(VLOOKUP((AA35&amp;AD35),リレーチーム記録入力表!$F$29:$G$92,2,FALSE),"")))</f>
        <v/>
      </c>
      <c r="AC35" s="600"/>
      <c r="AD35" s="342"/>
      <c r="AE35" s="562"/>
      <c r="AF35" s="563"/>
      <c r="AG35" s="564"/>
      <c r="AH35" s="601"/>
      <c r="AI35" s="573" t="str">
        <f t="shared" si="3"/>
        <v/>
      </c>
      <c r="AJ35" s="567"/>
      <c r="AK35" s="568"/>
      <c r="AL35" s="569"/>
      <c r="AM35" s="570"/>
      <c r="AN35" s="571"/>
      <c r="AO35" s="572"/>
      <c r="AT35" s="959" t="str">
        <f t="shared" si="4"/>
        <v/>
      </c>
      <c r="AU35" s="959" t="str">
        <f t="shared" si="5"/>
        <v/>
      </c>
      <c r="AV35" s="959" t="str">
        <f t="shared" si="6"/>
        <v/>
      </c>
      <c r="AW35" s="959" t="str">
        <f t="shared" si="7"/>
        <v>_r1</v>
      </c>
      <c r="AX35" s="959" t="str">
        <f t="shared" si="8"/>
        <v>_r4</v>
      </c>
      <c r="BB35" s="964" t="str">
        <f t="shared" si="9"/>
        <v/>
      </c>
      <c r="BC35" s="964" t="str">
        <f t="shared" si="10"/>
        <v/>
      </c>
      <c r="BD35" s="964" t="str">
        <f t="shared" si="11"/>
        <v/>
      </c>
      <c r="BE35" s="964"/>
      <c r="BF35" s="964" t="str">
        <f t="shared" si="12"/>
        <v/>
      </c>
      <c r="BG35" s="964" t="str">
        <f t="shared" si="13"/>
        <v/>
      </c>
      <c r="BH35" s="964" t="str">
        <f t="shared" si="14"/>
        <v>1_</v>
      </c>
      <c r="BI35" s="968" t="str">
        <f t="shared" si="15"/>
        <v>4_</v>
      </c>
      <c r="BK35" s="960" t="str">
        <f t="shared" si="23"/>
        <v/>
      </c>
      <c r="BL35" s="960" t="str">
        <f t="shared" si="24"/>
        <v/>
      </c>
      <c r="BM35" s="959" t="str">
        <f t="shared" si="25"/>
        <v/>
      </c>
      <c r="BQ35" s="967"/>
      <c r="BR35" s="967" t="str">
        <f>'NANS Data'!U29</f>
        <v/>
      </c>
      <c r="BS35" s="967" t="str">
        <f t="shared" si="19"/>
        <v/>
      </c>
      <c r="BT35" s="967" t="str">
        <f t="shared" si="20"/>
        <v/>
      </c>
    </row>
    <row r="36" spans="2:72" ht="23.25" customHeight="1">
      <c r="B36" s="152" t="str">
        <f>IF(D36="","",(COUNTIF($BK$8:BK36,"1")))</f>
        <v/>
      </c>
      <c r="C36" s="36"/>
      <c r="D36" s="416"/>
      <c r="E36" s="416"/>
      <c r="F36" s="416"/>
      <c r="G36" s="417"/>
      <c r="H36" s="410"/>
      <c r="I36" s="37"/>
      <c r="J36" s="38"/>
      <c r="K36" s="39"/>
      <c r="L36" s="40"/>
      <c r="M36" s="40"/>
      <c r="N36" s="40"/>
      <c r="O36" s="41"/>
      <c r="P36" s="39" t="str">
        <f t="shared" si="2"/>
        <v/>
      </c>
      <c r="Q36" s="357"/>
      <c r="R36" s="385"/>
      <c r="S36" s="391"/>
      <c r="T36" s="242"/>
      <c r="U36" s="42"/>
      <c r="V36" s="332"/>
      <c r="W36" s="536" t="str">
        <f>IF(Y36="","",(IFERROR(VLOOKUP((V36&amp;Y36),リレーチーム記録入力表!$F$29:$G$92,2,FALSE),"")))</f>
        <v/>
      </c>
      <c r="X36" s="599"/>
      <c r="Y36" s="334"/>
      <c r="Z36" s="559"/>
      <c r="AA36" s="341"/>
      <c r="AB36" s="541" t="str">
        <f>IF(AD36="","",(IFERROR(VLOOKUP((AA36&amp;AD36),リレーチーム記録入力表!$F$29:$G$92,2,FALSE),"")))</f>
        <v/>
      </c>
      <c r="AC36" s="600"/>
      <c r="AD36" s="342"/>
      <c r="AE36" s="562"/>
      <c r="AF36" s="563"/>
      <c r="AG36" s="564"/>
      <c r="AH36" s="601"/>
      <c r="AI36" s="573" t="str">
        <f t="shared" si="3"/>
        <v/>
      </c>
      <c r="AJ36" s="567"/>
      <c r="AK36" s="568"/>
      <c r="AL36" s="569"/>
      <c r="AM36" s="570"/>
      <c r="AN36" s="571"/>
      <c r="AO36" s="572"/>
      <c r="AT36" s="959" t="str">
        <f t="shared" si="4"/>
        <v/>
      </c>
      <c r="AU36" s="959" t="str">
        <f t="shared" si="5"/>
        <v/>
      </c>
      <c r="AV36" s="959" t="str">
        <f t="shared" si="6"/>
        <v/>
      </c>
      <c r="AW36" s="959" t="str">
        <f t="shared" si="7"/>
        <v>_r1</v>
      </c>
      <c r="AX36" s="959" t="str">
        <f t="shared" si="8"/>
        <v>_r4</v>
      </c>
      <c r="BB36" s="964" t="str">
        <f t="shared" si="9"/>
        <v/>
      </c>
      <c r="BC36" s="964" t="str">
        <f t="shared" si="10"/>
        <v/>
      </c>
      <c r="BD36" s="964" t="str">
        <f t="shared" si="11"/>
        <v/>
      </c>
      <c r="BE36" s="964"/>
      <c r="BF36" s="964" t="str">
        <f t="shared" si="12"/>
        <v/>
      </c>
      <c r="BG36" s="964" t="str">
        <f t="shared" si="13"/>
        <v/>
      </c>
      <c r="BH36" s="964" t="str">
        <f t="shared" si="14"/>
        <v>1_</v>
      </c>
      <c r="BI36" s="968" t="str">
        <f t="shared" si="15"/>
        <v>4_</v>
      </c>
      <c r="BK36" s="960" t="str">
        <f t="shared" si="23"/>
        <v/>
      </c>
      <c r="BL36" s="960" t="str">
        <f t="shared" si="24"/>
        <v/>
      </c>
      <c r="BM36" s="959" t="str">
        <f t="shared" si="25"/>
        <v/>
      </c>
      <c r="BQ36" s="967"/>
      <c r="BR36" s="967" t="str">
        <f>'NANS Data'!U30</f>
        <v/>
      </c>
      <c r="BS36" s="967" t="str">
        <f t="shared" si="19"/>
        <v/>
      </c>
      <c r="BT36" s="967" t="str">
        <f t="shared" si="20"/>
        <v/>
      </c>
    </row>
    <row r="37" spans="2:72" ht="23.25" customHeight="1">
      <c r="B37" s="153" t="str">
        <f>IF(D37="","",(COUNTIF($BK$8:BK37,"1")))</f>
        <v/>
      </c>
      <c r="C37" s="44"/>
      <c r="D37" s="418"/>
      <c r="E37" s="418"/>
      <c r="F37" s="418"/>
      <c r="G37" s="419"/>
      <c r="H37" s="411"/>
      <c r="I37" s="45"/>
      <c r="J37" s="46"/>
      <c r="K37" s="47"/>
      <c r="L37" s="48"/>
      <c r="M37" s="48"/>
      <c r="N37" s="48"/>
      <c r="O37" s="49"/>
      <c r="P37" s="47" t="str">
        <f t="shared" si="2"/>
        <v/>
      </c>
      <c r="Q37" s="358"/>
      <c r="R37" s="387"/>
      <c r="S37" s="392"/>
      <c r="T37" s="244"/>
      <c r="U37" s="50"/>
      <c r="V37" s="335"/>
      <c r="W37" s="537" t="str">
        <f>IF(Y37="","",(IFERROR(VLOOKUP((V37&amp;Y37),リレーチーム記録入力表!$F$29:$G$92,2,FALSE),"")))</f>
        <v/>
      </c>
      <c r="X37" s="602"/>
      <c r="Y37" s="336"/>
      <c r="Z37" s="574"/>
      <c r="AA37" s="343"/>
      <c r="AB37" s="542" t="str">
        <f>IF(AD37="","",(IFERROR(VLOOKUP((AA37&amp;AD37),リレーチーム記録入力表!$F$29:$G$92,2,FALSE),"")))</f>
        <v/>
      </c>
      <c r="AC37" s="603"/>
      <c r="AD37" s="344"/>
      <c r="AE37" s="577"/>
      <c r="AF37" s="578"/>
      <c r="AG37" s="579"/>
      <c r="AH37" s="604"/>
      <c r="AI37" s="581" t="str">
        <f t="shared" si="3"/>
        <v/>
      </c>
      <c r="AJ37" s="582"/>
      <c r="AK37" s="583"/>
      <c r="AL37" s="584"/>
      <c r="AM37" s="585"/>
      <c r="AN37" s="586"/>
      <c r="AO37" s="306"/>
      <c r="AT37" s="959" t="str">
        <f t="shared" si="4"/>
        <v/>
      </c>
      <c r="AU37" s="959" t="str">
        <f t="shared" si="5"/>
        <v/>
      </c>
      <c r="AV37" s="959" t="str">
        <f t="shared" si="6"/>
        <v/>
      </c>
      <c r="AW37" s="959" t="str">
        <f t="shared" si="7"/>
        <v>_r1</v>
      </c>
      <c r="AX37" s="959" t="str">
        <f t="shared" si="8"/>
        <v>_r4</v>
      </c>
      <c r="BB37" s="964" t="str">
        <f t="shared" si="9"/>
        <v/>
      </c>
      <c r="BC37" s="964" t="str">
        <f t="shared" si="10"/>
        <v/>
      </c>
      <c r="BD37" s="964" t="str">
        <f t="shared" si="11"/>
        <v/>
      </c>
      <c r="BE37" s="964"/>
      <c r="BF37" s="964" t="str">
        <f t="shared" si="12"/>
        <v/>
      </c>
      <c r="BG37" s="964" t="str">
        <f t="shared" si="13"/>
        <v/>
      </c>
      <c r="BH37" s="964" t="str">
        <f t="shared" si="14"/>
        <v>1_</v>
      </c>
      <c r="BI37" s="968" t="str">
        <f t="shared" si="15"/>
        <v>4_</v>
      </c>
      <c r="BK37" s="960" t="str">
        <f t="shared" si="23"/>
        <v/>
      </c>
      <c r="BL37" s="960" t="str">
        <f t="shared" si="24"/>
        <v/>
      </c>
      <c r="BM37" s="959" t="str">
        <f t="shared" si="25"/>
        <v/>
      </c>
      <c r="BQ37" s="967"/>
      <c r="BR37" s="967" t="str">
        <f>'NANS Data'!U31</f>
        <v/>
      </c>
      <c r="BS37" s="967" t="str">
        <f t="shared" si="19"/>
        <v/>
      </c>
      <c r="BT37" s="967" t="str">
        <f t="shared" si="20"/>
        <v/>
      </c>
    </row>
    <row r="38" spans="2:72" ht="23.25" customHeight="1">
      <c r="B38" s="154" t="str">
        <f>IF(D38="","",(COUNTIF($BK$8:BK38,"1")))</f>
        <v/>
      </c>
      <c r="C38" s="51"/>
      <c r="D38" s="420"/>
      <c r="E38" s="420"/>
      <c r="F38" s="420"/>
      <c r="G38" s="421"/>
      <c r="H38" s="412"/>
      <c r="I38" s="52"/>
      <c r="J38" s="53"/>
      <c r="K38" s="54"/>
      <c r="L38" s="54"/>
      <c r="M38" s="54"/>
      <c r="N38" s="55"/>
      <c r="O38" s="56"/>
      <c r="P38" s="54" t="str">
        <f t="shared" si="2"/>
        <v/>
      </c>
      <c r="Q38" s="359"/>
      <c r="R38" s="389"/>
      <c r="S38" s="390"/>
      <c r="T38" s="245"/>
      <c r="U38" s="57"/>
      <c r="V38" s="337"/>
      <c r="W38" s="538" t="str">
        <f>IF(Y38="","",(IFERROR(VLOOKUP((V38&amp;Y38),リレーチーム記録入力表!$F$29:$G$92,2,FALSE),"")))</f>
        <v/>
      </c>
      <c r="X38" s="588"/>
      <c r="Y38" s="338"/>
      <c r="Z38" s="587"/>
      <c r="AA38" s="345"/>
      <c r="AB38" s="543" t="str">
        <f>IF(AD38="","",(IFERROR(VLOOKUP((AA38&amp;AD38),リレーチーム記録入力表!$F$29:$G$92,2,FALSE),"")))</f>
        <v/>
      </c>
      <c r="AC38" s="589"/>
      <c r="AD38" s="346"/>
      <c r="AE38" s="590"/>
      <c r="AF38" s="591"/>
      <c r="AG38" s="592"/>
      <c r="AH38" s="605"/>
      <c r="AI38" s="552" t="str">
        <f t="shared" si="3"/>
        <v/>
      </c>
      <c r="AJ38" s="594"/>
      <c r="AK38" s="595"/>
      <c r="AL38" s="596"/>
      <c r="AM38" s="301"/>
      <c r="AN38" s="597"/>
      <c r="AO38" s="598"/>
      <c r="AT38" s="959" t="str">
        <f t="shared" si="4"/>
        <v/>
      </c>
      <c r="AU38" s="959" t="str">
        <f t="shared" si="5"/>
        <v/>
      </c>
      <c r="AV38" s="959" t="str">
        <f t="shared" si="6"/>
        <v/>
      </c>
      <c r="AW38" s="959" t="str">
        <f t="shared" si="7"/>
        <v>_r1</v>
      </c>
      <c r="AX38" s="959" t="str">
        <f t="shared" si="8"/>
        <v>_r4</v>
      </c>
      <c r="BB38" s="964" t="str">
        <f t="shared" si="9"/>
        <v/>
      </c>
      <c r="BC38" s="964" t="str">
        <f t="shared" si="10"/>
        <v/>
      </c>
      <c r="BD38" s="964" t="str">
        <f t="shared" si="11"/>
        <v/>
      </c>
      <c r="BE38" s="964"/>
      <c r="BF38" s="964" t="str">
        <f t="shared" si="12"/>
        <v/>
      </c>
      <c r="BG38" s="964" t="str">
        <f t="shared" si="13"/>
        <v/>
      </c>
      <c r="BH38" s="964" t="str">
        <f t="shared" si="14"/>
        <v>1_</v>
      </c>
      <c r="BI38" s="968" t="str">
        <f t="shared" si="15"/>
        <v>4_</v>
      </c>
      <c r="BK38" s="960" t="str">
        <f t="shared" si="23"/>
        <v/>
      </c>
      <c r="BL38" s="960" t="str">
        <f t="shared" si="24"/>
        <v/>
      </c>
      <c r="BM38" s="959" t="str">
        <f t="shared" si="25"/>
        <v/>
      </c>
      <c r="BQ38" s="967"/>
      <c r="BR38" s="967" t="str">
        <f>'NANS Data'!U32</f>
        <v/>
      </c>
      <c r="BS38" s="967" t="str">
        <f t="shared" si="19"/>
        <v/>
      </c>
      <c r="BT38" s="967" t="str">
        <f t="shared" si="20"/>
        <v/>
      </c>
    </row>
    <row r="39" spans="2:72" ht="23.25" customHeight="1">
      <c r="B39" s="152" t="str">
        <f>IF(D39="","",(COUNTIF($BK$8:BK39,"1")))</f>
        <v/>
      </c>
      <c r="C39" s="36"/>
      <c r="D39" s="416"/>
      <c r="E39" s="416"/>
      <c r="F39" s="416"/>
      <c r="G39" s="417"/>
      <c r="H39" s="410"/>
      <c r="I39" s="37"/>
      <c r="J39" s="38"/>
      <c r="K39" s="39"/>
      <c r="L39" s="40"/>
      <c r="M39" s="40"/>
      <c r="N39" s="40"/>
      <c r="O39" s="41"/>
      <c r="P39" s="39" t="str">
        <f t="shared" si="2"/>
        <v/>
      </c>
      <c r="Q39" s="357"/>
      <c r="R39" s="385"/>
      <c r="S39" s="391"/>
      <c r="T39" s="242"/>
      <c r="U39" s="42"/>
      <c r="V39" s="332"/>
      <c r="W39" s="536" t="str">
        <f>IF(Y39="","",(IFERROR(VLOOKUP((V39&amp;Y39),リレーチーム記録入力表!$F$29:$G$92,2,FALSE),"")))</f>
        <v/>
      </c>
      <c r="X39" s="599"/>
      <c r="Y39" s="333"/>
      <c r="Z39" s="559"/>
      <c r="AA39" s="341"/>
      <c r="AB39" s="541" t="str">
        <f>IF(AD39="","",(IFERROR(VLOOKUP((AA39&amp;AD39),リレーチーム記録入力表!$F$29:$G$92,2,FALSE),"")))</f>
        <v/>
      </c>
      <c r="AC39" s="600"/>
      <c r="AD39" s="342"/>
      <c r="AE39" s="562"/>
      <c r="AF39" s="563"/>
      <c r="AG39" s="564"/>
      <c r="AH39" s="601"/>
      <c r="AI39" s="566" t="str">
        <f t="shared" si="3"/>
        <v/>
      </c>
      <c r="AJ39" s="567"/>
      <c r="AK39" s="568"/>
      <c r="AL39" s="569"/>
      <c r="AM39" s="570"/>
      <c r="AN39" s="571"/>
      <c r="AO39" s="572"/>
      <c r="AT39" s="959" t="str">
        <f t="shared" si="4"/>
        <v/>
      </c>
      <c r="AU39" s="959" t="str">
        <f t="shared" si="5"/>
        <v/>
      </c>
      <c r="AV39" s="959" t="str">
        <f t="shared" si="6"/>
        <v/>
      </c>
      <c r="AW39" s="959" t="str">
        <f t="shared" si="7"/>
        <v>_r1</v>
      </c>
      <c r="AX39" s="959" t="str">
        <f t="shared" si="8"/>
        <v>_r4</v>
      </c>
      <c r="BB39" s="964" t="str">
        <f t="shared" si="9"/>
        <v/>
      </c>
      <c r="BC39" s="964" t="str">
        <f t="shared" si="10"/>
        <v/>
      </c>
      <c r="BD39" s="964" t="str">
        <f t="shared" si="11"/>
        <v/>
      </c>
      <c r="BE39" s="964"/>
      <c r="BF39" s="964" t="str">
        <f t="shared" si="12"/>
        <v/>
      </c>
      <c r="BG39" s="964" t="str">
        <f t="shared" si="13"/>
        <v/>
      </c>
      <c r="BH39" s="964" t="str">
        <f t="shared" si="14"/>
        <v>1_</v>
      </c>
      <c r="BI39" s="968" t="str">
        <f t="shared" si="15"/>
        <v>4_</v>
      </c>
      <c r="BK39" s="960" t="str">
        <f t="shared" si="23"/>
        <v/>
      </c>
      <c r="BL39" s="960" t="str">
        <f t="shared" si="24"/>
        <v/>
      </c>
      <c r="BM39" s="959" t="str">
        <f t="shared" si="25"/>
        <v/>
      </c>
      <c r="BQ39" s="967"/>
      <c r="BR39" s="967" t="str">
        <f>'NANS Data'!U33</f>
        <v/>
      </c>
      <c r="BS39" s="967" t="str">
        <f t="shared" si="19"/>
        <v/>
      </c>
      <c r="BT39" s="967" t="str">
        <f t="shared" si="20"/>
        <v/>
      </c>
    </row>
    <row r="40" spans="2:72" ht="23.25" customHeight="1">
      <c r="B40" s="152" t="str">
        <f>IF(D40="","",(COUNTIF($BK$8:BK40,"1")))</f>
        <v/>
      </c>
      <c r="C40" s="36"/>
      <c r="D40" s="416"/>
      <c r="E40" s="416"/>
      <c r="F40" s="416"/>
      <c r="G40" s="417"/>
      <c r="H40" s="410"/>
      <c r="I40" s="37"/>
      <c r="J40" s="38"/>
      <c r="K40" s="39"/>
      <c r="L40" s="40"/>
      <c r="M40" s="40"/>
      <c r="N40" s="40"/>
      <c r="O40" s="41"/>
      <c r="P40" s="39" t="str">
        <f t="shared" si="2"/>
        <v/>
      </c>
      <c r="Q40" s="357"/>
      <c r="R40" s="385"/>
      <c r="S40" s="391"/>
      <c r="T40" s="242"/>
      <c r="U40" s="42"/>
      <c r="V40" s="332"/>
      <c r="W40" s="536" t="str">
        <f>IF(Y40="","",(IFERROR(VLOOKUP((V40&amp;Y40),リレーチーム記録入力表!$F$29:$G$92,2,FALSE),"")))</f>
        <v/>
      </c>
      <c r="X40" s="599"/>
      <c r="Y40" s="334"/>
      <c r="Z40" s="559"/>
      <c r="AA40" s="341"/>
      <c r="AB40" s="541" t="str">
        <f>IF(AD40="","",(IFERROR(VLOOKUP((AA40&amp;AD40),リレーチーム記録入力表!$F$29:$G$92,2,FALSE),"")))</f>
        <v/>
      </c>
      <c r="AC40" s="600"/>
      <c r="AD40" s="342"/>
      <c r="AE40" s="562"/>
      <c r="AF40" s="563"/>
      <c r="AG40" s="564"/>
      <c r="AH40" s="601"/>
      <c r="AI40" s="573" t="str">
        <f t="shared" si="3"/>
        <v/>
      </c>
      <c r="AJ40" s="567"/>
      <c r="AK40" s="568"/>
      <c r="AL40" s="569"/>
      <c r="AM40" s="570"/>
      <c r="AN40" s="571"/>
      <c r="AO40" s="572"/>
      <c r="AT40" s="959" t="str">
        <f t="shared" si="4"/>
        <v/>
      </c>
      <c r="AU40" s="959" t="str">
        <f t="shared" si="5"/>
        <v/>
      </c>
      <c r="AV40" s="959" t="str">
        <f t="shared" si="6"/>
        <v/>
      </c>
      <c r="AW40" s="959" t="str">
        <f t="shared" si="7"/>
        <v>_r1</v>
      </c>
      <c r="AX40" s="959" t="str">
        <f t="shared" si="8"/>
        <v>_r4</v>
      </c>
      <c r="BB40" s="964" t="str">
        <f t="shared" si="9"/>
        <v/>
      </c>
      <c r="BC40" s="964" t="str">
        <f t="shared" si="10"/>
        <v/>
      </c>
      <c r="BD40" s="964" t="str">
        <f t="shared" si="11"/>
        <v/>
      </c>
      <c r="BE40" s="964"/>
      <c r="BF40" s="964" t="str">
        <f t="shared" si="12"/>
        <v/>
      </c>
      <c r="BG40" s="964" t="str">
        <f t="shared" si="13"/>
        <v/>
      </c>
      <c r="BH40" s="964" t="str">
        <f t="shared" si="14"/>
        <v>1_</v>
      </c>
      <c r="BI40" s="968" t="str">
        <f t="shared" si="15"/>
        <v>4_</v>
      </c>
      <c r="BK40" s="960" t="str">
        <f t="shared" si="23"/>
        <v/>
      </c>
      <c r="BL40" s="960" t="str">
        <f t="shared" si="24"/>
        <v/>
      </c>
      <c r="BM40" s="959" t="str">
        <f t="shared" si="25"/>
        <v/>
      </c>
      <c r="BQ40" s="967"/>
      <c r="BR40" s="967" t="str">
        <f>'NANS Data'!U34</f>
        <v/>
      </c>
      <c r="BS40" s="967" t="str">
        <f t="shared" si="19"/>
        <v/>
      </c>
      <c r="BT40" s="967" t="str">
        <f t="shared" si="20"/>
        <v/>
      </c>
    </row>
    <row r="41" spans="2:72" ht="23.25" customHeight="1">
      <c r="B41" s="152" t="str">
        <f>IF(D41="","",(COUNTIF($BK$8:BK41,"1")))</f>
        <v/>
      </c>
      <c r="C41" s="36"/>
      <c r="D41" s="416"/>
      <c r="E41" s="416"/>
      <c r="F41" s="416"/>
      <c r="G41" s="417"/>
      <c r="H41" s="410"/>
      <c r="I41" s="37"/>
      <c r="J41" s="38"/>
      <c r="K41" s="39"/>
      <c r="L41" s="40"/>
      <c r="M41" s="40"/>
      <c r="N41" s="40"/>
      <c r="O41" s="41"/>
      <c r="P41" s="39" t="str">
        <f t="shared" si="2"/>
        <v/>
      </c>
      <c r="Q41" s="357"/>
      <c r="R41" s="385"/>
      <c r="S41" s="391"/>
      <c r="T41" s="242"/>
      <c r="U41" s="42"/>
      <c r="V41" s="332"/>
      <c r="W41" s="536" t="str">
        <f>IF(Y41="","",(IFERROR(VLOOKUP((V41&amp;Y41),リレーチーム記録入力表!$F$29:$G$92,2,FALSE),"")))</f>
        <v/>
      </c>
      <c r="X41" s="599"/>
      <c r="Y41" s="334"/>
      <c r="Z41" s="559"/>
      <c r="AA41" s="341"/>
      <c r="AB41" s="541" t="str">
        <f>IF(AD41="","",(IFERROR(VLOOKUP((AA41&amp;AD41),リレーチーム記録入力表!$F$29:$G$92,2,FALSE),"")))</f>
        <v/>
      </c>
      <c r="AC41" s="600"/>
      <c r="AD41" s="342"/>
      <c r="AE41" s="562"/>
      <c r="AF41" s="563"/>
      <c r="AG41" s="564"/>
      <c r="AH41" s="601"/>
      <c r="AI41" s="573" t="str">
        <f t="shared" si="3"/>
        <v/>
      </c>
      <c r="AJ41" s="567"/>
      <c r="AK41" s="568"/>
      <c r="AL41" s="569"/>
      <c r="AM41" s="570"/>
      <c r="AN41" s="571"/>
      <c r="AO41" s="572"/>
      <c r="AT41" s="959" t="str">
        <f t="shared" si="4"/>
        <v/>
      </c>
      <c r="AU41" s="959" t="str">
        <f t="shared" si="5"/>
        <v/>
      </c>
      <c r="AV41" s="959" t="str">
        <f t="shared" si="6"/>
        <v/>
      </c>
      <c r="AW41" s="959" t="str">
        <f t="shared" si="7"/>
        <v>_r1</v>
      </c>
      <c r="AX41" s="959" t="str">
        <f t="shared" si="8"/>
        <v>_r4</v>
      </c>
      <c r="BB41" s="964" t="str">
        <f t="shared" si="9"/>
        <v/>
      </c>
      <c r="BC41" s="964" t="str">
        <f t="shared" si="10"/>
        <v/>
      </c>
      <c r="BD41" s="964" t="str">
        <f t="shared" si="11"/>
        <v/>
      </c>
      <c r="BE41" s="964"/>
      <c r="BF41" s="964" t="str">
        <f t="shared" si="12"/>
        <v/>
      </c>
      <c r="BG41" s="964" t="str">
        <f t="shared" si="13"/>
        <v/>
      </c>
      <c r="BH41" s="964" t="str">
        <f t="shared" si="14"/>
        <v>1_</v>
      </c>
      <c r="BI41" s="968" t="str">
        <f t="shared" si="15"/>
        <v>4_</v>
      </c>
      <c r="BK41" s="960" t="str">
        <f t="shared" si="23"/>
        <v/>
      </c>
      <c r="BL41" s="960" t="str">
        <f t="shared" si="24"/>
        <v/>
      </c>
      <c r="BM41" s="959" t="str">
        <f t="shared" si="25"/>
        <v/>
      </c>
      <c r="BQ41" s="967"/>
      <c r="BR41" s="967" t="str">
        <f>'NANS Data'!U35</f>
        <v/>
      </c>
      <c r="BS41" s="967" t="str">
        <f t="shared" si="19"/>
        <v/>
      </c>
      <c r="BT41" s="967" t="str">
        <f t="shared" si="20"/>
        <v/>
      </c>
    </row>
    <row r="42" spans="2:72" ht="23.25" customHeight="1">
      <c r="B42" s="153" t="str">
        <f>IF(D42="","",(COUNTIF($BK$8:BK42,"1")))</f>
        <v/>
      </c>
      <c r="C42" s="44"/>
      <c r="D42" s="418"/>
      <c r="E42" s="418"/>
      <c r="F42" s="418"/>
      <c r="G42" s="419"/>
      <c r="H42" s="411"/>
      <c r="I42" s="45"/>
      <c r="J42" s="46"/>
      <c r="K42" s="47"/>
      <c r="L42" s="48"/>
      <c r="M42" s="48"/>
      <c r="N42" s="48"/>
      <c r="O42" s="49"/>
      <c r="P42" s="47" t="str">
        <f t="shared" si="2"/>
        <v/>
      </c>
      <c r="Q42" s="358"/>
      <c r="R42" s="387"/>
      <c r="S42" s="392"/>
      <c r="T42" s="244"/>
      <c r="U42" s="50"/>
      <c r="V42" s="335"/>
      <c r="W42" s="537" t="str">
        <f>IF(Y42="","",(IFERROR(VLOOKUP((V42&amp;Y42),リレーチーム記録入力表!$F$29:$G$92,2,FALSE),"")))</f>
        <v/>
      </c>
      <c r="X42" s="602"/>
      <c r="Y42" s="336"/>
      <c r="Z42" s="574"/>
      <c r="AA42" s="343"/>
      <c r="AB42" s="542" t="str">
        <f>IF(AD42="","",(IFERROR(VLOOKUP((AA42&amp;AD42),リレーチーム記録入力表!$F$29:$G$92,2,FALSE),"")))</f>
        <v/>
      </c>
      <c r="AC42" s="603"/>
      <c r="AD42" s="344"/>
      <c r="AE42" s="577"/>
      <c r="AF42" s="578"/>
      <c r="AG42" s="579"/>
      <c r="AH42" s="604"/>
      <c r="AI42" s="581" t="str">
        <f t="shared" si="3"/>
        <v/>
      </c>
      <c r="AJ42" s="582"/>
      <c r="AK42" s="583"/>
      <c r="AL42" s="584"/>
      <c r="AM42" s="585"/>
      <c r="AN42" s="586"/>
      <c r="AO42" s="306"/>
      <c r="AT42" s="959" t="str">
        <f t="shared" si="4"/>
        <v/>
      </c>
      <c r="AU42" s="959" t="str">
        <f t="shared" si="5"/>
        <v/>
      </c>
      <c r="AV42" s="959" t="str">
        <f t="shared" si="6"/>
        <v/>
      </c>
      <c r="AW42" s="959" t="str">
        <f t="shared" si="7"/>
        <v>_r1</v>
      </c>
      <c r="AX42" s="959" t="str">
        <f t="shared" si="8"/>
        <v>_r4</v>
      </c>
      <c r="BB42" s="964" t="str">
        <f t="shared" si="9"/>
        <v/>
      </c>
      <c r="BC42" s="964" t="str">
        <f t="shared" si="10"/>
        <v/>
      </c>
      <c r="BD42" s="964" t="str">
        <f t="shared" si="11"/>
        <v/>
      </c>
      <c r="BE42" s="964"/>
      <c r="BF42" s="964" t="str">
        <f t="shared" si="12"/>
        <v/>
      </c>
      <c r="BG42" s="964" t="str">
        <f t="shared" si="13"/>
        <v/>
      </c>
      <c r="BH42" s="964" t="str">
        <f t="shared" si="14"/>
        <v>1_</v>
      </c>
      <c r="BI42" s="968" t="str">
        <f t="shared" si="15"/>
        <v>4_</v>
      </c>
      <c r="BK42" s="960" t="str">
        <f t="shared" si="23"/>
        <v/>
      </c>
      <c r="BL42" s="960" t="str">
        <f t="shared" si="24"/>
        <v/>
      </c>
      <c r="BM42" s="959" t="str">
        <f t="shared" si="25"/>
        <v/>
      </c>
      <c r="BQ42" s="967"/>
      <c r="BR42" s="967" t="str">
        <f>'NANS Data'!U36</f>
        <v/>
      </c>
      <c r="BS42" s="967" t="str">
        <f t="shared" si="19"/>
        <v/>
      </c>
      <c r="BT42" s="967" t="str">
        <f t="shared" si="20"/>
        <v/>
      </c>
    </row>
    <row r="43" spans="2:72" ht="23.25" customHeight="1">
      <c r="B43" s="154" t="str">
        <f>IF(D43="","",(COUNTIF($BK$8:BK43,"1")))</f>
        <v/>
      </c>
      <c r="C43" s="51"/>
      <c r="D43" s="420"/>
      <c r="E43" s="420"/>
      <c r="F43" s="420"/>
      <c r="G43" s="421"/>
      <c r="H43" s="412"/>
      <c r="I43" s="52"/>
      <c r="J43" s="53"/>
      <c r="K43" s="54"/>
      <c r="L43" s="54"/>
      <c r="M43" s="54"/>
      <c r="N43" s="55"/>
      <c r="O43" s="56"/>
      <c r="P43" s="54" t="str">
        <f t="shared" si="2"/>
        <v/>
      </c>
      <c r="Q43" s="359"/>
      <c r="R43" s="389"/>
      <c r="S43" s="390"/>
      <c r="T43" s="245"/>
      <c r="U43" s="57"/>
      <c r="V43" s="337"/>
      <c r="W43" s="538" t="str">
        <f>IF(Y43="","",(IFERROR(VLOOKUP((V43&amp;Y43),リレーチーム記録入力表!$F$29:$G$92,2,FALSE),"")))</f>
        <v/>
      </c>
      <c r="X43" s="588"/>
      <c r="Y43" s="338"/>
      <c r="Z43" s="587"/>
      <c r="AA43" s="345"/>
      <c r="AB43" s="543" t="str">
        <f>IF(AD43="","",(IFERROR(VLOOKUP((AA43&amp;AD43),リレーチーム記録入力表!$F$29:$G$92,2,FALSE),"")))</f>
        <v/>
      </c>
      <c r="AC43" s="589"/>
      <c r="AD43" s="346"/>
      <c r="AE43" s="590"/>
      <c r="AF43" s="591"/>
      <c r="AG43" s="592"/>
      <c r="AH43" s="605"/>
      <c r="AI43" s="552" t="str">
        <f t="shared" si="3"/>
        <v/>
      </c>
      <c r="AJ43" s="594"/>
      <c r="AK43" s="595"/>
      <c r="AL43" s="596"/>
      <c r="AM43" s="301"/>
      <c r="AN43" s="597"/>
      <c r="AO43" s="598"/>
      <c r="AT43" s="959" t="str">
        <f t="shared" si="4"/>
        <v/>
      </c>
      <c r="AU43" s="959" t="str">
        <f t="shared" si="5"/>
        <v/>
      </c>
      <c r="AV43" s="959" t="str">
        <f t="shared" si="6"/>
        <v/>
      </c>
      <c r="AW43" s="959" t="str">
        <f t="shared" si="7"/>
        <v>_r1</v>
      </c>
      <c r="AX43" s="959" t="str">
        <f t="shared" si="8"/>
        <v>_r4</v>
      </c>
      <c r="BB43" s="964" t="str">
        <f t="shared" si="9"/>
        <v/>
      </c>
      <c r="BC43" s="964" t="str">
        <f t="shared" si="10"/>
        <v/>
      </c>
      <c r="BD43" s="964" t="str">
        <f t="shared" si="11"/>
        <v/>
      </c>
      <c r="BE43" s="964"/>
      <c r="BF43" s="964" t="str">
        <f t="shared" si="12"/>
        <v/>
      </c>
      <c r="BG43" s="964" t="str">
        <f t="shared" si="13"/>
        <v/>
      </c>
      <c r="BH43" s="964" t="str">
        <f t="shared" si="14"/>
        <v>1_</v>
      </c>
      <c r="BI43" s="968" t="str">
        <f t="shared" si="15"/>
        <v>4_</v>
      </c>
      <c r="BK43" s="960" t="str">
        <f t="shared" si="23"/>
        <v/>
      </c>
      <c r="BL43" s="960" t="str">
        <f t="shared" si="24"/>
        <v/>
      </c>
      <c r="BM43" s="959" t="str">
        <f t="shared" si="25"/>
        <v/>
      </c>
      <c r="BQ43" s="967"/>
      <c r="BR43" s="967" t="str">
        <f>'NANS Data'!U37</f>
        <v/>
      </c>
      <c r="BS43" s="967" t="str">
        <f t="shared" si="19"/>
        <v/>
      </c>
      <c r="BT43" s="967" t="str">
        <f t="shared" si="20"/>
        <v/>
      </c>
    </row>
    <row r="44" spans="2:72" ht="23.25" customHeight="1">
      <c r="B44" s="152" t="str">
        <f>IF(D44="","",(COUNTIF($BK$8:BK44,"1")))</f>
        <v/>
      </c>
      <c r="C44" s="36"/>
      <c r="D44" s="416"/>
      <c r="E44" s="416"/>
      <c r="F44" s="416"/>
      <c r="G44" s="417"/>
      <c r="H44" s="410"/>
      <c r="I44" s="37"/>
      <c r="J44" s="38"/>
      <c r="K44" s="39"/>
      <c r="L44" s="40"/>
      <c r="M44" s="40"/>
      <c r="N44" s="40"/>
      <c r="O44" s="41"/>
      <c r="P44" s="39" t="str">
        <f t="shared" si="2"/>
        <v/>
      </c>
      <c r="Q44" s="357"/>
      <c r="R44" s="385"/>
      <c r="S44" s="391"/>
      <c r="T44" s="242"/>
      <c r="U44" s="42"/>
      <c r="V44" s="332"/>
      <c r="W44" s="536" t="str">
        <f>IF(Y44="","",(IFERROR(VLOOKUP((V44&amp;Y44),リレーチーム記録入力表!$F$29:$G$92,2,FALSE),"")))</f>
        <v/>
      </c>
      <c r="X44" s="599"/>
      <c r="Y44" s="333"/>
      <c r="Z44" s="559"/>
      <c r="AA44" s="341"/>
      <c r="AB44" s="541" t="str">
        <f>IF(AD44="","",(IFERROR(VLOOKUP((AA44&amp;AD44),リレーチーム記録入力表!$F$29:$G$92,2,FALSE),"")))</f>
        <v/>
      </c>
      <c r="AC44" s="600"/>
      <c r="AD44" s="342"/>
      <c r="AE44" s="562"/>
      <c r="AF44" s="563"/>
      <c r="AG44" s="564"/>
      <c r="AH44" s="601"/>
      <c r="AI44" s="566" t="str">
        <f t="shared" si="3"/>
        <v/>
      </c>
      <c r="AJ44" s="567"/>
      <c r="AK44" s="568"/>
      <c r="AL44" s="569"/>
      <c r="AM44" s="570"/>
      <c r="AN44" s="571"/>
      <c r="AO44" s="572"/>
      <c r="AT44" s="959" t="str">
        <f t="shared" si="4"/>
        <v/>
      </c>
      <c r="AU44" s="959" t="str">
        <f t="shared" si="5"/>
        <v/>
      </c>
      <c r="AV44" s="959" t="str">
        <f t="shared" si="6"/>
        <v/>
      </c>
      <c r="AW44" s="959" t="str">
        <f t="shared" si="7"/>
        <v>_r1</v>
      </c>
      <c r="AX44" s="959" t="str">
        <f t="shared" si="8"/>
        <v>_r4</v>
      </c>
      <c r="BB44" s="964" t="str">
        <f t="shared" si="9"/>
        <v/>
      </c>
      <c r="BC44" s="964" t="str">
        <f t="shared" si="10"/>
        <v/>
      </c>
      <c r="BD44" s="964" t="str">
        <f t="shared" si="11"/>
        <v/>
      </c>
      <c r="BE44" s="964"/>
      <c r="BF44" s="964" t="str">
        <f t="shared" si="12"/>
        <v/>
      </c>
      <c r="BG44" s="964" t="str">
        <f t="shared" si="13"/>
        <v/>
      </c>
      <c r="BH44" s="964" t="str">
        <f t="shared" si="14"/>
        <v>1_</v>
      </c>
      <c r="BI44" s="968" t="str">
        <f t="shared" si="15"/>
        <v>4_</v>
      </c>
      <c r="BK44" s="960" t="str">
        <f t="shared" si="23"/>
        <v/>
      </c>
      <c r="BL44" s="960" t="str">
        <f t="shared" si="24"/>
        <v/>
      </c>
      <c r="BM44" s="959" t="str">
        <f t="shared" si="25"/>
        <v/>
      </c>
      <c r="BQ44" s="967"/>
      <c r="BR44" s="967" t="str">
        <f>'NANS Data'!U38</f>
        <v/>
      </c>
      <c r="BS44" s="967" t="str">
        <f t="shared" si="19"/>
        <v/>
      </c>
      <c r="BT44" s="967" t="str">
        <f t="shared" si="20"/>
        <v/>
      </c>
    </row>
    <row r="45" spans="2:72" ht="23.25" customHeight="1">
      <c r="B45" s="152" t="str">
        <f>IF(D45="","",(COUNTIF($BK$8:BK45,"1")))</f>
        <v/>
      </c>
      <c r="C45" s="36"/>
      <c r="D45" s="416"/>
      <c r="E45" s="416"/>
      <c r="F45" s="416"/>
      <c r="G45" s="417"/>
      <c r="H45" s="410"/>
      <c r="I45" s="37"/>
      <c r="J45" s="38"/>
      <c r="K45" s="39"/>
      <c r="L45" s="40"/>
      <c r="M45" s="40"/>
      <c r="N45" s="40"/>
      <c r="O45" s="41"/>
      <c r="P45" s="39" t="str">
        <f t="shared" si="2"/>
        <v/>
      </c>
      <c r="Q45" s="357"/>
      <c r="R45" s="385"/>
      <c r="S45" s="391"/>
      <c r="T45" s="242"/>
      <c r="U45" s="42"/>
      <c r="V45" s="332"/>
      <c r="W45" s="536" t="str">
        <f>IF(Y45="","",(IFERROR(VLOOKUP((V45&amp;Y45),リレーチーム記録入力表!$F$29:$G$92,2,FALSE),"")))</f>
        <v/>
      </c>
      <c r="X45" s="599"/>
      <c r="Y45" s="334"/>
      <c r="Z45" s="559"/>
      <c r="AA45" s="341"/>
      <c r="AB45" s="541" t="str">
        <f>IF(AD45="","",(IFERROR(VLOOKUP((AA45&amp;AD45),リレーチーム記録入力表!$F$29:$G$92,2,FALSE),"")))</f>
        <v/>
      </c>
      <c r="AC45" s="600"/>
      <c r="AD45" s="342"/>
      <c r="AE45" s="562"/>
      <c r="AF45" s="563"/>
      <c r="AG45" s="564"/>
      <c r="AH45" s="601"/>
      <c r="AI45" s="573" t="str">
        <f t="shared" si="3"/>
        <v/>
      </c>
      <c r="AJ45" s="567"/>
      <c r="AK45" s="568"/>
      <c r="AL45" s="569"/>
      <c r="AM45" s="570"/>
      <c r="AN45" s="571"/>
      <c r="AO45" s="572"/>
      <c r="AT45" s="959" t="str">
        <f t="shared" si="4"/>
        <v/>
      </c>
      <c r="AU45" s="959" t="str">
        <f t="shared" si="5"/>
        <v/>
      </c>
      <c r="AV45" s="959" t="str">
        <f t="shared" si="6"/>
        <v/>
      </c>
      <c r="AW45" s="959" t="str">
        <f t="shared" si="7"/>
        <v>_r1</v>
      </c>
      <c r="AX45" s="959" t="str">
        <f t="shared" si="8"/>
        <v>_r4</v>
      </c>
      <c r="BB45" s="964" t="str">
        <f t="shared" si="9"/>
        <v/>
      </c>
      <c r="BC45" s="964" t="str">
        <f t="shared" si="10"/>
        <v/>
      </c>
      <c r="BD45" s="964" t="str">
        <f t="shared" si="11"/>
        <v/>
      </c>
      <c r="BE45" s="964"/>
      <c r="BF45" s="964" t="str">
        <f t="shared" si="12"/>
        <v/>
      </c>
      <c r="BG45" s="964" t="str">
        <f t="shared" si="13"/>
        <v/>
      </c>
      <c r="BH45" s="964" t="str">
        <f t="shared" si="14"/>
        <v>1_</v>
      </c>
      <c r="BI45" s="968" t="str">
        <f t="shared" si="15"/>
        <v>4_</v>
      </c>
      <c r="BK45" s="960" t="str">
        <f t="shared" si="23"/>
        <v/>
      </c>
      <c r="BL45" s="960" t="str">
        <f t="shared" si="24"/>
        <v/>
      </c>
      <c r="BM45" s="959" t="str">
        <f t="shared" si="25"/>
        <v/>
      </c>
      <c r="BQ45" s="967"/>
      <c r="BR45" s="967" t="str">
        <f>'NANS Data'!U39</f>
        <v/>
      </c>
      <c r="BS45" s="967" t="str">
        <f t="shared" si="19"/>
        <v/>
      </c>
      <c r="BT45" s="967" t="str">
        <f t="shared" si="20"/>
        <v/>
      </c>
    </row>
    <row r="46" spans="2:72" ht="23.25" customHeight="1">
      <c r="B46" s="152" t="str">
        <f>IF(D46="","",(COUNTIF($BK$8:BK46,"1")))</f>
        <v/>
      </c>
      <c r="C46" s="36"/>
      <c r="D46" s="416"/>
      <c r="E46" s="416"/>
      <c r="F46" s="416"/>
      <c r="G46" s="417"/>
      <c r="H46" s="410"/>
      <c r="I46" s="37"/>
      <c r="J46" s="38"/>
      <c r="K46" s="39"/>
      <c r="L46" s="40"/>
      <c r="M46" s="40"/>
      <c r="N46" s="40"/>
      <c r="O46" s="41"/>
      <c r="P46" s="39" t="str">
        <f t="shared" si="2"/>
        <v/>
      </c>
      <c r="Q46" s="357"/>
      <c r="R46" s="385"/>
      <c r="S46" s="391"/>
      <c r="T46" s="242"/>
      <c r="U46" s="42"/>
      <c r="V46" s="332"/>
      <c r="W46" s="536" t="str">
        <f>IF(Y46="","",(IFERROR(VLOOKUP((V46&amp;Y46),リレーチーム記録入力表!$F$29:$G$92,2,FALSE),"")))</f>
        <v/>
      </c>
      <c r="X46" s="599"/>
      <c r="Y46" s="334"/>
      <c r="Z46" s="559"/>
      <c r="AA46" s="341"/>
      <c r="AB46" s="541" t="str">
        <f>IF(AD46="","",(IFERROR(VLOOKUP((AA46&amp;AD46),リレーチーム記録入力表!$F$29:$G$92,2,FALSE),"")))</f>
        <v/>
      </c>
      <c r="AC46" s="600"/>
      <c r="AD46" s="342"/>
      <c r="AE46" s="562"/>
      <c r="AF46" s="563"/>
      <c r="AG46" s="564"/>
      <c r="AH46" s="601"/>
      <c r="AI46" s="573" t="str">
        <f t="shared" si="3"/>
        <v/>
      </c>
      <c r="AJ46" s="567"/>
      <c r="AK46" s="568"/>
      <c r="AL46" s="569"/>
      <c r="AM46" s="570"/>
      <c r="AN46" s="571"/>
      <c r="AO46" s="572"/>
      <c r="AT46" s="959" t="str">
        <f t="shared" si="4"/>
        <v/>
      </c>
      <c r="AU46" s="959" t="str">
        <f t="shared" si="5"/>
        <v/>
      </c>
      <c r="AV46" s="959" t="str">
        <f t="shared" si="6"/>
        <v/>
      </c>
      <c r="AW46" s="959" t="str">
        <f t="shared" si="7"/>
        <v>_r1</v>
      </c>
      <c r="AX46" s="959" t="str">
        <f t="shared" si="8"/>
        <v>_r4</v>
      </c>
      <c r="BB46" s="964" t="str">
        <f t="shared" si="9"/>
        <v/>
      </c>
      <c r="BC46" s="964" t="str">
        <f t="shared" si="10"/>
        <v/>
      </c>
      <c r="BD46" s="964" t="str">
        <f t="shared" si="11"/>
        <v/>
      </c>
      <c r="BE46" s="964"/>
      <c r="BF46" s="964" t="str">
        <f t="shared" si="12"/>
        <v/>
      </c>
      <c r="BG46" s="964" t="str">
        <f t="shared" si="13"/>
        <v/>
      </c>
      <c r="BH46" s="964" t="str">
        <f t="shared" si="14"/>
        <v>1_</v>
      </c>
      <c r="BI46" s="968" t="str">
        <f t="shared" si="15"/>
        <v>4_</v>
      </c>
      <c r="BK46" s="960" t="str">
        <f t="shared" si="23"/>
        <v/>
      </c>
      <c r="BL46" s="960" t="str">
        <f t="shared" si="24"/>
        <v/>
      </c>
      <c r="BM46" s="959" t="str">
        <f t="shared" si="25"/>
        <v/>
      </c>
      <c r="BQ46" s="967"/>
      <c r="BR46" s="967" t="str">
        <f>'NANS Data'!U40</f>
        <v/>
      </c>
      <c r="BS46" s="967" t="str">
        <f t="shared" si="19"/>
        <v/>
      </c>
      <c r="BT46" s="967" t="str">
        <f t="shared" si="20"/>
        <v/>
      </c>
    </row>
    <row r="47" spans="2:72" ht="23.25" customHeight="1">
      <c r="B47" s="153" t="str">
        <f>IF(D47="","",(COUNTIF($BK$8:BK47,"1")))</f>
        <v/>
      </c>
      <c r="C47" s="44"/>
      <c r="D47" s="418"/>
      <c r="E47" s="418"/>
      <c r="F47" s="418"/>
      <c r="G47" s="419"/>
      <c r="H47" s="411"/>
      <c r="I47" s="45"/>
      <c r="J47" s="46"/>
      <c r="K47" s="47"/>
      <c r="L47" s="48"/>
      <c r="M47" s="48"/>
      <c r="N47" s="48"/>
      <c r="O47" s="49"/>
      <c r="P47" s="47" t="str">
        <f t="shared" si="2"/>
        <v/>
      </c>
      <c r="Q47" s="358"/>
      <c r="R47" s="387"/>
      <c r="S47" s="392"/>
      <c r="T47" s="244"/>
      <c r="U47" s="50"/>
      <c r="V47" s="335"/>
      <c r="W47" s="537" t="str">
        <f>IF(Y47="","",(IFERROR(VLOOKUP((V47&amp;Y47),リレーチーム記録入力表!$F$29:$G$92,2,FALSE),"")))</f>
        <v/>
      </c>
      <c r="X47" s="602"/>
      <c r="Y47" s="336"/>
      <c r="Z47" s="574"/>
      <c r="AA47" s="343"/>
      <c r="AB47" s="542" t="str">
        <f>IF(AD47="","",(IFERROR(VLOOKUP((AA47&amp;AD47),リレーチーム記録入力表!$F$29:$G$92,2,FALSE),"")))</f>
        <v/>
      </c>
      <c r="AC47" s="603"/>
      <c r="AD47" s="344"/>
      <c r="AE47" s="577"/>
      <c r="AF47" s="578"/>
      <c r="AG47" s="579"/>
      <c r="AH47" s="604"/>
      <c r="AI47" s="581" t="str">
        <f t="shared" si="3"/>
        <v/>
      </c>
      <c r="AJ47" s="582"/>
      <c r="AK47" s="583"/>
      <c r="AL47" s="584"/>
      <c r="AM47" s="585"/>
      <c r="AN47" s="586"/>
      <c r="AO47" s="306"/>
      <c r="AT47" s="959" t="str">
        <f t="shared" si="4"/>
        <v/>
      </c>
      <c r="AU47" s="959" t="str">
        <f t="shared" si="5"/>
        <v/>
      </c>
      <c r="AV47" s="959" t="str">
        <f t="shared" si="6"/>
        <v/>
      </c>
      <c r="AW47" s="959" t="str">
        <f t="shared" si="7"/>
        <v>_r1</v>
      </c>
      <c r="AX47" s="959" t="str">
        <f t="shared" si="8"/>
        <v>_r4</v>
      </c>
      <c r="BB47" s="964" t="str">
        <f t="shared" si="9"/>
        <v/>
      </c>
      <c r="BC47" s="964" t="str">
        <f t="shared" si="10"/>
        <v/>
      </c>
      <c r="BD47" s="964" t="str">
        <f t="shared" si="11"/>
        <v/>
      </c>
      <c r="BE47" s="964"/>
      <c r="BF47" s="964" t="str">
        <f t="shared" si="12"/>
        <v/>
      </c>
      <c r="BG47" s="964" t="str">
        <f t="shared" si="13"/>
        <v/>
      </c>
      <c r="BH47" s="964" t="str">
        <f t="shared" si="14"/>
        <v>1_</v>
      </c>
      <c r="BI47" s="968" t="str">
        <f t="shared" si="15"/>
        <v>4_</v>
      </c>
      <c r="BK47" s="960" t="str">
        <f t="shared" si="23"/>
        <v/>
      </c>
      <c r="BL47" s="960" t="str">
        <f t="shared" si="24"/>
        <v/>
      </c>
      <c r="BM47" s="959" t="str">
        <f t="shared" si="25"/>
        <v/>
      </c>
      <c r="BQ47" s="967"/>
      <c r="BR47" s="967" t="str">
        <f>'NANS Data'!U41</f>
        <v/>
      </c>
      <c r="BS47" s="967" t="str">
        <f t="shared" si="19"/>
        <v/>
      </c>
      <c r="BT47" s="967" t="str">
        <f t="shared" si="20"/>
        <v/>
      </c>
    </row>
    <row r="48" spans="2:72" ht="23.25" customHeight="1">
      <c r="B48" s="154" t="str">
        <f>IF(D48="","",(COUNTIF($BK$8:BK48,"1")))</f>
        <v/>
      </c>
      <c r="C48" s="51"/>
      <c r="D48" s="420"/>
      <c r="E48" s="420"/>
      <c r="F48" s="420"/>
      <c r="G48" s="421"/>
      <c r="H48" s="412"/>
      <c r="I48" s="52"/>
      <c r="J48" s="53"/>
      <c r="K48" s="54"/>
      <c r="L48" s="54"/>
      <c r="M48" s="54"/>
      <c r="N48" s="55"/>
      <c r="O48" s="56"/>
      <c r="P48" s="54" t="str">
        <f t="shared" si="2"/>
        <v/>
      </c>
      <c r="Q48" s="359"/>
      <c r="R48" s="389"/>
      <c r="S48" s="390"/>
      <c r="T48" s="245"/>
      <c r="U48" s="57"/>
      <c r="V48" s="337"/>
      <c r="W48" s="538" t="str">
        <f>IF(Y48="","",(IFERROR(VLOOKUP((V48&amp;Y48),リレーチーム記録入力表!$F$29:$G$92,2,FALSE),"")))</f>
        <v/>
      </c>
      <c r="X48" s="588"/>
      <c r="Y48" s="338"/>
      <c r="Z48" s="587"/>
      <c r="AA48" s="345"/>
      <c r="AB48" s="543" t="str">
        <f>IF(AD48="","",(IFERROR(VLOOKUP((AA48&amp;AD48),リレーチーム記録入力表!$F$29:$G$92,2,FALSE),"")))</f>
        <v/>
      </c>
      <c r="AC48" s="589"/>
      <c r="AD48" s="346"/>
      <c r="AE48" s="590"/>
      <c r="AF48" s="591"/>
      <c r="AG48" s="592"/>
      <c r="AH48" s="605"/>
      <c r="AI48" s="552" t="str">
        <f t="shared" si="3"/>
        <v/>
      </c>
      <c r="AJ48" s="594"/>
      <c r="AK48" s="595"/>
      <c r="AL48" s="596"/>
      <c r="AM48" s="301"/>
      <c r="AN48" s="597"/>
      <c r="AO48" s="598"/>
      <c r="AT48" s="959" t="str">
        <f t="shared" si="4"/>
        <v/>
      </c>
      <c r="AU48" s="959" t="str">
        <f t="shared" si="5"/>
        <v/>
      </c>
      <c r="AV48" s="959" t="str">
        <f t="shared" si="6"/>
        <v/>
      </c>
      <c r="AW48" s="959" t="str">
        <f t="shared" si="7"/>
        <v>_r1</v>
      </c>
      <c r="AX48" s="959" t="str">
        <f t="shared" si="8"/>
        <v>_r4</v>
      </c>
      <c r="BB48" s="964" t="str">
        <f t="shared" si="9"/>
        <v/>
      </c>
      <c r="BC48" s="964" t="str">
        <f t="shared" si="10"/>
        <v/>
      </c>
      <c r="BD48" s="964" t="str">
        <f t="shared" si="11"/>
        <v/>
      </c>
      <c r="BE48" s="964"/>
      <c r="BF48" s="964" t="str">
        <f t="shared" si="12"/>
        <v/>
      </c>
      <c r="BG48" s="964" t="str">
        <f t="shared" si="13"/>
        <v/>
      </c>
      <c r="BH48" s="964" t="str">
        <f t="shared" si="14"/>
        <v>1_</v>
      </c>
      <c r="BI48" s="968" t="str">
        <f t="shared" si="15"/>
        <v>4_</v>
      </c>
      <c r="BK48" s="960" t="str">
        <f t="shared" si="23"/>
        <v/>
      </c>
      <c r="BL48" s="960" t="str">
        <f t="shared" si="24"/>
        <v/>
      </c>
      <c r="BM48" s="959" t="str">
        <f t="shared" si="25"/>
        <v/>
      </c>
      <c r="BQ48" s="967"/>
      <c r="BR48" s="967" t="str">
        <f>'NANS Data'!U42</f>
        <v/>
      </c>
      <c r="BS48" s="967" t="str">
        <f t="shared" si="19"/>
        <v/>
      </c>
      <c r="BT48" s="967" t="str">
        <f t="shared" si="20"/>
        <v/>
      </c>
    </row>
    <row r="49" spans="2:72" ht="23.25" customHeight="1">
      <c r="B49" s="152" t="str">
        <f>IF(D49="","",(COUNTIF($BK$8:BK49,"1")))</f>
        <v/>
      </c>
      <c r="C49" s="36"/>
      <c r="D49" s="416"/>
      <c r="E49" s="416"/>
      <c r="F49" s="416"/>
      <c r="G49" s="417"/>
      <c r="H49" s="410"/>
      <c r="I49" s="37"/>
      <c r="J49" s="38"/>
      <c r="K49" s="39"/>
      <c r="L49" s="40"/>
      <c r="M49" s="40"/>
      <c r="N49" s="40"/>
      <c r="O49" s="41"/>
      <c r="P49" s="39" t="str">
        <f t="shared" si="2"/>
        <v/>
      </c>
      <c r="Q49" s="357"/>
      <c r="R49" s="385"/>
      <c r="S49" s="391"/>
      <c r="T49" s="242"/>
      <c r="U49" s="42"/>
      <c r="V49" s="332"/>
      <c r="W49" s="536" t="str">
        <f>IF(Y49="","",(IFERROR(VLOOKUP((V49&amp;Y49),リレーチーム記録入力表!$F$29:$G$92,2,FALSE),"")))</f>
        <v/>
      </c>
      <c r="X49" s="599"/>
      <c r="Y49" s="333"/>
      <c r="Z49" s="559"/>
      <c r="AA49" s="341"/>
      <c r="AB49" s="541" t="str">
        <f>IF(AD49="","",(IFERROR(VLOOKUP((AA49&amp;AD49),リレーチーム記録入力表!$F$29:$G$92,2,FALSE),"")))</f>
        <v/>
      </c>
      <c r="AC49" s="600"/>
      <c r="AD49" s="342"/>
      <c r="AE49" s="562"/>
      <c r="AF49" s="563"/>
      <c r="AG49" s="564"/>
      <c r="AH49" s="601"/>
      <c r="AI49" s="566" t="str">
        <f t="shared" si="3"/>
        <v/>
      </c>
      <c r="AJ49" s="567"/>
      <c r="AK49" s="568"/>
      <c r="AL49" s="569"/>
      <c r="AM49" s="570"/>
      <c r="AN49" s="571"/>
      <c r="AO49" s="572"/>
      <c r="AT49" s="959" t="str">
        <f t="shared" si="4"/>
        <v/>
      </c>
      <c r="AU49" s="959" t="str">
        <f t="shared" si="5"/>
        <v/>
      </c>
      <c r="AV49" s="959" t="str">
        <f t="shared" si="6"/>
        <v/>
      </c>
      <c r="AW49" s="959" t="str">
        <f t="shared" si="7"/>
        <v>_r1</v>
      </c>
      <c r="AX49" s="959" t="str">
        <f t="shared" si="8"/>
        <v>_r4</v>
      </c>
      <c r="BB49" s="964" t="str">
        <f t="shared" si="9"/>
        <v/>
      </c>
      <c r="BC49" s="964" t="str">
        <f t="shared" si="10"/>
        <v/>
      </c>
      <c r="BD49" s="964" t="str">
        <f t="shared" si="11"/>
        <v/>
      </c>
      <c r="BE49" s="964"/>
      <c r="BF49" s="964" t="str">
        <f t="shared" si="12"/>
        <v/>
      </c>
      <c r="BG49" s="964" t="str">
        <f t="shared" si="13"/>
        <v/>
      </c>
      <c r="BH49" s="964" t="str">
        <f t="shared" si="14"/>
        <v>1_</v>
      </c>
      <c r="BI49" s="968" t="str">
        <f t="shared" si="15"/>
        <v>4_</v>
      </c>
      <c r="BK49" s="960" t="str">
        <f t="shared" si="23"/>
        <v/>
      </c>
      <c r="BL49" s="960" t="str">
        <f t="shared" si="24"/>
        <v/>
      </c>
      <c r="BM49" s="959" t="str">
        <f t="shared" si="25"/>
        <v/>
      </c>
      <c r="BQ49" s="967"/>
      <c r="BR49" s="967" t="str">
        <f>'NANS Data'!U43</f>
        <v/>
      </c>
      <c r="BS49" s="967" t="str">
        <f t="shared" si="19"/>
        <v/>
      </c>
      <c r="BT49" s="967" t="str">
        <f t="shared" si="20"/>
        <v/>
      </c>
    </row>
    <row r="50" spans="2:72" ht="23.25" customHeight="1">
      <c r="B50" s="152" t="str">
        <f>IF(D50="","",(COUNTIF($BK$8:BK50,"1")))</f>
        <v/>
      </c>
      <c r="C50" s="36"/>
      <c r="D50" s="416"/>
      <c r="E50" s="416"/>
      <c r="F50" s="416"/>
      <c r="G50" s="417"/>
      <c r="H50" s="410"/>
      <c r="I50" s="37"/>
      <c r="J50" s="38"/>
      <c r="K50" s="39"/>
      <c r="L50" s="40"/>
      <c r="M50" s="40"/>
      <c r="N50" s="40"/>
      <c r="O50" s="41"/>
      <c r="P50" s="39" t="str">
        <f t="shared" si="2"/>
        <v/>
      </c>
      <c r="Q50" s="357"/>
      <c r="R50" s="385"/>
      <c r="S50" s="391"/>
      <c r="T50" s="242"/>
      <c r="U50" s="42"/>
      <c r="V50" s="332"/>
      <c r="W50" s="536" t="str">
        <f>IF(Y50="","",(IFERROR(VLOOKUP((V50&amp;Y50),リレーチーム記録入力表!$F$29:$G$92,2,FALSE),"")))</f>
        <v/>
      </c>
      <c r="X50" s="599"/>
      <c r="Y50" s="334"/>
      <c r="Z50" s="559"/>
      <c r="AA50" s="341"/>
      <c r="AB50" s="541" t="str">
        <f>IF(AD50="","",(IFERROR(VLOOKUP((AA50&amp;AD50),リレーチーム記録入力表!$F$29:$G$92,2,FALSE),"")))</f>
        <v/>
      </c>
      <c r="AC50" s="600"/>
      <c r="AD50" s="342"/>
      <c r="AE50" s="562"/>
      <c r="AF50" s="563"/>
      <c r="AG50" s="564"/>
      <c r="AH50" s="601"/>
      <c r="AI50" s="573" t="str">
        <f t="shared" si="3"/>
        <v/>
      </c>
      <c r="AJ50" s="567"/>
      <c r="AK50" s="568"/>
      <c r="AL50" s="569"/>
      <c r="AM50" s="570"/>
      <c r="AN50" s="571"/>
      <c r="AO50" s="572"/>
      <c r="AT50" s="959" t="str">
        <f t="shared" si="4"/>
        <v/>
      </c>
      <c r="AU50" s="959" t="str">
        <f t="shared" si="5"/>
        <v/>
      </c>
      <c r="AV50" s="959" t="str">
        <f t="shared" si="6"/>
        <v/>
      </c>
      <c r="AW50" s="959" t="str">
        <f t="shared" si="7"/>
        <v>_r1</v>
      </c>
      <c r="AX50" s="959" t="str">
        <f t="shared" si="8"/>
        <v>_r4</v>
      </c>
      <c r="BB50" s="964" t="str">
        <f t="shared" si="9"/>
        <v/>
      </c>
      <c r="BC50" s="964" t="str">
        <f t="shared" si="10"/>
        <v/>
      </c>
      <c r="BD50" s="964" t="str">
        <f t="shared" si="11"/>
        <v/>
      </c>
      <c r="BE50" s="964"/>
      <c r="BF50" s="964" t="str">
        <f t="shared" si="12"/>
        <v/>
      </c>
      <c r="BG50" s="964" t="str">
        <f t="shared" si="13"/>
        <v/>
      </c>
      <c r="BH50" s="964" t="str">
        <f t="shared" si="14"/>
        <v>1_</v>
      </c>
      <c r="BI50" s="968" t="str">
        <f t="shared" si="15"/>
        <v>4_</v>
      </c>
      <c r="BK50" s="960" t="str">
        <f t="shared" si="23"/>
        <v/>
      </c>
      <c r="BL50" s="960" t="str">
        <f t="shared" si="24"/>
        <v/>
      </c>
      <c r="BM50" s="959" t="str">
        <f t="shared" si="25"/>
        <v/>
      </c>
      <c r="BQ50" s="967"/>
      <c r="BR50" s="967" t="str">
        <f>'NANS Data'!U44</f>
        <v/>
      </c>
      <c r="BS50" s="967" t="str">
        <f t="shared" si="19"/>
        <v/>
      </c>
      <c r="BT50" s="967" t="str">
        <f t="shared" si="20"/>
        <v/>
      </c>
    </row>
    <row r="51" spans="2:72" ht="23.25" customHeight="1">
      <c r="B51" s="152" t="str">
        <f>IF(D51="","",(COUNTIF($BK$8:BK51,"1")))</f>
        <v/>
      </c>
      <c r="C51" s="36"/>
      <c r="D51" s="416"/>
      <c r="E51" s="416"/>
      <c r="F51" s="416"/>
      <c r="G51" s="417"/>
      <c r="H51" s="410"/>
      <c r="I51" s="37"/>
      <c r="J51" s="38"/>
      <c r="K51" s="39"/>
      <c r="L51" s="40"/>
      <c r="M51" s="40"/>
      <c r="N51" s="40"/>
      <c r="O51" s="41"/>
      <c r="P51" s="39" t="str">
        <f t="shared" si="2"/>
        <v/>
      </c>
      <c r="Q51" s="357"/>
      <c r="R51" s="385"/>
      <c r="S51" s="391"/>
      <c r="T51" s="242"/>
      <c r="U51" s="42"/>
      <c r="V51" s="332"/>
      <c r="W51" s="536" t="str">
        <f>IF(Y51="","",(IFERROR(VLOOKUP((V51&amp;Y51),リレーチーム記録入力表!$F$29:$G$92,2,FALSE),"")))</f>
        <v/>
      </c>
      <c r="X51" s="599"/>
      <c r="Y51" s="334"/>
      <c r="Z51" s="559"/>
      <c r="AA51" s="341"/>
      <c r="AB51" s="541" t="str">
        <f>IF(AD51="","",(IFERROR(VLOOKUP((AA51&amp;AD51),リレーチーム記録入力表!$F$29:$G$92,2,FALSE),"")))</f>
        <v/>
      </c>
      <c r="AC51" s="600"/>
      <c r="AD51" s="342"/>
      <c r="AE51" s="562"/>
      <c r="AF51" s="563"/>
      <c r="AG51" s="564"/>
      <c r="AH51" s="601"/>
      <c r="AI51" s="573" t="str">
        <f t="shared" si="3"/>
        <v/>
      </c>
      <c r="AJ51" s="567"/>
      <c r="AK51" s="568"/>
      <c r="AL51" s="569"/>
      <c r="AM51" s="570"/>
      <c r="AN51" s="571"/>
      <c r="AO51" s="572"/>
      <c r="AT51" s="959" t="str">
        <f t="shared" si="4"/>
        <v/>
      </c>
      <c r="AU51" s="959" t="str">
        <f t="shared" si="5"/>
        <v/>
      </c>
      <c r="AV51" s="959" t="str">
        <f t="shared" si="6"/>
        <v/>
      </c>
      <c r="AW51" s="959" t="str">
        <f t="shared" si="7"/>
        <v>_r1</v>
      </c>
      <c r="AX51" s="959" t="str">
        <f t="shared" si="8"/>
        <v>_r4</v>
      </c>
      <c r="BB51" s="964" t="str">
        <f t="shared" si="9"/>
        <v/>
      </c>
      <c r="BC51" s="964" t="str">
        <f t="shared" si="10"/>
        <v/>
      </c>
      <c r="BD51" s="964" t="str">
        <f t="shared" si="11"/>
        <v/>
      </c>
      <c r="BE51" s="964"/>
      <c r="BF51" s="964" t="str">
        <f t="shared" si="12"/>
        <v/>
      </c>
      <c r="BG51" s="964" t="str">
        <f t="shared" si="13"/>
        <v/>
      </c>
      <c r="BH51" s="964" t="str">
        <f t="shared" si="14"/>
        <v>1_</v>
      </c>
      <c r="BI51" s="968" t="str">
        <f t="shared" si="15"/>
        <v>4_</v>
      </c>
      <c r="BK51" s="960" t="str">
        <f t="shared" si="23"/>
        <v/>
      </c>
      <c r="BL51" s="960" t="str">
        <f t="shared" si="24"/>
        <v/>
      </c>
      <c r="BM51" s="959" t="str">
        <f t="shared" si="25"/>
        <v/>
      </c>
      <c r="BQ51" s="967"/>
      <c r="BR51" s="967" t="str">
        <f>'NANS Data'!U45</f>
        <v/>
      </c>
      <c r="BS51" s="967" t="str">
        <f t="shared" si="19"/>
        <v/>
      </c>
      <c r="BT51" s="967" t="str">
        <f t="shared" si="20"/>
        <v/>
      </c>
    </row>
    <row r="52" spans="2:72" ht="23.25" customHeight="1">
      <c r="B52" s="153" t="str">
        <f>IF(D52="","",(COUNTIF($BK$8:BK52,"1")))</f>
        <v/>
      </c>
      <c r="C52" s="44"/>
      <c r="D52" s="418"/>
      <c r="E52" s="418"/>
      <c r="F52" s="418"/>
      <c r="G52" s="419"/>
      <c r="H52" s="411"/>
      <c r="I52" s="45"/>
      <c r="J52" s="46"/>
      <c r="K52" s="47"/>
      <c r="L52" s="48"/>
      <c r="M52" s="48"/>
      <c r="N52" s="48"/>
      <c r="O52" s="49"/>
      <c r="P52" s="47" t="str">
        <f t="shared" si="2"/>
        <v/>
      </c>
      <c r="Q52" s="358"/>
      <c r="R52" s="387"/>
      <c r="S52" s="392"/>
      <c r="T52" s="244"/>
      <c r="U52" s="50"/>
      <c r="V52" s="335"/>
      <c r="W52" s="537" t="str">
        <f>IF(Y52="","",(IFERROR(VLOOKUP((V52&amp;Y52),リレーチーム記録入力表!$F$29:$G$92,2,FALSE),"")))</f>
        <v/>
      </c>
      <c r="X52" s="602"/>
      <c r="Y52" s="336"/>
      <c r="Z52" s="574"/>
      <c r="AA52" s="343"/>
      <c r="AB52" s="542" t="str">
        <f>IF(AD52="","",(IFERROR(VLOOKUP((AA52&amp;AD52),リレーチーム記録入力表!$F$29:$G$92,2,FALSE),"")))</f>
        <v/>
      </c>
      <c r="AC52" s="603"/>
      <c r="AD52" s="344"/>
      <c r="AE52" s="577"/>
      <c r="AF52" s="578"/>
      <c r="AG52" s="579"/>
      <c r="AH52" s="604"/>
      <c r="AI52" s="581" t="str">
        <f t="shared" si="3"/>
        <v/>
      </c>
      <c r="AJ52" s="582"/>
      <c r="AK52" s="583"/>
      <c r="AL52" s="584"/>
      <c r="AM52" s="585"/>
      <c r="AN52" s="586"/>
      <c r="AO52" s="306"/>
      <c r="AT52" s="959" t="str">
        <f t="shared" si="4"/>
        <v/>
      </c>
      <c r="AU52" s="959" t="str">
        <f t="shared" si="5"/>
        <v/>
      </c>
      <c r="AV52" s="959" t="str">
        <f t="shared" si="6"/>
        <v/>
      </c>
      <c r="AW52" s="959" t="str">
        <f t="shared" si="7"/>
        <v>_r1</v>
      </c>
      <c r="AX52" s="959" t="str">
        <f t="shared" si="8"/>
        <v>_r4</v>
      </c>
      <c r="BB52" s="964" t="str">
        <f t="shared" si="9"/>
        <v/>
      </c>
      <c r="BC52" s="964" t="str">
        <f t="shared" si="10"/>
        <v/>
      </c>
      <c r="BD52" s="964" t="str">
        <f t="shared" si="11"/>
        <v/>
      </c>
      <c r="BE52" s="964"/>
      <c r="BF52" s="964" t="str">
        <f t="shared" si="12"/>
        <v/>
      </c>
      <c r="BG52" s="964" t="str">
        <f t="shared" si="13"/>
        <v/>
      </c>
      <c r="BH52" s="964" t="str">
        <f t="shared" si="14"/>
        <v>1_</v>
      </c>
      <c r="BI52" s="968" t="str">
        <f t="shared" si="15"/>
        <v>4_</v>
      </c>
      <c r="BK52" s="960" t="str">
        <f t="shared" si="23"/>
        <v/>
      </c>
      <c r="BL52" s="960" t="str">
        <f t="shared" si="24"/>
        <v/>
      </c>
      <c r="BM52" s="959" t="str">
        <f t="shared" si="25"/>
        <v/>
      </c>
      <c r="BQ52" s="967"/>
      <c r="BR52" s="967" t="str">
        <f>'NANS Data'!U46</f>
        <v/>
      </c>
      <c r="BS52" s="967" t="str">
        <f t="shared" si="19"/>
        <v/>
      </c>
      <c r="BT52" s="967" t="str">
        <f t="shared" si="20"/>
        <v/>
      </c>
    </row>
    <row r="53" spans="2:72" ht="23.25" customHeight="1">
      <c r="B53" s="154" t="str">
        <f>IF(D53="","",(COUNTIF($BK$8:BK53,"1")))</f>
        <v/>
      </c>
      <c r="C53" s="51"/>
      <c r="D53" s="420"/>
      <c r="E53" s="420"/>
      <c r="F53" s="420"/>
      <c r="G53" s="421"/>
      <c r="H53" s="412"/>
      <c r="I53" s="52"/>
      <c r="J53" s="53"/>
      <c r="K53" s="54"/>
      <c r="L53" s="54"/>
      <c r="M53" s="54"/>
      <c r="N53" s="55"/>
      <c r="O53" s="56"/>
      <c r="P53" s="54" t="str">
        <f t="shared" si="2"/>
        <v/>
      </c>
      <c r="Q53" s="359"/>
      <c r="R53" s="389"/>
      <c r="S53" s="390"/>
      <c r="T53" s="245"/>
      <c r="U53" s="57"/>
      <c r="V53" s="337"/>
      <c r="W53" s="538" t="str">
        <f>IF(Y53="","",(IFERROR(VLOOKUP((V53&amp;Y53),リレーチーム記録入力表!$F$29:$G$92,2,FALSE),"")))</f>
        <v/>
      </c>
      <c r="X53" s="588"/>
      <c r="Y53" s="338"/>
      <c r="Z53" s="587"/>
      <c r="AA53" s="345"/>
      <c r="AB53" s="543" t="str">
        <f>IF(AD53="","",(IFERROR(VLOOKUP((AA53&amp;AD53),リレーチーム記録入力表!$F$29:$G$92,2,FALSE),"")))</f>
        <v/>
      </c>
      <c r="AC53" s="589"/>
      <c r="AD53" s="346"/>
      <c r="AE53" s="590"/>
      <c r="AF53" s="591"/>
      <c r="AG53" s="592"/>
      <c r="AH53" s="605"/>
      <c r="AI53" s="552" t="str">
        <f t="shared" si="3"/>
        <v/>
      </c>
      <c r="AJ53" s="594"/>
      <c r="AK53" s="595"/>
      <c r="AL53" s="596"/>
      <c r="AM53" s="301"/>
      <c r="AN53" s="597"/>
      <c r="AO53" s="598"/>
      <c r="AT53" s="959" t="str">
        <f t="shared" si="4"/>
        <v/>
      </c>
      <c r="AU53" s="959" t="str">
        <f t="shared" si="5"/>
        <v/>
      </c>
      <c r="AV53" s="959" t="str">
        <f t="shared" si="6"/>
        <v/>
      </c>
      <c r="AW53" s="959" t="str">
        <f t="shared" si="7"/>
        <v>_r1</v>
      </c>
      <c r="AX53" s="959" t="str">
        <f t="shared" si="8"/>
        <v>_r4</v>
      </c>
      <c r="BB53" s="964" t="str">
        <f t="shared" si="9"/>
        <v/>
      </c>
      <c r="BC53" s="964" t="str">
        <f t="shared" si="10"/>
        <v/>
      </c>
      <c r="BD53" s="964" t="str">
        <f t="shared" si="11"/>
        <v/>
      </c>
      <c r="BE53" s="964"/>
      <c r="BF53" s="964" t="str">
        <f t="shared" si="12"/>
        <v/>
      </c>
      <c r="BG53" s="964" t="str">
        <f t="shared" si="13"/>
        <v/>
      </c>
      <c r="BH53" s="964" t="str">
        <f t="shared" si="14"/>
        <v>1_</v>
      </c>
      <c r="BI53" s="968" t="str">
        <f t="shared" si="15"/>
        <v>4_</v>
      </c>
      <c r="BK53" s="960" t="str">
        <f t="shared" si="23"/>
        <v/>
      </c>
      <c r="BL53" s="960" t="str">
        <f t="shared" si="24"/>
        <v/>
      </c>
      <c r="BM53" s="959" t="str">
        <f t="shared" si="25"/>
        <v/>
      </c>
      <c r="BQ53" s="967"/>
      <c r="BR53" s="967" t="str">
        <f>'NANS Data'!U47</f>
        <v/>
      </c>
      <c r="BS53" s="967" t="str">
        <f t="shared" si="19"/>
        <v/>
      </c>
      <c r="BT53" s="967" t="str">
        <f t="shared" si="20"/>
        <v/>
      </c>
    </row>
    <row r="54" spans="2:72" ht="23.25" customHeight="1">
      <c r="B54" s="152" t="str">
        <f>IF(D54="","",(COUNTIF($BK$8:BK54,"1")))</f>
        <v/>
      </c>
      <c r="C54" s="36"/>
      <c r="D54" s="416"/>
      <c r="E54" s="416"/>
      <c r="F54" s="416"/>
      <c r="G54" s="417"/>
      <c r="H54" s="410"/>
      <c r="I54" s="37"/>
      <c r="J54" s="38"/>
      <c r="K54" s="39"/>
      <c r="L54" s="40"/>
      <c r="M54" s="40"/>
      <c r="N54" s="40"/>
      <c r="O54" s="41"/>
      <c r="P54" s="39" t="str">
        <f t="shared" si="2"/>
        <v/>
      </c>
      <c r="Q54" s="357"/>
      <c r="R54" s="385"/>
      <c r="S54" s="391"/>
      <c r="T54" s="242"/>
      <c r="U54" s="42"/>
      <c r="V54" s="332"/>
      <c r="W54" s="536" t="str">
        <f>IF(Y54="","",(IFERROR(VLOOKUP((V54&amp;Y54),リレーチーム記録入力表!$F$29:$G$92,2,FALSE),"")))</f>
        <v/>
      </c>
      <c r="X54" s="599"/>
      <c r="Y54" s="333"/>
      <c r="Z54" s="559"/>
      <c r="AA54" s="341"/>
      <c r="AB54" s="541" t="str">
        <f>IF(AD54="","",(IFERROR(VLOOKUP((AA54&amp;AD54),リレーチーム記録入力表!$F$29:$G$92,2,FALSE),"")))</f>
        <v/>
      </c>
      <c r="AC54" s="600"/>
      <c r="AD54" s="342"/>
      <c r="AE54" s="562"/>
      <c r="AF54" s="563"/>
      <c r="AG54" s="564"/>
      <c r="AH54" s="601"/>
      <c r="AI54" s="566" t="str">
        <f t="shared" si="3"/>
        <v/>
      </c>
      <c r="AJ54" s="567"/>
      <c r="AK54" s="568"/>
      <c r="AL54" s="569"/>
      <c r="AM54" s="570"/>
      <c r="AN54" s="571"/>
      <c r="AO54" s="572"/>
      <c r="AT54" s="959" t="str">
        <f t="shared" si="4"/>
        <v/>
      </c>
      <c r="AU54" s="959" t="str">
        <f t="shared" si="5"/>
        <v/>
      </c>
      <c r="AV54" s="959" t="str">
        <f t="shared" si="6"/>
        <v/>
      </c>
      <c r="AW54" s="959" t="str">
        <f t="shared" si="7"/>
        <v>_r1</v>
      </c>
      <c r="AX54" s="959" t="str">
        <f t="shared" si="8"/>
        <v>_r4</v>
      </c>
      <c r="BB54" s="964" t="str">
        <f t="shared" si="9"/>
        <v/>
      </c>
      <c r="BC54" s="964" t="str">
        <f t="shared" si="10"/>
        <v/>
      </c>
      <c r="BD54" s="964" t="str">
        <f t="shared" si="11"/>
        <v/>
      </c>
      <c r="BE54" s="964"/>
      <c r="BF54" s="964" t="str">
        <f t="shared" si="12"/>
        <v/>
      </c>
      <c r="BG54" s="964" t="str">
        <f t="shared" si="13"/>
        <v/>
      </c>
      <c r="BH54" s="964" t="str">
        <f t="shared" si="14"/>
        <v>1_</v>
      </c>
      <c r="BI54" s="968" t="str">
        <f t="shared" si="15"/>
        <v>4_</v>
      </c>
      <c r="BK54" s="960" t="str">
        <f t="shared" si="23"/>
        <v/>
      </c>
      <c r="BL54" s="960" t="str">
        <f t="shared" si="24"/>
        <v/>
      </c>
      <c r="BM54" s="959" t="str">
        <f t="shared" si="25"/>
        <v/>
      </c>
      <c r="BQ54" s="967"/>
      <c r="BR54" s="967" t="str">
        <f>'NANS Data'!U48</f>
        <v/>
      </c>
      <c r="BS54" s="967" t="str">
        <f t="shared" si="19"/>
        <v/>
      </c>
      <c r="BT54" s="967" t="str">
        <f t="shared" si="20"/>
        <v/>
      </c>
    </row>
    <row r="55" spans="2:72" ht="23.25" customHeight="1">
      <c r="B55" s="152" t="str">
        <f>IF(D55="","",(COUNTIF($BK$8:BK55,"1")))</f>
        <v/>
      </c>
      <c r="C55" s="36"/>
      <c r="D55" s="416"/>
      <c r="E55" s="416"/>
      <c r="F55" s="416"/>
      <c r="G55" s="417"/>
      <c r="H55" s="410"/>
      <c r="I55" s="37"/>
      <c r="J55" s="38"/>
      <c r="K55" s="39"/>
      <c r="L55" s="40"/>
      <c r="M55" s="40"/>
      <c r="N55" s="40"/>
      <c r="O55" s="41"/>
      <c r="P55" s="39" t="str">
        <f t="shared" si="2"/>
        <v/>
      </c>
      <c r="Q55" s="357"/>
      <c r="R55" s="385"/>
      <c r="S55" s="391"/>
      <c r="T55" s="242"/>
      <c r="U55" s="42"/>
      <c r="V55" s="332"/>
      <c r="W55" s="536" t="str">
        <f>IF(Y55="","",(IFERROR(VLOOKUP((V55&amp;Y55),リレーチーム記録入力表!$F$29:$G$92,2,FALSE),"")))</f>
        <v/>
      </c>
      <c r="X55" s="599"/>
      <c r="Y55" s="334"/>
      <c r="Z55" s="559"/>
      <c r="AA55" s="341"/>
      <c r="AB55" s="541" t="str">
        <f>IF(AD55="","",(IFERROR(VLOOKUP((AA55&amp;AD55),リレーチーム記録入力表!$F$29:$G$92,2,FALSE),"")))</f>
        <v/>
      </c>
      <c r="AC55" s="600"/>
      <c r="AD55" s="342"/>
      <c r="AE55" s="562"/>
      <c r="AF55" s="563"/>
      <c r="AG55" s="564"/>
      <c r="AH55" s="601"/>
      <c r="AI55" s="573" t="str">
        <f t="shared" si="3"/>
        <v/>
      </c>
      <c r="AJ55" s="567"/>
      <c r="AK55" s="568"/>
      <c r="AL55" s="569"/>
      <c r="AM55" s="570"/>
      <c r="AN55" s="571"/>
      <c r="AO55" s="572"/>
      <c r="AT55" s="959" t="str">
        <f t="shared" si="4"/>
        <v/>
      </c>
      <c r="AU55" s="959" t="str">
        <f t="shared" si="5"/>
        <v/>
      </c>
      <c r="AV55" s="959" t="str">
        <f t="shared" si="6"/>
        <v/>
      </c>
      <c r="AW55" s="959" t="str">
        <f t="shared" si="7"/>
        <v>_r1</v>
      </c>
      <c r="AX55" s="959" t="str">
        <f t="shared" si="8"/>
        <v>_r4</v>
      </c>
      <c r="BB55" s="964" t="str">
        <f t="shared" si="9"/>
        <v/>
      </c>
      <c r="BC55" s="964" t="str">
        <f t="shared" si="10"/>
        <v/>
      </c>
      <c r="BD55" s="964" t="str">
        <f t="shared" si="11"/>
        <v/>
      </c>
      <c r="BE55" s="964"/>
      <c r="BF55" s="964" t="str">
        <f t="shared" si="12"/>
        <v/>
      </c>
      <c r="BG55" s="964" t="str">
        <f t="shared" si="13"/>
        <v/>
      </c>
      <c r="BH55" s="964" t="str">
        <f t="shared" si="14"/>
        <v>1_</v>
      </c>
      <c r="BI55" s="968" t="str">
        <f t="shared" si="15"/>
        <v>4_</v>
      </c>
      <c r="BK55" s="960" t="str">
        <f t="shared" si="23"/>
        <v/>
      </c>
      <c r="BL55" s="960" t="str">
        <f t="shared" si="24"/>
        <v/>
      </c>
      <c r="BM55" s="959" t="str">
        <f t="shared" si="25"/>
        <v/>
      </c>
      <c r="BQ55" s="967"/>
      <c r="BR55" s="967" t="str">
        <f>'NANS Data'!U49</f>
        <v/>
      </c>
      <c r="BS55" s="967" t="str">
        <f t="shared" si="19"/>
        <v/>
      </c>
      <c r="BT55" s="967" t="str">
        <f t="shared" si="20"/>
        <v/>
      </c>
    </row>
    <row r="56" spans="2:72" ht="23.25" customHeight="1">
      <c r="B56" s="152" t="str">
        <f>IF(D56="","",(COUNTIF($BK$8:BK56,"1")))</f>
        <v/>
      </c>
      <c r="C56" s="36"/>
      <c r="D56" s="416"/>
      <c r="E56" s="416"/>
      <c r="F56" s="416"/>
      <c r="G56" s="417"/>
      <c r="H56" s="410"/>
      <c r="I56" s="37"/>
      <c r="J56" s="38"/>
      <c r="K56" s="39"/>
      <c r="L56" s="40"/>
      <c r="M56" s="40"/>
      <c r="N56" s="40"/>
      <c r="O56" s="41"/>
      <c r="P56" s="39" t="str">
        <f t="shared" si="2"/>
        <v/>
      </c>
      <c r="Q56" s="357"/>
      <c r="R56" s="385"/>
      <c r="S56" s="391"/>
      <c r="T56" s="242"/>
      <c r="U56" s="42"/>
      <c r="V56" s="332"/>
      <c r="W56" s="536" t="str">
        <f>IF(Y56="","",(IFERROR(VLOOKUP((V56&amp;Y56),リレーチーム記録入力表!$F$29:$G$92,2,FALSE),"")))</f>
        <v/>
      </c>
      <c r="X56" s="599"/>
      <c r="Y56" s="334"/>
      <c r="Z56" s="559"/>
      <c r="AA56" s="341"/>
      <c r="AB56" s="541" t="str">
        <f>IF(AD56="","",(IFERROR(VLOOKUP((AA56&amp;AD56),リレーチーム記録入力表!$F$29:$G$92,2,FALSE),"")))</f>
        <v/>
      </c>
      <c r="AC56" s="600"/>
      <c r="AD56" s="342"/>
      <c r="AE56" s="562"/>
      <c r="AF56" s="563"/>
      <c r="AG56" s="564"/>
      <c r="AH56" s="601"/>
      <c r="AI56" s="573" t="str">
        <f t="shared" si="3"/>
        <v/>
      </c>
      <c r="AJ56" s="567"/>
      <c r="AK56" s="568"/>
      <c r="AL56" s="569"/>
      <c r="AM56" s="570"/>
      <c r="AN56" s="571"/>
      <c r="AO56" s="572"/>
      <c r="AT56" s="959" t="str">
        <f t="shared" si="4"/>
        <v/>
      </c>
      <c r="AU56" s="959" t="str">
        <f t="shared" si="5"/>
        <v/>
      </c>
      <c r="AV56" s="959" t="str">
        <f t="shared" si="6"/>
        <v/>
      </c>
      <c r="AW56" s="959" t="str">
        <f t="shared" si="7"/>
        <v>_r1</v>
      </c>
      <c r="AX56" s="959" t="str">
        <f t="shared" si="8"/>
        <v>_r4</v>
      </c>
      <c r="BB56" s="964" t="str">
        <f t="shared" si="9"/>
        <v/>
      </c>
      <c r="BC56" s="964" t="str">
        <f t="shared" si="10"/>
        <v/>
      </c>
      <c r="BD56" s="964" t="str">
        <f t="shared" si="11"/>
        <v/>
      </c>
      <c r="BE56" s="964"/>
      <c r="BF56" s="964" t="str">
        <f t="shared" si="12"/>
        <v/>
      </c>
      <c r="BG56" s="964" t="str">
        <f t="shared" si="13"/>
        <v/>
      </c>
      <c r="BH56" s="964" t="str">
        <f t="shared" si="14"/>
        <v>1_</v>
      </c>
      <c r="BI56" s="968" t="str">
        <f t="shared" si="15"/>
        <v>4_</v>
      </c>
      <c r="BK56" s="960" t="str">
        <f t="shared" si="23"/>
        <v/>
      </c>
      <c r="BL56" s="960" t="str">
        <f t="shared" si="24"/>
        <v/>
      </c>
      <c r="BM56" s="959" t="str">
        <f t="shared" si="25"/>
        <v/>
      </c>
      <c r="BQ56" s="967"/>
      <c r="BR56" s="967" t="str">
        <f>'NANS Data'!U50</f>
        <v/>
      </c>
      <c r="BS56" s="967" t="str">
        <f t="shared" si="19"/>
        <v/>
      </c>
      <c r="BT56" s="967" t="str">
        <f t="shared" si="20"/>
        <v/>
      </c>
    </row>
    <row r="57" spans="2:72" ht="23.25" customHeight="1" thickBot="1">
      <c r="B57" s="246" t="str">
        <f>IF(D57="","",(COUNTIF($BK$8:BK57,"1")))</f>
        <v/>
      </c>
      <c r="C57" s="247"/>
      <c r="D57" s="422"/>
      <c r="E57" s="422"/>
      <c r="F57" s="422"/>
      <c r="G57" s="423"/>
      <c r="H57" s="413"/>
      <c r="I57" s="248"/>
      <c r="J57" s="249"/>
      <c r="K57" s="250"/>
      <c r="L57" s="251"/>
      <c r="M57" s="251"/>
      <c r="N57" s="251"/>
      <c r="O57" s="252"/>
      <c r="P57" s="250" t="str">
        <f t="shared" si="2"/>
        <v/>
      </c>
      <c r="Q57" s="360"/>
      <c r="R57" s="393"/>
      <c r="S57" s="394"/>
      <c r="T57" s="530"/>
      <c r="U57" s="531"/>
      <c r="V57" s="532"/>
      <c r="W57" s="539" t="str">
        <f>IF(Y57="","",(IFERROR(VLOOKUP((V57&amp;Y57),リレーチーム記録入力表!$F$29:$G$92,2,FALSE),"")))</f>
        <v/>
      </c>
      <c r="X57" s="607"/>
      <c r="Y57" s="533"/>
      <c r="Z57" s="606"/>
      <c r="AA57" s="534"/>
      <c r="AB57" s="544" t="str">
        <f>IF(AD57="","",(IFERROR(VLOOKUP((AA57&amp;AD57),リレーチーム記録入力表!$F$29:$G$92,2,FALSE),"")))</f>
        <v/>
      </c>
      <c r="AC57" s="608"/>
      <c r="AD57" s="347"/>
      <c r="AE57" s="577"/>
      <c r="AF57" s="578"/>
      <c r="AG57" s="579"/>
      <c r="AH57" s="604"/>
      <c r="AI57" s="581" t="str">
        <f t="shared" si="3"/>
        <v/>
      </c>
      <c r="AJ57" s="582"/>
      <c r="AK57" s="583"/>
      <c r="AL57" s="584"/>
      <c r="AM57" s="585"/>
      <c r="AN57" s="586"/>
      <c r="AO57" s="306"/>
      <c r="AT57" s="959" t="str">
        <f t="shared" si="4"/>
        <v/>
      </c>
      <c r="AU57" s="959" t="str">
        <f t="shared" si="5"/>
        <v/>
      </c>
      <c r="AV57" s="959" t="str">
        <f t="shared" si="6"/>
        <v/>
      </c>
      <c r="AW57" s="959" t="str">
        <f t="shared" si="7"/>
        <v>_r1</v>
      </c>
      <c r="AX57" s="959" t="str">
        <f t="shared" si="8"/>
        <v>_r4</v>
      </c>
      <c r="BB57" s="964" t="str">
        <f t="shared" si="9"/>
        <v/>
      </c>
      <c r="BC57" s="964" t="str">
        <f t="shared" si="10"/>
        <v/>
      </c>
      <c r="BD57" s="964" t="str">
        <f t="shared" si="11"/>
        <v/>
      </c>
      <c r="BE57" s="964"/>
      <c r="BF57" s="964" t="str">
        <f t="shared" si="12"/>
        <v/>
      </c>
      <c r="BG57" s="964" t="str">
        <f t="shared" si="13"/>
        <v/>
      </c>
      <c r="BH57" s="964" t="str">
        <f t="shared" si="14"/>
        <v>1_</v>
      </c>
      <c r="BI57" s="968" t="str">
        <f t="shared" si="15"/>
        <v>4_</v>
      </c>
      <c r="BK57" s="960" t="str">
        <f t="shared" si="23"/>
        <v/>
      </c>
      <c r="BL57" s="960" t="str">
        <f t="shared" si="24"/>
        <v/>
      </c>
      <c r="BM57" s="959" t="str">
        <f t="shared" si="25"/>
        <v/>
      </c>
      <c r="BQ57" s="967"/>
      <c r="BR57" s="967" t="str">
        <f>'NANS Data'!U51</f>
        <v/>
      </c>
      <c r="BS57" s="967" t="str">
        <f t="shared" si="19"/>
        <v/>
      </c>
      <c r="BT57" s="967" t="str">
        <f t="shared" si="20"/>
        <v/>
      </c>
    </row>
    <row r="58" spans="2:72" ht="10.5" customHeight="1"/>
  </sheetData>
  <sheetProtection algorithmName="SHA-512" hashValue="C3BAr2bgrvfGwTwqcofMgw+fg6IpGzYvgMV6XHchwg9wq8RvPcRnXaSYQkldinziSGLuwGbSYuNOaBVjCz9QIw==" saltValue="SAu7bobwD8qs7+kuM2hJDg==" spinCount="100000" sheet="1" selectLockedCells="1"/>
  <protectedRanges>
    <protectedRange password="CDC2" sqref="Q2:R3" name="範囲1"/>
    <protectedRange password="CDC2" sqref="AN2:AN3" name="範囲1_1"/>
  </protectedRanges>
  <sortState xmlns:xlrd2="http://schemas.microsoft.com/office/spreadsheetml/2017/richdata2" ref="CZ7:DB68">
    <sortCondition ref="CZ7:CZ68"/>
  </sortState>
  <mergeCells count="38">
    <mergeCell ref="I4:I5"/>
    <mergeCell ref="J4:J5"/>
    <mergeCell ref="K4:K5"/>
    <mergeCell ref="L4:L5"/>
    <mergeCell ref="B4:B5"/>
    <mergeCell ref="C4:C5"/>
    <mergeCell ref="D4:E4"/>
    <mergeCell ref="F4:G4"/>
    <mergeCell ref="H4:H5"/>
    <mergeCell ref="C2:P2"/>
    <mergeCell ref="W4:W5"/>
    <mergeCell ref="AB4:AB5"/>
    <mergeCell ref="AG4:AG5"/>
    <mergeCell ref="Q2:R2"/>
    <mergeCell ref="Q3:R3"/>
    <mergeCell ref="T4:T5"/>
    <mergeCell ref="U4:U5"/>
    <mergeCell ref="V4:V5"/>
    <mergeCell ref="Y4:Y5"/>
    <mergeCell ref="Z4:Z5"/>
    <mergeCell ref="V3:AD3"/>
    <mergeCell ref="M4:M5"/>
    <mergeCell ref="N4:N5"/>
    <mergeCell ref="O4:O5"/>
    <mergeCell ref="P4:P5"/>
    <mergeCell ref="Q4:Q5"/>
    <mergeCell ref="R4:R5"/>
    <mergeCell ref="S4:S5"/>
    <mergeCell ref="AO4:AO5"/>
    <mergeCell ref="AA4:AA5"/>
    <mergeCell ref="AK4:AK5"/>
    <mergeCell ref="AL4:AM4"/>
    <mergeCell ref="AN4:AN5"/>
    <mergeCell ref="AD4:AD5"/>
    <mergeCell ref="AE4:AE5"/>
    <mergeCell ref="AF4:AF5"/>
    <mergeCell ref="AI4:AI5"/>
    <mergeCell ref="AJ4:AJ5"/>
  </mergeCells>
  <phoneticPr fontId="1"/>
  <dataValidations count="9">
    <dataValidation type="list" allowBlank="1" showInputMessage="1" showErrorMessage="1" sqref="J6:J8 J10:J57" xr:uid="{00000000-0002-0000-0100-000000000000}">
      <formula1>"男,女"</formula1>
    </dataValidation>
    <dataValidation type="list" allowBlank="1" showInputMessage="1" showErrorMessage="1" sqref="AJ8:AJ57 Z8:Z57 AO8:AO57 U8:U57 AE8:AE57" xr:uid="{00000000-0002-0000-0100-000001000000}">
      <formula1>"○, "</formula1>
    </dataValidation>
    <dataValidation type="list" allowBlank="1" showInputMessage="1" showErrorMessage="1" sqref="J9" xr:uid="{00000000-0002-0000-0100-000002000000}">
      <formula1>"　,男,女"</formula1>
    </dataValidation>
    <dataValidation imeMode="halfAlpha" allowBlank="1" showInputMessage="1" showErrorMessage="1" sqref="C8:C57 H8:H57 K8:N57 R8:R57 W8:W57 AB8:AB57 AG8:AG57 P8:P57" xr:uid="{00000000-0002-0000-0100-000003000000}"/>
    <dataValidation imeMode="halfKatakana" allowBlank="1" showInputMessage="1" showErrorMessage="1" sqref="F8:G57" xr:uid="{00000000-0002-0000-0100-000004000000}"/>
    <dataValidation type="list" allowBlank="1" showInputMessage="1" showErrorMessage="1" sqref="AF8:AF57" xr:uid="{00000000-0002-0000-0100-000006000000}">
      <formula1>INDIRECT(BL8)</formula1>
    </dataValidation>
    <dataValidation type="list" allowBlank="1" showInputMessage="1" showErrorMessage="1" sqref="Q8:Q57" xr:uid="{00000000-0002-0000-0100-000007000000}">
      <formula1>INDIRECT($AV8)</formula1>
    </dataValidation>
    <dataValidation type="list" allowBlank="1" showInputMessage="1" showErrorMessage="1" sqref="V8:V57" xr:uid="{00000000-0002-0000-0100-000008000000}">
      <formula1>INDIRECT($AW8)</formula1>
    </dataValidation>
    <dataValidation type="list" allowBlank="1" showInputMessage="1" showErrorMessage="1" sqref="AA8:AA57" xr:uid="{F003214F-C118-402C-828A-B349790BB042}">
      <formula1>INDIRECT($AX8)</formula1>
    </dataValidation>
  </dataValidations>
  <hyperlinks>
    <hyperlink ref="V3:AD3" location="リレーチーム記録入力表!G11" display="リレーチームの記録一括入力表へのリンク" xr:uid="{00000000-0004-0000-0100-000000000000}"/>
  </hyperlinks>
  <printOptions horizontalCentered="1"/>
  <pageMargins left="0.19685039370078741" right="0.19685039370078741" top="0.39370078740157483" bottom="0.31496062992125984" header="0.31496062992125984" footer="0.31496062992125984"/>
  <pageSetup paperSize="9" scale="68" fitToHeight="0" orientation="landscape" r:id="rId1"/>
  <rowBreaks count="1" manualBreakCount="1">
    <brk id="32" max="42"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A000000}">
          <x14:formula1>
            <xm:f>データ!$M$2:$M$6</xm:f>
          </x14:formula1>
          <xm:sqref>I8:I57</xm:sqref>
        </x14:dataValidation>
        <x14:dataValidation type="list" allowBlank="1" showInputMessage="1" showErrorMessage="1" xr:uid="{00000000-0002-0000-0100-00000B000000}">
          <x14:formula1>
            <xm:f>データ!$J$2:$J$48</xm:f>
          </x14:formula1>
          <xm:sqref>O6:O57</xm:sqref>
        </x14:dataValidation>
        <x14:dataValidation type="list" allowBlank="1" showInputMessage="1" showErrorMessage="1" xr:uid="{00000000-0002-0000-0100-00000C000000}">
          <x14:formula1>
            <xm:f>IF($V8="","",(データ!$Y$2:$Y$9))</xm:f>
          </x14:formula1>
          <xm:sqref>Y8:Y57</xm:sqref>
        </x14:dataValidation>
        <x14:dataValidation type="list" allowBlank="1" showInputMessage="1" showErrorMessage="1" xr:uid="{00000000-0002-0000-0100-00000D000000}">
          <x14:formula1>
            <xm:f>IF($AA8="","",(データ!$Y$2:$Y$9))</xm:f>
          </x14:formula1>
          <xm:sqref>AD8:AD57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39997558519241921"/>
    <pageSetUpPr fitToPage="1"/>
  </sheetPr>
  <dimension ref="E1:AE98"/>
  <sheetViews>
    <sheetView showGridLines="0" showRowColHeaders="0" zoomScale="110" zoomScaleNormal="110" workbookViewId="0">
      <selection activeCell="K10" sqref="K10:M10"/>
    </sheetView>
  </sheetViews>
  <sheetFormatPr defaultColWidth="9" defaultRowHeight="13.3"/>
  <cols>
    <col min="1" max="4" width="2" style="496" customWidth="1"/>
    <col min="5" max="5" width="1.765625" style="496" customWidth="1"/>
    <col min="6" max="6" width="17.4609375" style="496" customWidth="1"/>
    <col min="7" max="14" width="11" style="496" customWidth="1"/>
    <col min="15" max="15" width="1.3828125" style="496" customWidth="1"/>
    <col min="16" max="16" width="1" style="496" customWidth="1"/>
    <col min="17" max="17" width="17.4609375" style="496" bestFit="1" customWidth="1"/>
    <col min="18" max="18" width="4.15234375" style="496" hidden="1" customWidth="1"/>
    <col min="19" max="19" width="6.765625" style="496" customWidth="1"/>
    <col min="20" max="20" width="2.23046875" style="496" hidden="1" customWidth="1"/>
    <col min="21" max="21" width="9.15234375" style="496" customWidth="1"/>
    <col min="22" max="22" width="3.15234375" style="496" hidden="1" customWidth="1"/>
    <col min="23" max="23" width="9.15234375" style="496" customWidth="1"/>
    <col min="24" max="24" width="4.61328125" style="496" hidden="1" customWidth="1"/>
    <col min="25" max="25" width="9.15234375" style="496" customWidth="1"/>
    <col min="26" max="26" width="4.61328125" style="496" hidden="1" customWidth="1"/>
    <col min="27" max="27" width="9.15234375" style="496" customWidth="1"/>
    <col min="28" max="28" width="4.61328125" style="496" hidden="1" customWidth="1"/>
    <col min="29" max="29" width="9.15234375" style="496" customWidth="1"/>
    <col min="30" max="30" width="4.61328125" style="496" hidden="1" customWidth="1"/>
    <col min="31" max="31" width="9.15234375" style="496" customWidth="1"/>
    <col min="32" max="16384" width="9" style="496"/>
  </cols>
  <sheetData>
    <row r="1" spans="5:31" ht="3.75" customHeight="1"/>
    <row r="2" spans="5:31" ht="3.75" customHeight="1"/>
    <row r="3" spans="5:31" ht="3.75" customHeight="1"/>
    <row r="4" spans="5:31" ht="3.75" customHeight="1"/>
    <row r="5" spans="5:31" ht="3.75" customHeight="1"/>
    <row r="6" spans="5:31" ht="3.75" customHeight="1" thickBot="1"/>
    <row r="7" spans="5:31" ht="3.75" customHeight="1">
      <c r="E7" s="497"/>
      <c r="F7" s="498"/>
      <c r="G7" s="498"/>
      <c r="H7" s="498"/>
      <c r="I7" s="498"/>
      <c r="J7" s="498"/>
      <c r="K7" s="498"/>
      <c r="L7" s="498"/>
      <c r="M7" s="498"/>
      <c r="N7" s="498"/>
      <c r="O7" s="499"/>
      <c r="P7" s="500"/>
    </row>
    <row r="8" spans="5:31" ht="21" customHeight="1">
      <c r="E8" s="501"/>
      <c r="F8" s="831" t="s">
        <v>592</v>
      </c>
      <c r="G8" s="832"/>
      <c r="H8" s="832"/>
      <c r="I8" s="833"/>
      <c r="J8" s="502" t="s">
        <v>593</v>
      </c>
      <c r="K8" s="502"/>
      <c r="L8" s="502"/>
      <c r="M8" s="502"/>
      <c r="N8" s="502"/>
      <c r="O8" s="503"/>
      <c r="P8" s="500"/>
    </row>
    <row r="9" spans="5:31" ht="21" customHeight="1" thickBot="1">
      <c r="E9" s="501"/>
      <c r="F9" s="502" t="s">
        <v>582</v>
      </c>
      <c r="G9" s="502"/>
      <c r="H9" s="502"/>
      <c r="I9" s="502"/>
      <c r="J9" s="502"/>
      <c r="K9" s="502"/>
      <c r="L9" s="502"/>
      <c r="M9" s="502"/>
      <c r="N9" s="502"/>
      <c r="O9" s="503"/>
      <c r="P9" s="500"/>
      <c r="Q9" s="627" t="s">
        <v>587</v>
      </c>
      <c r="R9" s="620"/>
      <c r="S9" s="620"/>
      <c r="T9" s="620"/>
      <c r="U9" s="620"/>
      <c r="V9" s="620"/>
      <c r="W9" s="620"/>
      <c r="X9" s="620"/>
      <c r="Y9" s="620"/>
      <c r="Z9" s="620"/>
      <c r="AA9" s="620"/>
      <c r="AB9" s="620"/>
      <c r="AC9" s="620"/>
      <c r="AD9" s="620"/>
      <c r="AE9" s="621"/>
    </row>
    <row r="10" spans="5:31" ht="21" customHeight="1" thickBot="1">
      <c r="E10" s="501"/>
      <c r="F10" s="502" t="s">
        <v>571</v>
      </c>
      <c r="G10" s="502"/>
      <c r="H10" s="502"/>
      <c r="I10" s="502"/>
      <c r="J10" s="502"/>
      <c r="K10" s="828" t="s">
        <v>572</v>
      </c>
      <c r="L10" s="829"/>
      <c r="M10" s="830"/>
      <c r="N10" s="502"/>
      <c r="O10" s="503"/>
      <c r="P10" s="500"/>
      <c r="Q10" s="622"/>
      <c r="R10" s="502"/>
      <c r="S10" s="678" t="s">
        <v>623</v>
      </c>
      <c r="T10" s="508"/>
      <c r="U10" s="508"/>
      <c r="V10" s="508"/>
      <c r="W10" s="956" t="s">
        <v>656</v>
      </c>
      <c r="X10" s="957"/>
      <c r="Y10" s="957"/>
      <c r="Z10" s="957"/>
      <c r="AA10" s="957"/>
      <c r="AB10" s="957"/>
      <c r="AC10" s="958"/>
      <c r="AD10" s="502"/>
      <c r="AE10" s="623"/>
    </row>
    <row r="11" spans="5:31" ht="4.5" customHeight="1" thickBot="1">
      <c r="E11" s="501"/>
      <c r="F11" s="502"/>
      <c r="G11" s="502"/>
      <c r="H11" s="502"/>
      <c r="I11" s="502"/>
      <c r="J11" s="502"/>
      <c r="K11" s="505"/>
      <c r="L11" s="505"/>
      <c r="M11" s="505"/>
      <c r="N11" s="502"/>
      <c r="O11" s="503"/>
      <c r="P11" s="500"/>
      <c r="Q11" s="624"/>
      <c r="R11" s="625"/>
      <c r="S11" s="625"/>
      <c r="T11" s="625"/>
      <c r="U11" s="625"/>
      <c r="V11" s="625"/>
      <c r="W11" s="625"/>
      <c r="X11" s="625"/>
      <c r="Y11" s="625"/>
      <c r="Z11" s="625"/>
      <c r="AA11" s="625"/>
      <c r="AB11" s="625"/>
      <c r="AC11" s="625"/>
      <c r="AD11" s="625"/>
      <c r="AE11" s="626"/>
    </row>
    <row r="12" spans="5:31" ht="26.25" customHeight="1">
      <c r="E12" s="501"/>
      <c r="F12" s="690" t="s">
        <v>547</v>
      </c>
      <c r="G12" s="687" t="s">
        <v>483</v>
      </c>
      <c r="H12" s="688" t="s">
        <v>484</v>
      </c>
      <c r="I12" s="688" t="s">
        <v>485</v>
      </c>
      <c r="J12" s="688" t="s">
        <v>486</v>
      </c>
      <c r="K12" s="688" t="s">
        <v>487</v>
      </c>
      <c r="L12" s="688" t="s">
        <v>488</v>
      </c>
      <c r="M12" s="688" t="s">
        <v>489</v>
      </c>
      <c r="N12" s="689" t="s">
        <v>490</v>
      </c>
      <c r="O12" s="503"/>
      <c r="P12" s="500"/>
      <c r="Q12" s="616" t="s">
        <v>577</v>
      </c>
      <c r="R12" s="502"/>
      <c r="S12" s="628" t="s">
        <v>588</v>
      </c>
      <c r="T12" s="506">
        <v>1</v>
      </c>
      <c r="U12" s="617" t="s">
        <v>581</v>
      </c>
      <c r="V12" s="618">
        <v>2</v>
      </c>
      <c r="W12" s="618"/>
      <c r="X12" s="618">
        <v>3</v>
      </c>
      <c r="Y12" s="618"/>
      <c r="Z12" s="618">
        <v>4</v>
      </c>
      <c r="AA12" s="618"/>
      <c r="AB12" s="618">
        <v>5</v>
      </c>
      <c r="AC12" s="618"/>
      <c r="AD12" s="618">
        <v>6</v>
      </c>
      <c r="AE12" s="619"/>
    </row>
    <row r="13" spans="5:31" ht="22.5" customHeight="1">
      <c r="E13" s="501"/>
      <c r="F13" s="656" t="s">
        <v>13</v>
      </c>
      <c r="G13" s="487"/>
      <c r="H13" s="488"/>
      <c r="I13" s="488"/>
      <c r="J13" s="488"/>
      <c r="K13" s="488"/>
      <c r="L13" s="488"/>
      <c r="M13" s="488"/>
      <c r="N13" s="489"/>
      <c r="O13" s="503"/>
      <c r="P13" s="500"/>
      <c r="Q13" s="507" t="s">
        <v>13</v>
      </c>
      <c r="R13" s="508">
        <v>3</v>
      </c>
      <c r="S13" s="675"/>
      <c r="T13" s="509" t="str">
        <f>IF($S13="","",CONCATENATE($R13,$S$13,T$12))</f>
        <v/>
      </c>
      <c r="U13" s="610" t="str">
        <f>IF($S13="","",IFERROR(VLOOKUP(T13,'NANS Data'!$DC$2:$DD$51,2,FALSE),""))</f>
        <v/>
      </c>
      <c r="V13" s="610" t="str">
        <f>IF($S13="","",CONCATENATE($R13,$S$13,V$12))</f>
        <v/>
      </c>
      <c r="W13" s="610" t="str">
        <f>IF($S13="","",IFERROR(VLOOKUP(V13,'NANS Data'!$DC$2:$DD$51,2,FALSE),""))</f>
        <v/>
      </c>
      <c r="X13" s="610" t="str">
        <f>IF($S13="","",CONCATENATE($R13,$S$13,X$12))</f>
        <v/>
      </c>
      <c r="Y13" s="610" t="str">
        <f>IF($S13="","",IFERROR(VLOOKUP(X13,'NANS Data'!$DC$2:$DD$51,2,FALSE),""))</f>
        <v/>
      </c>
      <c r="Z13" s="610" t="str">
        <f>IF($S13="","",CONCATENATE($R13,$S$13,Z$12))</f>
        <v/>
      </c>
      <c r="AA13" s="610" t="str">
        <f>IF($S13="","",IFERROR(VLOOKUP(Z13,'NANS Data'!$DC$2:$DD$51,2,FALSE),""))</f>
        <v/>
      </c>
      <c r="AB13" s="610" t="str">
        <f>IF($S13="","",CONCATENATE($R13,$S$13,AB$12))</f>
        <v/>
      </c>
      <c r="AC13" s="610" t="str">
        <f>IF($S13="","",IFERROR(VLOOKUP(AB13,'NANS Data'!$DC$2:$DD$51,2,FALSE),""))</f>
        <v/>
      </c>
      <c r="AD13" s="610" t="str">
        <f>IF($S13="","",CONCATENATE($R13,$S$13,AD$12))</f>
        <v/>
      </c>
      <c r="AE13" s="611" t="str">
        <f>IF($S13="","",IFERROR(VLOOKUP(AD13,'NANS Data'!$DC$2:$DD$51,2,FALSE),""))</f>
        <v/>
      </c>
    </row>
    <row r="14" spans="5:31" ht="22.5" customHeight="1">
      <c r="E14" s="501"/>
      <c r="F14" s="657" t="s">
        <v>16</v>
      </c>
      <c r="G14" s="490"/>
      <c r="H14" s="491"/>
      <c r="I14" s="491"/>
      <c r="J14" s="491"/>
      <c r="K14" s="491"/>
      <c r="L14" s="491"/>
      <c r="M14" s="491"/>
      <c r="N14" s="492"/>
      <c r="O14" s="503"/>
      <c r="P14" s="500"/>
      <c r="Q14" s="510" t="s">
        <v>16</v>
      </c>
      <c r="R14" s="508">
        <v>4</v>
      </c>
      <c r="S14" s="676"/>
      <c r="T14" s="511" t="str">
        <f>IF($S14="","",CONCATENATE($R14,$S$14,T$12))</f>
        <v/>
      </c>
      <c r="U14" s="612" t="str">
        <f>IF($S14="","",IFERROR(VLOOKUP(T14,'NANS Data'!$DE$2:$DF$51,2,FALSE),""))</f>
        <v/>
      </c>
      <c r="V14" s="612" t="str">
        <f>IF($S14="","",CONCATENATE($R14,$S$14,V$12))</f>
        <v/>
      </c>
      <c r="W14" s="612" t="str">
        <f>IF($S14="","",IFERROR(VLOOKUP(V14,'NANS Data'!$DE$2:$DF$51,2,FALSE),""))</f>
        <v/>
      </c>
      <c r="X14" s="612" t="str">
        <f>IF($S14="","",CONCATENATE($R14,$S$14,X$12))</f>
        <v/>
      </c>
      <c r="Y14" s="612" t="str">
        <f>IF($S14="","",IFERROR(VLOOKUP(X14,'NANS Data'!$DE$2:$DF$51,2,FALSE),""))</f>
        <v/>
      </c>
      <c r="Z14" s="612" t="str">
        <f>IF($S14="","",CONCATENATE($R14,$S$14,Z$12))</f>
        <v/>
      </c>
      <c r="AA14" s="612" t="str">
        <f>IF($S14="","",IFERROR(VLOOKUP(Z14,'NANS Data'!$DE$2:$DF$51,2,FALSE),""))</f>
        <v/>
      </c>
      <c r="AB14" s="612" t="str">
        <f>IF($S14="","",CONCATENATE($R14,$S$14,AB$12))</f>
        <v/>
      </c>
      <c r="AC14" s="612" t="str">
        <f>IF($S14="","",IFERROR(VLOOKUP(AB14,'NANS Data'!$DE$2:$DF$51,2,FALSE),""))</f>
        <v/>
      </c>
      <c r="AD14" s="612" t="str">
        <f>IF($S14="","",CONCATENATE($R14,$S$14,AD$12))</f>
        <v/>
      </c>
      <c r="AE14" s="613" t="str">
        <f>IF($S14="","",IFERROR(VLOOKUP(AD14,'NANS Data'!$DE$2:$DF$51,2,FALSE),""))</f>
        <v/>
      </c>
    </row>
    <row r="15" spans="5:31" ht="22.5" customHeight="1">
      <c r="E15" s="501"/>
      <c r="F15" s="656" t="s">
        <v>413</v>
      </c>
      <c r="G15" s="487"/>
      <c r="H15" s="488"/>
      <c r="I15" s="488"/>
      <c r="J15" s="488"/>
      <c r="K15" s="488"/>
      <c r="L15" s="488"/>
      <c r="M15" s="488"/>
      <c r="N15" s="489"/>
      <c r="O15" s="503"/>
      <c r="P15" s="500"/>
      <c r="Q15" s="510" t="s">
        <v>413</v>
      </c>
      <c r="R15" s="508">
        <v>7</v>
      </c>
      <c r="S15" s="676"/>
      <c r="T15" s="511" t="str">
        <f>IF($S15="","",CONCATENATE($R15,$S$15,T$12))</f>
        <v/>
      </c>
      <c r="U15" s="612" t="str">
        <f>IF($S15="","",IFERROR(VLOOKUP(T15,'NANS Data'!$DC$2:$DD$51,2,FALSE),""))</f>
        <v/>
      </c>
      <c r="V15" s="612" t="str">
        <f>IF($S15="","",CONCATENATE($R15,$S$15,V$12))</f>
        <v/>
      </c>
      <c r="W15" s="612" t="str">
        <f>IF($S15="","",IFERROR(VLOOKUP(V15,'NANS Data'!$DC$2:$DD$51,2,FALSE),""))</f>
        <v/>
      </c>
      <c r="X15" s="612" t="str">
        <f>IF($S15="","",CONCATENATE($R15,$S$15,X$12))</f>
        <v/>
      </c>
      <c r="Y15" s="612" t="str">
        <f>IF($S15="","",IFERROR(VLOOKUP(X15,'NANS Data'!$DC$2:$DD$51,2,FALSE),""))</f>
        <v/>
      </c>
      <c r="Z15" s="612" t="str">
        <f>IF($S15="","",CONCATENATE($R15,$S$15,Z$12))</f>
        <v/>
      </c>
      <c r="AA15" s="612" t="str">
        <f>IF($S15="","",IFERROR(VLOOKUP(Z15,'NANS Data'!$DC$2:$DD$51,2,FALSE),""))</f>
        <v/>
      </c>
      <c r="AB15" s="612" t="str">
        <f>IF($S15="","",CONCATENATE($R15,$S$15,AB$12))</f>
        <v/>
      </c>
      <c r="AC15" s="612" t="str">
        <f>IF($S15="","",IFERROR(VLOOKUP(AB15,'NANS Data'!$DC$2:$DD$51,2,FALSE),""))</f>
        <v/>
      </c>
      <c r="AD15" s="612" t="str">
        <f>IF($S15="","",CONCATENATE($R15,$S$15,AD$12))</f>
        <v/>
      </c>
      <c r="AE15" s="613" t="str">
        <f>IF($S15="","",IFERROR(VLOOKUP(AD15,'NANS Data'!$DC$2:$DD$51,2,FALSE),""))</f>
        <v/>
      </c>
    </row>
    <row r="16" spans="5:31" ht="22.5" customHeight="1">
      <c r="E16" s="501"/>
      <c r="F16" s="657" t="s">
        <v>414</v>
      </c>
      <c r="G16" s="490"/>
      <c r="H16" s="491"/>
      <c r="I16" s="491"/>
      <c r="J16" s="491"/>
      <c r="K16" s="491"/>
      <c r="L16" s="491"/>
      <c r="M16" s="491"/>
      <c r="N16" s="492"/>
      <c r="O16" s="503"/>
      <c r="P16" s="500"/>
      <c r="Q16" s="510" t="s">
        <v>414</v>
      </c>
      <c r="R16" s="508">
        <v>8</v>
      </c>
      <c r="S16" s="676"/>
      <c r="T16" s="511" t="str">
        <f>IF($S16="","",CONCATENATE($R16,$S$16,T$12))</f>
        <v/>
      </c>
      <c r="U16" s="612" t="str">
        <f>IF($S16="","",IFERROR(VLOOKUP(T16,'NANS Data'!$DE$2:$DF$51,2,FALSE),""))</f>
        <v/>
      </c>
      <c r="V16" s="612" t="str">
        <f>IF($S16="","",CONCATENATE($R16,$S$16,V$12))</f>
        <v/>
      </c>
      <c r="W16" s="612" t="str">
        <f>IF($S16="","",IFERROR(VLOOKUP(V16,'NANS Data'!$DE$2:$DF$51,2,FALSE),""))</f>
        <v/>
      </c>
      <c r="X16" s="612" t="str">
        <f>IF($S16="","",CONCATENATE($R16,$S$16,X$12))</f>
        <v/>
      </c>
      <c r="Y16" s="612" t="str">
        <f>IF($S16="","",IFERROR(VLOOKUP(X16,'NANS Data'!$DE$2:$DF$51,2,FALSE),""))</f>
        <v/>
      </c>
      <c r="Z16" s="612" t="str">
        <f>IF($S16="","",CONCATENATE($R16,$S$16,Z$12))</f>
        <v/>
      </c>
      <c r="AA16" s="612" t="str">
        <f>IF($S16="","",IFERROR(VLOOKUP(Z16,'NANS Data'!$DE$2:$DF$51,2,FALSE),""))</f>
        <v/>
      </c>
      <c r="AB16" s="612" t="str">
        <f>IF($S16="","",CONCATENATE($R16,$S$16,AB$12))</f>
        <v/>
      </c>
      <c r="AC16" s="612" t="str">
        <f>IF($S16="","",IFERROR(VLOOKUP(AB16,'NANS Data'!$DE$2:$DF$51,2,FALSE),""))</f>
        <v/>
      </c>
      <c r="AD16" s="612" t="str">
        <f>IF($S16="","",CONCATENATE($R16,$S$16,AD$12))</f>
        <v/>
      </c>
      <c r="AE16" s="613" t="str">
        <f>IF($S16="","",IFERROR(VLOOKUP(AD16,'NANS Data'!$DE$2:$DF$51,2,FALSE),""))</f>
        <v/>
      </c>
    </row>
    <row r="17" spans="5:31" ht="22.5" customHeight="1">
      <c r="E17" s="501"/>
      <c r="F17" s="656" t="s">
        <v>415</v>
      </c>
      <c r="G17" s="487"/>
      <c r="H17" s="488"/>
      <c r="I17" s="488"/>
      <c r="J17" s="488"/>
      <c r="K17" s="488"/>
      <c r="L17" s="488"/>
      <c r="M17" s="488"/>
      <c r="N17" s="489"/>
      <c r="O17" s="503"/>
      <c r="P17" s="500"/>
      <c r="Q17" s="510" t="s">
        <v>415</v>
      </c>
      <c r="R17" s="508">
        <v>11</v>
      </c>
      <c r="S17" s="676"/>
      <c r="T17" s="511" t="str">
        <f>IF($S17="","",CONCATENATE($R17,$S$17,T$12))</f>
        <v/>
      </c>
      <c r="U17" s="612" t="str">
        <f>IF($S17="","",IFERROR(VLOOKUP(T17,'NANS Data'!$DC$2:$DD$51,2,FALSE),""))</f>
        <v/>
      </c>
      <c r="V17" s="612" t="str">
        <f>IF($S17="","",CONCATENATE($R17,$S$17,V$12))</f>
        <v/>
      </c>
      <c r="W17" s="612" t="str">
        <f>IF($S17="","",IFERROR(VLOOKUP(V17,'NANS Data'!$DC$2:$DD$51,2,FALSE),""))</f>
        <v/>
      </c>
      <c r="X17" s="612" t="str">
        <f>IF($S17="","",CONCATENATE($R17,$S$17,X$12))</f>
        <v/>
      </c>
      <c r="Y17" s="612" t="str">
        <f>IF($S17="","",IFERROR(VLOOKUP(X17,'NANS Data'!$DC$2:$DD$51,2,FALSE),""))</f>
        <v/>
      </c>
      <c r="Z17" s="612" t="str">
        <f>IF($S17="","",CONCATENATE($R17,$S$17,Z$12))</f>
        <v/>
      </c>
      <c r="AA17" s="612" t="str">
        <f>IF($S17="","",IFERROR(VLOOKUP(Z17,'NANS Data'!$DC$2:$DD$51,2,FALSE),""))</f>
        <v/>
      </c>
      <c r="AB17" s="612" t="str">
        <f>IF($S17="","",CONCATENATE($R17,$S$17,AB$12))</f>
        <v/>
      </c>
      <c r="AC17" s="612" t="str">
        <f>IF($S17="","",IFERROR(VLOOKUP(AB17,'NANS Data'!$DC$2:$DD$51,2,FALSE),""))</f>
        <v/>
      </c>
      <c r="AD17" s="612" t="str">
        <f>IF($S17="","",CONCATENATE($R17,$S$17,AD$12))</f>
        <v/>
      </c>
      <c r="AE17" s="613" t="str">
        <f>IF($S17="","",IFERROR(VLOOKUP(AD17,'NANS Data'!$DC$2:$DD$51,2,FALSE),""))</f>
        <v/>
      </c>
    </row>
    <row r="18" spans="5:31" ht="22.5" customHeight="1">
      <c r="E18" s="501"/>
      <c r="F18" s="657" t="s">
        <v>17</v>
      </c>
      <c r="G18" s="490"/>
      <c r="H18" s="491"/>
      <c r="I18" s="491"/>
      <c r="J18" s="491"/>
      <c r="K18" s="491"/>
      <c r="L18" s="491"/>
      <c r="M18" s="491"/>
      <c r="N18" s="492"/>
      <c r="O18" s="503"/>
      <c r="P18" s="500"/>
      <c r="Q18" s="510" t="s">
        <v>17</v>
      </c>
      <c r="R18" s="508">
        <v>12</v>
      </c>
      <c r="S18" s="676"/>
      <c r="T18" s="511" t="str">
        <f>IF($S18="","",CONCATENATE($R18,$S$18,T$12))</f>
        <v/>
      </c>
      <c r="U18" s="612" t="str">
        <f>IF($S18="","",IFERROR(VLOOKUP(T18,'NANS Data'!$DE$2:$DF$51,2,FALSE),""))</f>
        <v/>
      </c>
      <c r="V18" s="612" t="str">
        <f>IF($S18="","",CONCATENATE($R18,$S$18,V$12))</f>
        <v/>
      </c>
      <c r="W18" s="612" t="str">
        <f>IF($S18="","",IFERROR(VLOOKUP(V18,'NANS Data'!$DE$2:$DF$51,2,FALSE),""))</f>
        <v/>
      </c>
      <c r="X18" s="612" t="str">
        <f>IF($S18="","",CONCATENATE($R18,$S$18,X$12))</f>
        <v/>
      </c>
      <c r="Y18" s="612" t="str">
        <f>IF($S18="","",IFERROR(VLOOKUP(X18,'NANS Data'!$DE$2:$DF$51,2,FALSE),""))</f>
        <v/>
      </c>
      <c r="Z18" s="612" t="str">
        <f>IF($S18="","",CONCATENATE($R18,$S$18,Z$12))</f>
        <v/>
      </c>
      <c r="AA18" s="612" t="str">
        <f>IF($S18="","",IFERROR(VLOOKUP(Z18,'NANS Data'!$DE$2:$DF$51,2,FALSE),""))</f>
        <v/>
      </c>
      <c r="AB18" s="612" t="str">
        <f>IF($S18="","",CONCATENATE($R18,$S$18,AB$12))</f>
        <v/>
      </c>
      <c r="AC18" s="612" t="str">
        <f>IF($S18="","",IFERROR(VLOOKUP(AB18,'NANS Data'!$DE$2:$DF$51,2,FALSE),""))</f>
        <v/>
      </c>
      <c r="AD18" s="612" t="str">
        <f>IF($S18="","",CONCATENATE($R18,$S$18,AD$12))</f>
        <v/>
      </c>
      <c r="AE18" s="613" t="str">
        <f>IF($S18="","",IFERROR(VLOOKUP(AD18,'NANS Data'!$DE$2:$DF$51,2,FALSE),""))</f>
        <v/>
      </c>
    </row>
    <row r="19" spans="5:31" ht="22.5" customHeight="1">
      <c r="E19" s="501"/>
      <c r="F19" s="656" t="s">
        <v>549</v>
      </c>
      <c r="G19" s="487"/>
      <c r="H19" s="488"/>
      <c r="I19" s="488"/>
      <c r="J19" s="488"/>
      <c r="K19" s="488"/>
      <c r="L19" s="488"/>
      <c r="M19" s="488"/>
      <c r="N19" s="489"/>
      <c r="O19" s="503"/>
      <c r="P19" s="500"/>
      <c r="Q19" s="510" t="s">
        <v>20</v>
      </c>
      <c r="R19" s="508">
        <v>15</v>
      </c>
      <c r="S19" s="676"/>
      <c r="T19" s="511" t="str">
        <f>IF($S19="","",CONCATENATE($R19,$S$19,T$12))</f>
        <v/>
      </c>
      <c r="U19" s="612" t="str">
        <f>IF($S19="","",IFERROR(VLOOKUP(T19,'NANS Data'!$DC$2:$DD$51,2,FALSE),""))</f>
        <v/>
      </c>
      <c r="V19" s="612" t="str">
        <f>IF($S19="","",CONCATENATE($R19,$S$19,V$12))</f>
        <v/>
      </c>
      <c r="W19" s="612" t="str">
        <f>IF($S19="","",IFERROR(VLOOKUP(V19,'NANS Data'!$DC$2:$DD$51,2,FALSE),""))</f>
        <v/>
      </c>
      <c r="X19" s="612" t="str">
        <f>IF($S19="","",CONCATENATE($R19,$S$19,X$12))</f>
        <v/>
      </c>
      <c r="Y19" s="612" t="str">
        <f>IF($S19="","",IFERROR(VLOOKUP(X19,'NANS Data'!$DC$2:$DD$51,2,FALSE),""))</f>
        <v/>
      </c>
      <c r="Z19" s="612" t="str">
        <f>IF($S19="","",CONCATENATE($R19,$S$19,Z$12))</f>
        <v/>
      </c>
      <c r="AA19" s="612" t="str">
        <f>IF($S19="","",IFERROR(VLOOKUP(Z19,'NANS Data'!$DC$2:$DD$51,2,FALSE),""))</f>
        <v/>
      </c>
      <c r="AB19" s="612" t="str">
        <f>IF($S19="","",CONCATENATE($R19,$S$19,AB$12))</f>
        <v/>
      </c>
      <c r="AC19" s="612" t="str">
        <f>IF($S19="","",IFERROR(VLOOKUP(AB19,'NANS Data'!$DC$2:$DD$51,2,FALSE),""))</f>
        <v/>
      </c>
      <c r="AD19" s="612" t="str">
        <f>IF($S19="","",CONCATENATE($R19,$S$19,AD$12))</f>
        <v/>
      </c>
      <c r="AE19" s="613" t="str">
        <f>IF($S19="","",IFERROR(VLOOKUP(AD19,'NANS Data'!$DC$2:$DD$51,2,FALSE),""))</f>
        <v/>
      </c>
    </row>
    <row r="20" spans="5:31" ht="22.5" customHeight="1" thickBot="1">
      <c r="E20" s="501"/>
      <c r="F20" s="658" t="s">
        <v>416</v>
      </c>
      <c r="G20" s="493"/>
      <c r="H20" s="494"/>
      <c r="I20" s="494"/>
      <c r="J20" s="494"/>
      <c r="K20" s="494"/>
      <c r="L20" s="494"/>
      <c r="M20" s="494"/>
      <c r="N20" s="495"/>
      <c r="O20" s="503"/>
      <c r="P20" s="500"/>
      <c r="Q20" s="512" t="s">
        <v>416</v>
      </c>
      <c r="R20" s="508">
        <v>16</v>
      </c>
      <c r="S20" s="677"/>
      <c r="T20" s="513" t="str">
        <f>IF($S20="","",CONCATENATE($R20,$S$20,T$12))</f>
        <v/>
      </c>
      <c r="U20" s="614" t="str">
        <f>IF($S20="","",IFERROR(VLOOKUP(T20,'NANS Data'!$DE$2:$DF$51,2,FALSE),""))</f>
        <v/>
      </c>
      <c r="V20" s="614" t="str">
        <f>IF($S20="","",CONCATENATE($R20,$S$20,V$12))</f>
        <v/>
      </c>
      <c r="W20" s="614" t="str">
        <f>IF($S20="","",IFERROR(VLOOKUP(V20,'NANS Data'!$DE$2:$DF$51,2,FALSE),""))</f>
        <v/>
      </c>
      <c r="X20" s="614" t="str">
        <f>IF($S20="","",CONCATENATE($R20,$S$20,X$12))</f>
        <v/>
      </c>
      <c r="Y20" s="614" t="str">
        <f>IF($S20="","",IFERROR(VLOOKUP(X20,'NANS Data'!$DE$2:$DF$51,2,FALSE),""))</f>
        <v/>
      </c>
      <c r="Z20" s="614" t="str">
        <f>IF($S20="","",CONCATENATE($R20,$S$20,Z$12))</f>
        <v/>
      </c>
      <c r="AA20" s="614" t="str">
        <f>IF($S20="","",IFERROR(VLOOKUP(Z20,'NANS Data'!$DE$2:$DF$51,2,FALSE),""))</f>
        <v/>
      </c>
      <c r="AB20" s="614" t="str">
        <f>IF($S20="","",CONCATENATE($R20,$S$20,AB$12))</f>
        <v/>
      </c>
      <c r="AC20" s="614" t="str">
        <f>IF($S20="","",IFERROR(VLOOKUP(AB20,'NANS Data'!$DE$2:$DF$51,2,FALSE),""))</f>
        <v/>
      </c>
      <c r="AD20" s="614" t="str">
        <f>IF($S20="","",CONCATENATE($R20,$S$20,AD$12))</f>
        <v/>
      </c>
      <c r="AE20" s="615" t="str">
        <f>IF($S20="","",IFERROR(VLOOKUP(AD20,'NANS Data'!$DE$2:$DF$51,2,FALSE),""))</f>
        <v/>
      </c>
    </row>
    <row r="21" spans="5:31" ht="4.5" customHeight="1">
      <c r="E21" s="501"/>
      <c r="F21" s="502"/>
      <c r="G21" s="508"/>
      <c r="H21" s="508"/>
      <c r="I21" s="508"/>
      <c r="J21" s="508"/>
      <c r="K21" s="508"/>
      <c r="L21" s="508"/>
      <c r="M21" s="508"/>
      <c r="N21" s="508"/>
      <c r="O21" s="503"/>
      <c r="P21" s="500"/>
    </row>
    <row r="22" spans="5:31" ht="14.15">
      <c r="E22" s="501"/>
      <c r="F22" s="502"/>
      <c r="G22" s="514" t="s">
        <v>548</v>
      </c>
      <c r="H22" s="514" t="s">
        <v>550</v>
      </c>
      <c r="I22" s="515" t="s">
        <v>553</v>
      </c>
      <c r="J22" s="516"/>
      <c r="K22" s="516" t="s">
        <v>583</v>
      </c>
      <c r="L22" s="515" t="s">
        <v>586</v>
      </c>
      <c r="M22" s="517"/>
      <c r="N22" s="508"/>
      <c r="O22" s="503"/>
      <c r="P22" s="500"/>
    </row>
    <row r="23" spans="5:31" ht="14.15">
      <c r="E23" s="501"/>
      <c r="F23" s="502"/>
      <c r="G23" s="514" t="s">
        <v>554</v>
      </c>
      <c r="H23" s="514" t="s">
        <v>555</v>
      </c>
      <c r="I23" s="515" t="s">
        <v>556</v>
      </c>
      <c r="J23" s="518"/>
      <c r="K23" s="516" t="s">
        <v>584</v>
      </c>
      <c r="L23" s="515" t="s">
        <v>585</v>
      </c>
      <c r="M23" s="517"/>
      <c r="N23" s="508"/>
      <c r="O23" s="503"/>
      <c r="P23" s="500"/>
    </row>
    <row r="24" spans="5:31" ht="14.15">
      <c r="E24" s="501"/>
      <c r="F24" s="502"/>
      <c r="G24" s="514" t="s">
        <v>558</v>
      </c>
      <c r="H24" s="514" t="s">
        <v>551</v>
      </c>
      <c r="I24" s="515" t="s">
        <v>552</v>
      </c>
      <c r="J24" s="515" t="s">
        <v>557</v>
      </c>
      <c r="K24" s="516"/>
      <c r="L24" s="516"/>
      <c r="M24" s="517"/>
      <c r="N24" s="508"/>
      <c r="O24" s="503"/>
      <c r="P24" s="500"/>
    </row>
    <row r="25" spans="5:31" ht="14.6" thickBot="1">
      <c r="E25" s="519"/>
      <c r="F25" s="520"/>
      <c r="G25" s="521"/>
      <c r="H25" s="521"/>
      <c r="I25" s="521"/>
      <c r="J25" s="521"/>
      <c r="K25" s="521"/>
      <c r="L25" s="521"/>
      <c r="M25" s="522"/>
      <c r="N25" s="523"/>
      <c r="O25" s="524"/>
      <c r="P25" s="500"/>
    </row>
    <row r="26" spans="5:31" ht="14.15">
      <c r="F26" s="663"/>
      <c r="G26" s="664"/>
      <c r="H26" s="664"/>
      <c r="I26" s="664"/>
      <c r="J26" s="664"/>
      <c r="K26" s="664"/>
      <c r="L26" s="525"/>
      <c r="M26" s="525"/>
      <c r="N26" s="504"/>
    </row>
    <row r="27" spans="5:31" ht="14.15" hidden="1">
      <c r="F27" s="665"/>
      <c r="G27" s="666"/>
      <c r="H27" s="666"/>
      <c r="I27" s="666"/>
      <c r="J27" s="666"/>
      <c r="K27" s="666"/>
      <c r="L27" s="526"/>
      <c r="M27" s="526"/>
      <c r="N27" s="526"/>
    </row>
    <row r="28" spans="5:31" ht="16.75" hidden="1">
      <c r="F28" s="667"/>
      <c r="G28" s="668"/>
      <c r="H28" s="668"/>
      <c r="I28" s="668"/>
      <c r="J28" s="668"/>
      <c r="K28" s="668"/>
      <c r="L28" s="527"/>
      <c r="M28" s="527"/>
      <c r="N28" s="527"/>
    </row>
    <row r="29" spans="5:31" ht="16.75" hidden="1">
      <c r="E29" s="528">
        <v>1</v>
      </c>
      <c r="F29" s="669" t="s">
        <v>562</v>
      </c>
      <c r="G29" s="663" t="str">
        <f t="shared" ref="G29:G35" si="0">IF(G13="","",G13)</f>
        <v/>
      </c>
      <c r="H29" s="670">
        <v>1</v>
      </c>
      <c r="I29" s="670" t="s">
        <v>13</v>
      </c>
      <c r="J29" s="663"/>
      <c r="K29" s="663"/>
      <c r="L29" s="527"/>
      <c r="M29" s="527"/>
      <c r="N29" s="527"/>
    </row>
    <row r="30" spans="5:31" ht="16.75" hidden="1">
      <c r="E30" s="529">
        <v>2</v>
      </c>
      <c r="F30" s="671" t="s">
        <v>563</v>
      </c>
      <c r="G30" s="663" t="str">
        <f t="shared" si="0"/>
        <v/>
      </c>
      <c r="H30" s="670">
        <v>2</v>
      </c>
      <c r="I30" s="670" t="s">
        <v>16</v>
      </c>
      <c r="J30" s="663"/>
      <c r="K30" s="663"/>
      <c r="L30" s="527"/>
      <c r="M30" s="527"/>
      <c r="N30" s="527"/>
    </row>
    <row r="31" spans="5:31" ht="16.75" hidden="1">
      <c r="E31" s="529">
        <v>3</v>
      </c>
      <c r="F31" s="671" t="s">
        <v>564</v>
      </c>
      <c r="G31" s="663" t="str">
        <f t="shared" si="0"/>
        <v/>
      </c>
      <c r="H31" s="670">
        <v>7</v>
      </c>
      <c r="I31" s="670" t="s">
        <v>413</v>
      </c>
      <c r="J31" s="663"/>
      <c r="K31" s="663"/>
      <c r="L31" s="527"/>
      <c r="M31" s="527"/>
      <c r="N31" s="527"/>
    </row>
    <row r="32" spans="5:31" ht="16.75" hidden="1">
      <c r="E32" s="529">
        <v>4</v>
      </c>
      <c r="F32" s="671" t="s">
        <v>565</v>
      </c>
      <c r="G32" s="663" t="str">
        <f t="shared" si="0"/>
        <v/>
      </c>
      <c r="H32" s="670">
        <v>8</v>
      </c>
      <c r="I32" s="670" t="s">
        <v>414</v>
      </c>
      <c r="J32" s="663"/>
      <c r="K32" s="663"/>
      <c r="L32" s="527"/>
      <c r="M32" s="527"/>
      <c r="N32" s="527"/>
    </row>
    <row r="33" spans="5:14" ht="16.75" hidden="1">
      <c r="E33" s="529">
        <v>5</v>
      </c>
      <c r="F33" s="671" t="s">
        <v>566</v>
      </c>
      <c r="G33" s="663" t="str">
        <f t="shared" si="0"/>
        <v/>
      </c>
      <c r="H33" s="670">
        <v>10</v>
      </c>
      <c r="I33" s="670" t="s">
        <v>415</v>
      </c>
      <c r="J33" s="668"/>
      <c r="K33" s="668"/>
      <c r="L33" s="527"/>
      <c r="M33" s="527"/>
      <c r="N33" s="527"/>
    </row>
    <row r="34" spans="5:14" ht="16.75" hidden="1">
      <c r="E34" s="529">
        <v>6</v>
      </c>
      <c r="F34" s="671" t="s">
        <v>567</v>
      </c>
      <c r="G34" s="663" t="str">
        <f t="shared" si="0"/>
        <v/>
      </c>
      <c r="H34" s="670">
        <v>11</v>
      </c>
      <c r="I34" s="670" t="s">
        <v>17</v>
      </c>
      <c r="J34" s="668"/>
      <c r="K34" s="668"/>
      <c r="L34" s="527"/>
      <c r="M34" s="527"/>
      <c r="N34" s="527"/>
    </row>
    <row r="35" spans="5:14" ht="16.75" hidden="1">
      <c r="E35" s="529">
        <v>7</v>
      </c>
      <c r="F35" s="671" t="s">
        <v>568</v>
      </c>
      <c r="G35" s="663" t="str">
        <f t="shared" si="0"/>
        <v/>
      </c>
      <c r="H35" s="670">
        <v>14</v>
      </c>
      <c r="I35" s="670" t="s">
        <v>20</v>
      </c>
      <c r="J35" s="668"/>
      <c r="K35" s="668"/>
      <c r="L35" s="527"/>
      <c r="M35" s="527"/>
      <c r="N35" s="527"/>
    </row>
    <row r="36" spans="5:14" ht="16.75" hidden="1">
      <c r="E36" s="529">
        <v>8</v>
      </c>
      <c r="F36" s="672" t="s">
        <v>569</v>
      </c>
      <c r="G36" s="663" t="str">
        <f t="shared" ref="G36" si="1">IF(G20="","",G20)</f>
        <v/>
      </c>
      <c r="H36" s="670">
        <v>15</v>
      </c>
      <c r="I36" s="670" t="s">
        <v>416</v>
      </c>
      <c r="J36" s="663"/>
      <c r="K36" s="663"/>
    </row>
    <row r="37" spans="5:14" hidden="1">
      <c r="E37" s="528">
        <v>1</v>
      </c>
      <c r="F37" s="663" t="s">
        <v>491</v>
      </c>
      <c r="G37" s="663" t="str">
        <f t="shared" ref="G37:G44" si="2">IF(H13="","",H13)</f>
        <v/>
      </c>
      <c r="H37" s="663"/>
      <c r="I37" s="663"/>
      <c r="J37" s="663"/>
      <c r="K37" s="663"/>
    </row>
    <row r="38" spans="5:14" hidden="1">
      <c r="E38" s="528">
        <v>2</v>
      </c>
      <c r="F38" s="663" t="s">
        <v>492</v>
      </c>
      <c r="G38" s="663" t="str">
        <f t="shared" si="2"/>
        <v/>
      </c>
      <c r="H38" s="663"/>
      <c r="I38" s="663"/>
      <c r="J38" s="663"/>
      <c r="K38" s="663"/>
    </row>
    <row r="39" spans="5:14" hidden="1">
      <c r="E39" s="528">
        <v>3</v>
      </c>
      <c r="F39" s="663" t="s">
        <v>493</v>
      </c>
      <c r="G39" s="663" t="str">
        <f t="shared" si="2"/>
        <v/>
      </c>
      <c r="H39" s="663"/>
      <c r="I39" s="663"/>
      <c r="J39" s="663"/>
      <c r="K39" s="663"/>
    </row>
    <row r="40" spans="5:14" hidden="1">
      <c r="E40" s="528">
        <v>4</v>
      </c>
      <c r="F40" s="663" t="s">
        <v>494</v>
      </c>
      <c r="G40" s="663" t="str">
        <f t="shared" si="2"/>
        <v/>
      </c>
      <c r="H40" s="663"/>
      <c r="I40" s="663"/>
      <c r="J40" s="663"/>
      <c r="K40" s="663"/>
    </row>
    <row r="41" spans="5:14" hidden="1">
      <c r="E41" s="528">
        <v>5</v>
      </c>
      <c r="F41" s="663" t="s">
        <v>495</v>
      </c>
      <c r="G41" s="663" t="str">
        <f t="shared" si="2"/>
        <v/>
      </c>
      <c r="H41" s="663"/>
      <c r="I41" s="663"/>
      <c r="J41" s="663"/>
      <c r="K41" s="663"/>
    </row>
    <row r="42" spans="5:14" hidden="1">
      <c r="E42" s="528">
        <v>6</v>
      </c>
      <c r="F42" s="663" t="s">
        <v>496</v>
      </c>
      <c r="G42" s="663" t="str">
        <f t="shared" si="2"/>
        <v/>
      </c>
      <c r="H42" s="663"/>
      <c r="I42" s="663"/>
      <c r="J42" s="663"/>
      <c r="K42" s="663"/>
    </row>
    <row r="43" spans="5:14" hidden="1">
      <c r="E43" s="528">
        <v>7</v>
      </c>
      <c r="F43" s="663" t="s">
        <v>497</v>
      </c>
      <c r="G43" s="663" t="str">
        <f t="shared" si="2"/>
        <v/>
      </c>
      <c r="H43" s="663"/>
      <c r="I43" s="663"/>
      <c r="J43" s="663"/>
      <c r="K43" s="663"/>
    </row>
    <row r="44" spans="5:14" hidden="1">
      <c r="E44" s="528">
        <v>8</v>
      </c>
      <c r="F44" s="663" t="s">
        <v>498</v>
      </c>
      <c r="G44" s="663" t="str">
        <f t="shared" si="2"/>
        <v/>
      </c>
      <c r="H44" s="663"/>
      <c r="I44" s="663"/>
      <c r="J44" s="663"/>
      <c r="K44" s="663"/>
    </row>
    <row r="45" spans="5:14" hidden="1">
      <c r="E45" s="528">
        <v>1</v>
      </c>
      <c r="F45" s="663" t="s">
        <v>499</v>
      </c>
      <c r="G45" s="663" t="str">
        <f t="shared" ref="G45:G52" si="3">IF(I13="","",I13)</f>
        <v/>
      </c>
      <c r="H45" s="663"/>
      <c r="I45" s="663"/>
      <c r="J45" s="663"/>
      <c r="K45" s="663"/>
    </row>
    <row r="46" spans="5:14" hidden="1">
      <c r="E46" s="528">
        <v>2</v>
      </c>
      <c r="F46" s="663" t="s">
        <v>500</v>
      </c>
      <c r="G46" s="663" t="str">
        <f t="shared" si="3"/>
        <v/>
      </c>
      <c r="H46" s="663"/>
      <c r="I46" s="663"/>
      <c r="J46" s="663"/>
      <c r="K46" s="663"/>
    </row>
    <row r="47" spans="5:14" hidden="1">
      <c r="E47" s="528">
        <v>3</v>
      </c>
      <c r="F47" s="663" t="s">
        <v>501</v>
      </c>
      <c r="G47" s="663" t="str">
        <f t="shared" si="3"/>
        <v/>
      </c>
      <c r="H47" s="663"/>
      <c r="I47" s="663"/>
      <c r="J47" s="663"/>
      <c r="K47" s="663"/>
    </row>
    <row r="48" spans="5:14" hidden="1">
      <c r="E48" s="528">
        <v>4</v>
      </c>
      <c r="F48" s="663" t="s">
        <v>502</v>
      </c>
      <c r="G48" s="663" t="str">
        <f t="shared" si="3"/>
        <v/>
      </c>
      <c r="H48" s="663"/>
      <c r="I48" s="663"/>
      <c r="J48" s="663"/>
      <c r="K48" s="663"/>
    </row>
    <row r="49" spans="5:11" hidden="1">
      <c r="E49" s="528">
        <v>5</v>
      </c>
      <c r="F49" s="663" t="s">
        <v>503</v>
      </c>
      <c r="G49" s="663" t="str">
        <f t="shared" si="3"/>
        <v/>
      </c>
      <c r="H49" s="663"/>
      <c r="I49" s="663"/>
      <c r="J49" s="663"/>
      <c r="K49" s="663"/>
    </row>
    <row r="50" spans="5:11" hidden="1">
      <c r="E50" s="528">
        <v>6</v>
      </c>
      <c r="F50" s="663" t="s">
        <v>504</v>
      </c>
      <c r="G50" s="663" t="str">
        <f t="shared" si="3"/>
        <v/>
      </c>
      <c r="H50" s="663"/>
      <c r="I50" s="663"/>
      <c r="J50" s="663"/>
      <c r="K50" s="663"/>
    </row>
    <row r="51" spans="5:11" hidden="1">
      <c r="E51" s="528">
        <v>7</v>
      </c>
      <c r="F51" s="663" t="s">
        <v>505</v>
      </c>
      <c r="G51" s="663" t="str">
        <f t="shared" si="3"/>
        <v/>
      </c>
      <c r="H51" s="663"/>
      <c r="I51" s="663"/>
      <c r="J51" s="663"/>
      <c r="K51" s="663"/>
    </row>
    <row r="52" spans="5:11" hidden="1">
      <c r="E52" s="528">
        <v>8</v>
      </c>
      <c r="F52" s="663" t="s">
        <v>506</v>
      </c>
      <c r="G52" s="663" t="str">
        <f t="shared" si="3"/>
        <v/>
      </c>
      <c r="H52" s="663"/>
      <c r="I52" s="663"/>
      <c r="J52" s="663"/>
      <c r="K52" s="663"/>
    </row>
    <row r="53" spans="5:11" hidden="1">
      <c r="E53" s="528">
        <v>1</v>
      </c>
      <c r="F53" s="663" t="s">
        <v>507</v>
      </c>
      <c r="G53" s="663" t="str">
        <f t="shared" ref="G53:G60" si="4">IF(J13="","",J13)</f>
        <v/>
      </c>
      <c r="H53" s="663"/>
      <c r="I53" s="663"/>
      <c r="J53" s="663"/>
      <c r="K53" s="663"/>
    </row>
    <row r="54" spans="5:11" hidden="1">
      <c r="E54" s="528">
        <v>2</v>
      </c>
      <c r="F54" s="663" t="s">
        <v>508</v>
      </c>
      <c r="G54" s="663" t="str">
        <f t="shared" si="4"/>
        <v/>
      </c>
      <c r="H54" s="663"/>
      <c r="I54" s="663"/>
      <c r="J54" s="663"/>
      <c r="K54" s="663"/>
    </row>
    <row r="55" spans="5:11" hidden="1">
      <c r="E55" s="528">
        <v>3</v>
      </c>
      <c r="F55" s="663" t="s">
        <v>509</v>
      </c>
      <c r="G55" s="663" t="str">
        <f t="shared" si="4"/>
        <v/>
      </c>
      <c r="H55" s="663"/>
      <c r="I55" s="663"/>
      <c r="J55" s="663"/>
      <c r="K55" s="663"/>
    </row>
    <row r="56" spans="5:11" hidden="1">
      <c r="E56" s="528">
        <v>4</v>
      </c>
      <c r="F56" s="663" t="s">
        <v>510</v>
      </c>
      <c r="G56" s="663" t="str">
        <f t="shared" si="4"/>
        <v/>
      </c>
      <c r="H56" s="663"/>
      <c r="I56" s="663"/>
      <c r="J56" s="663"/>
      <c r="K56" s="663"/>
    </row>
    <row r="57" spans="5:11" hidden="1">
      <c r="E57" s="528">
        <v>5</v>
      </c>
      <c r="F57" s="663" t="s">
        <v>511</v>
      </c>
      <c r="G57" s="663" t="str">
        <f t="shared" si="4"/>
        <v/>
      </c>
      <c r="H57" s="663"/>
      <c r="I57" s="663"/>
      <c r="J57" s="663"/>
      <c r="K57" s="663"/>
    </row>
    <row r="58" spans="5:11" hidden="1">
      <c r="E58" s="528">
        <v>6</v>
      </c>
      <c r="F58" s="663" t="s">
        <v>512</v>
      </c>
      <c r="G58" s="663" t="str">
        <f t="shared" si="4"/>
        <v/>
      </c>
      <c r="H58" s="663"/>
      <c r="I58" s="663"/>
      <c r="J58" s="663"/>
      <c r="K58" s="663"/>
    </row>
    <row r="59" spans="5:11" hidden="1">
      <c r="E59" s="528">
        <v>7</v>
      </c>
      <c r="F59" s="663" t="s">
        <v>513</v>
      </c>
      <c r="G59" s="663" t="str">
        <f t="shared" si="4"/>
        <v/>
      </c>
      <c r="H59" s="663"/>
      <c r="I59" s="663"/>
      <c r="J59" s="663"/>
      <c r="K59" s="663"/>
    </row>
    <row r="60" spans="5:11" hidden="1">
      <c r="E60" s="528">
        <v>8</v>
      </c>
      <c r="F60" s="663" t="s">
        <v>514</v>
      </c>
      <c r="G60" s="663" t="str">
        <f t="shared" si="4"/>
        <v/>
      </c>
      <c r="H60" s="663"/>
      <c r="I60" s="663"/>
      <c r="J60" s="663"/>
      <c r="K60" s="663"/>
    </row>
    <row r="61" spans="5:11" hidden="1">
      <c r="E61" s="528">
        <v>1</v>
      </c>
      <c r="F61" s="663" t="s">
        <v>515</v>
      </c>
      <c r="G61" s="663" t="str">
        <f t="shared" ref="G61:G68" si="5">IF(K13="","",K13)</f>
        <v/>
      </c>
      <c r="H61" s="663"/>
      <c r="I61" s="663"/>
      <c r="J61" s="663"/>
      <c r="K61" s="663"/>
    </row>
    <row r="62" spans="5:11" hidden="1">
      <c r="E62" s="528">
        <v>2</v>
      </c>
      <c r="F62" s="663" t="s">
        <v>516</v>
      </c>
      <c r="G62" s="663" t="str">
        <f t="shared" si="5"/>
        <v/>
      </c>
      <c r="H62" s="663"/>
      <c r="I62" s="663"/>
      <c r="J62" s="663"/>
      <c r="K62" s="663"/>
    </row>
    <row r="63" spans="5:11" hidden="1">
      <c r="E63" s="528">
        <v>3</v>
      </c>
      <c r="F63" s="663" t="s">
        <v>517</v>
      </c>
      <c r="G63" s="663" t="str">
        <f t="shared" si="5"/>
        <v/>
      </c>
      <c r="H63" s="663"/>
      <c r="I63" s="663"/>
      <c r="J63" s="663"/>
      <c r="K63" s="663"/>
    </row>
    <row r="64" spans="5:11" hidden="1">
      <c r="E64" s="528">
        <v>4</v>
      </c>
      <c r="F64" s="663" t="s">
        <v>518</v>
      </c>
      <c r="G64" s="663" t="str">
        <f t="shared" si="5"/>
        <v/>
      </c>
      <c r="H64" s="663"/>
      <c r="I64" s="663"/>
      <c r="J64" s="663"/>
      <c r="K64" s="663"/>
    </row>
    <row r="65" spans="5:11" hidden="1">
      <c r="E65" s="528">
        <v>5</v>
      </c>
      <c r="F65" s="663" t="s">
        <v>519</v>
      </c>
      <c r="G65" s="663" t="str">
        <f t="shared" si="5"/>
        <v/>
      </c>
      <c r="H65" s="663"/>
      <c r="I65" s="663"/>
      <c r="J65" s="663"/>
      <c r="K65" s="663"/>
    </row>
    <row r="66" spans="5:11" hidden="1">
      <c r="E66" s="528">
        <v>6</v>
      </c>
      <c r="F66" s="663" t="s">
        <v>520</v>
      </c>
      <c r="G66" s="663" t="str">
        <f t="shared" si="5"/>
        <v/>
      </c>
      <c r="H66" s="663"/>
      <c r="I66" s="663"/>
      <c r="J66" s="663"/>
      <c r="K66" s="663"/>
    </row>
    <row r="67" spans="5:11" hidden="1">
      <c r="E67" s="528">
        <v>7</v>
      </c>
      <c r="F67" s="663" t="s">
        <v>521</v>
      </c>
      <c r="G67" s="663" t="str">
        <f t="shared" si="5"/>
        <v/>
      </c>
      <c r="H67" s="663"/>
      <c r="I67" s="663"/>
      <c r="J67" s="663"/>
      <c r="K67" s="663"/>
    </row>
    <row r="68" spans="5:11" hidden="1">
      <c r="E68" s="528">
        <v>8</v>
      </c>
      <c r="F68" s="663" t="s">
        <v>522</v>
      </c>
      <c r="G68" s="663" t="str">
        <f t="shared" si="5"/>
        <v/>
      </c>
      <c r="H68" s="663"/>
      <c r="I68" s="663"/>
      <c r="J68" s="663"/>
      <c r="K68" s="663"/>
    </row>
    <row r="69" spans="5:11" hidden="1">
      <c r="E69" s="528">
        <v>1</v>
      </c>
      <c r="F69" s="663" t="s">
        <v>523</v>
      </c>
      <c r="G69" s="663" t="str">
        <f t="shared" ref="G69:G76" si="6">IF(L13="","",L13)</f>
        <v/>
      </c>
      <c r="H69" s="663"/>
      <c r="I69" s="663"/>
      <c r="J69" s="663"/>
      <c r="K69" s="663"/>
    </row>
    <row r="70" spans="5:11" hidden="1">
      <c r="E70" s="528">
        <v>2</v>
      </c>
      <c r="F70" s="663" t="s">
        <v>524</v>
      </c>
      <c r="G70" s="663" t="str">
        <f t="shared" si="6"/>
        <v/>
      </c>
      <c r="H70" s="663"/>
      <c r="I70" s="663"/>
      <c r="J70" s="663"/>
      <c r="K70" s="663"/>
    </row>
    <row r="71" spans="5:11" hidden="1">
      <c r="E71" s="528">
        <v>3</v>
      </c>
      <c r="F71" s="663" t="s">
        <v>525</v>
      </c>
      <c r="G71" s="663" t="str">
        <f t="shared" si="6"/>
        <v/>
      </c>
      <c r="H71" s="663"/>
      <c r="I71" s="663"/>
      <c r="J71" s="663"/>
      <c r="K71" s="663"/>
    </row>
    <row r="72" spans="5:11" hidden="1">
      <c r="E72" s="528">
        <v>4</v>
      </c>
      <c r="F72" s="663" t="s">
        <v>526</v>
      </c>
      <c r="G72" s="663" t="str">
        <f t="shared" si="6"/>
        <v/>
      </c>
      <c r="H72" s="663"/>
      <c r="I72" s="663"/>
      <c r="J72" s="663"/>
      <c r="K72" s="663"/>
    </row>
    <row r="73" spans="5:11" hidden="1">
      <c r="E73" s="528">
        <v>5</v>
      </c>
      <c r="F73" s="663" t="s">
        <v>527</v>
      </c>
      <c r="G73" s="663" t="str">
        <f t="shared" si="6"/>
        <v/>
      </c>
      <c r="H73" s="663"/>
      <c r="I73" s="663"/>
      <c r="J73" s="663"/>
      <c r="K73" s="663"/>
    </row>
    <row r="74" spans="5:11" hidden="1">
      <c r="E74" s="528">
        <v>6</v>
      </c>
      <c r="F74" s="663" t="s">
        <v>528</v>
      </c>
      <c r="G74" s="663" t="str">
        <f t="shared" si="6"/>
        <v/>
      </c>
      <c r="H74" s="663"/>
      <c r="I74" s="663"/>
      <c r="J74" s="663"/>
      <c r="K74" s="663"/>
    </row>
    <row r="75" spans="5:11" hidden="1">
      <c r="E75" s="528">
        <v>7</v>
      </c>
      <c r="F75" s="663" t="s">
        <v>529</v>
      </c>
      <c r="G75" s="663" t="str">
        <f t="shared" si="6"/>
        <v/>
      </c>
      <c r="H75" s="663"/>
      <c r="I75" s="663"/>
      <c r="J75" s="663"/>
      <c r="K75" s="663"/>
    </row>
    <row r="76" spans="5:11" hidden="1">
      <c r="E76" s="528">
        <v>8</v>
      </c>
      <c r="F76" s="663" t="s">
        <v>530</v>
      </c>
      <c r="G76" s="663" t="str">
        <f t="shared" si="6"/>
        <v/>
      </c>
      <c r="H76" s="663"/>
      <c r="I76" s="663"/>
      <c r="J76" s="663"/>
      <c r="K76" s="663"/>
    </row>
    <row r="77" spans="5:11" hidden="1">
      <c r="E77" s="528">
        <v>1</v>
      </c>
      <c r="F77" s="663" t="s">
        <v>531</v>
      </c>
      <c r="G77" s="663" t="str">
        <f t="shared" ref="G77:G84" si="7">IF(M13="","",M13)</f>
        <v/>
      </c>
      <c r="H77" s="663"/>
      <c r="I77" s="663"/>
      <c r="J77" s="663"/>
      <c r="K77" s="663"/>
    </row>
    <row r="78" spans="5:11" hidden="1">
      <c r="E78" s="528">
        <v>2</v>
      </c>
      <c r="F78" s="663" t="s">
        <v>532</v>
      </c>
      <c r="G78" s="663" t="str">
        <f t="shared" si="7"/>
        <v/>
      </c>
      <c r="H78" s="663"/>
      <c r="I78" s="663"/>
      <c r="J78" s="663"/>
      <c r="K78" s="663"/>
    </row>
    <row r="79" spans="5:11" hidden="1">
      <c r="E79" s="528">
        <v>3</v>
      </c>
      <c r="F79" s="663" t="s">
        <v>533</v>
      </c>
      <c r="G79" s="663" t="str">
        <f t="shared" si="7"/>
        <v/>
      </c>
      <c r="H79" s="663"/>
      <c r="I79" s="663"/>
      <c r="J79" s="663"/>
      <c r="K79" s="663"/>
    </row>
    <row r="80" spans="5:11" hidden="1">
      <c r="E80" s="528">
        <v>4</v>
      </c>
      <c r="F80" s="663" t="s">
        <v>534</v>
      </c>
      <c r="G80" s="663" t="str">
        <f t="shared" si="7"/>
        <v/>
      </c>
      <c r="H80" s="663"/>
      <c r="I80" s="663"/>
      <c r="J80" s="663"/>
      <c r="K80" s="663"/>
    </row>
    <row r="81" spans="5:11" hidden="1">
      <c r="E81" s="528">
        <v>5</v>
      </c>
      <c r="F81" s="663" t="s">
        <v>535</v>
      </c>
      <c r="G81" s="663" t="str">
        <f t="shared" si="7"/>
        <v/>
      </c>
      <c r="H81" s="663"/>
      <c r="I81" s="663"/>
      <c r="J81" s="663"/>
      <c r="K81" s="663"/>
    </row>
    <row r="82" spans="5:11" hidden="1">
      <c r="E82" s="528">
        <v>6</v>
      </c>
      <c r="F82" s="663" t="s">
        <v>536</v>
      </c>
      <c r="G82" s="663" t="str">
        <f t="shared" si="7"/>
        <v/>
      </c>
      <c r="H82" s="663"/>
      <c r="I82" s="663"/>
      <c r="J82" s="663"/>
      <c r="K82" s="663"/>
    </row>
    <row r="83" spans="5:11" hidden="1">
      <c r="E83" s="528">
        <v>7</v>
      </c>
      <c r="F83" s="663" t="s">
        <v>537</v>
      </c>
      <c r="G83" s="663" t="str">
        <f t="shared" si="7"/>
        <v/>
      </c>
      <c r="H83" s="663"/>
      <c r="I83" s="663"/>
      <c r="J83" s="663"/>
      <c r="K83" s="663"/>
    </row>
    <row r="84" spans="5:11" hidden="1">
      <c r="E84" s="528">
        <v>8</v>
      </c>
      <c r="F84" s="663" t="s">
        <v>538</v>
      </c>
      <c r="G84" s="663" t="str">
        <f t="shared" si="7"/>
        <v/>
      </c>
      <c r="H84" s="663"/>
      <c r="I84" s="663"/>
      <c r="J84" s="663"/>
      <c r="K84" s="663"/>
    </row>
    <row r="85" spans="5:11" hidden="1">
      <c r="E85" s="528">
        <v>1</v>
      </c>
      <c r="F85" s="663" t="s">
        <v>539</v>
      </c>
      <c r="G85" s="663" t="str">
        <f>IF(N13="","",N13)</f>
        <v/>
      </c>
      <c r="H85" s="663"/>
      <c r="I85" s="663"/>
      <c r="J85" s="663"/>
      <c r="K85" s="663"/>
    </row>
    <row r="86" spans="5:11" hidden="1">
      <c r="E86" s="528">
        <v>2</v>
      </c>
      <c r="F86" s="663" t="s">
        <v>540</v>
      </c>
      <c r="G86" s="663" t="str">
        <f t="shared" ref="G86:G92" si="8">IF(N14="","",N14)</f>
        <v/>
      </c>
      <c r="H86" s="663"/>
      <c r="I86" s="663"/>
      <c r="J86" s="663"/>
      <c r="K86" s="663"/>
    </row>
    <row r="87" spans="5:11" hidden="1">
      <c r="E87" s="528">
        <v>3</v>
      </c>
      <c r="F87" s="663" t="s">
        <v>541</v>
      </c>
      <c r="G87" s="663" t="str">
        <f t="shared" si="8"/>
        <v/>
      </c>
      <c r="H87" s="663"/>
      <c r="I87" s="663"/>
      <c r="J87" s="663"/>
      <c r="K87" s="663"/>
    </row>
    <row r="88" spans="5:11" hidden="1">
      <c r="E88" s="528">
        <v>4</v>
      </c>
      <c r="F88" s="663" t="s">
        <v>542</v>
      </c>
      <c r="G88" s="663" t="str">
        <f t="shared" si="8"/>
        <v/>
      </c>
      <c r="H88" s="663"/>
      <c r="I88" s="663"/>
      <c r="J88" s="663"/>
      <c r="K88" s="663"/>
    </row>
    <row r="89" spans="5:11" hidden="1">
      <c r="E89" s="528">
        <v>5</v>
      </c>
      <c r="F89" s="663" t="s">
        <v>543</v>
      </c>
      <c r="G89" s="663" t="str">
        <f t="shared" si="8"/>
        <v/>
      </c>
      <c r="H89" s="663"/>
      <c r="I89" s="663"/>
      <c r="J89" s="663"/>
      <c r="K89" s="663"/>
    </row>
    <row r="90" spans="5:11" hidden="1">
      <c r="E90" s="528">
        <v>6</v>
      </c>
      <c r="F90" s="663" t="s">
        <v>544</v>
      </c>
      <c r="G90" s="663" t="str">
        <f t="shared" si="8"/>
        <v/>
      </c>
      <c r="H90" s="663"/>
      <c r="I90" s="663"/>
      <c r="J90" s="663"/>
      <c r="K90" s="663"/>
    </row>
    <row r="91" spans="5:11" hidden="1">
      <c r="E91" s="528">
        <v>7</v>
      </c>
      <c r="F91" s="663" t="s">
        <v>545</v>
      </c>
      <c r="G91" s="663" t="str">
        <f t="shared" si="8"/>
        <v/>
      </c>
      <c r="H91" s="663"/>
      <c r="I91" s="663"/>
      <c r="J91" s="663"/>
      <c r="K91" s="663"/>
    </row>
    <row r="92" spans="5:11" hidden="1">
      <c r="E92" s="528">
        <v>8</v>
      </c>
      <c r="F92" s="663" t="s">
        <v>546</v>
      </c>
      <c r="G92" s="663" t="str">
        <f t="shared" si="8"/>
        <v/>
      </c>
      <c r="H92" s="663"/>
      <c r="I92" s="663"/>
      <c r="J92" s="663"/>
      <c r="K92" s="663"/>
    </row>
    <row r="93" spans="5:11">
      <c r="E93" s="528"/>
      <c r="F93" s="663"/>
      <c r="G93" s="663"/>
      <c r="H93" s="663"/>
      <c r="I93" s="663"/>
      <c r="J93" s="663"/>
      <c r="K93" s="663"/>
    </row>
    <row r="94" spans="5:11">
      <c r="E94" s="528"/>
      <c r="F94" s="663"/>
      <c r="G94" s="663"/>
      <c r="H94" s="663"/>
      <c r="I94" s="663"/>
      <c r="J94" s="663"/>
      <c r="K94" s="663"/>
    </row>
    <row r="95" spans="5:11">
      <c r="F95" s="663"/>
      <c r="G95" s="663"/>
      <c r="H95" s="663"/>
      <c r="I95" s="663"/>
      <c r="J95" s="663"/>
      <c r="K95" s="663"/>
    </row>
    <row r="96" spans="5:11">
      <c r="F96" s="663"/>
      <c r="G96" s="663"/>
      <c r="H96" s="663"/>
      <c r="I96" s="663"/>
      <c r="J96" s="663"/>
      <c r="K96" s="663"/>
    </row>
    <row r="97" spans="6:11">
      <c r="F97" s="663"/>
      <c r="G97" s="663"/>
      <c r="H97" s="663"/>
      <c r="I97" s="663"/>
      <c r="J97" s="663"/>
      <c r="K97" s="663"/>
    </row>
    <row r="98" spans="6:11">
      <c r="F98" s="663"/>
      <c r="G98" s="663"/>
      <c r="H98" s="663"/>
      <c r="I98" s="663"/>
      <c r="J98" s="663"/>
      <c r="K98" s="663"/>
    </row>
  </sheetData>
  <sheetProtection algorithmName="SHA-512" hashValue="hormiWxGJnFHY14yB7IlavXA08SxSh8BzuzAjANpXVNHHfYR65gm2y7d0+qTUGLUXiBwmx+geL5rbu8Cqxq32w==" saltValue="54BLeCottxDGK2D7BihtvA==" spinCount="100000" sheet="1" selectLockedCells="1"/>
  <mergeCells count="3">
    <mergeCell ref="K10:M10"/>
    <mergeCell ref="F8:I8"/>
    <mergeCell ref="W10:AC10"/>
  </mergeCells>
  <phoneticPr fontId="1"/>
  <hyperlinks>
    <hyperlink ref="K10:M10" location="競技者データ入力シート!V8" display="競技者データ入力シートへリンク" xr:uid="{00000000-0004-0000-0200-000000000000}"/>
    <hyperlink ref="W10:AC10" location="入力注意事項!AI10" display="各種目のﾁｰﾑ毎の人数確認表へリンク" xr:uid="{458227EA-1482-4187-BAF6-5B21280F917E}"/>
  </hyperlinks>
  <pageMargins left="0.7" right="0.7" top="0.75" bottom="0.75" header="0.3" footer="0.3"/>
  <pageSetup paperSize="9" scale="68" fitToHeight="0" orientation="landscape" verticalDpi="0" r:id="rId1"/>
  <ignoredErrors>
    <ignoredError sqref="U15"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8065356B-6636-4A7C-9B98-6F9878142D1A}">
          <x14:formula1>
            <xm:f>データ!$Y$2:$Y$9</xm:f>
          </x14:formula1>
          <xm:sqref>S13:S20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tabColor theme="4" tint="0.59999389629810485"/>
    <pageSetUpPr fitToPage="1"/>
  </sheetPr>
  <dimension ref="B1:ID67"/>
  <sheetViews>
    <sheetView showGridLines="0" workbookViewId="0">
      <pane xSplit="2" ySplit="16" topLeftCell="C17" activePane="bottomRight" state="frozen"/>
      <selection pane="topRight" activeCell="C1" sqref="C1"/>
      <selection pane="bottomLeft" activeCell="A17" sqref="A17"/>
      <selection pane="bottomRight" activeCell="E8" sqref="E8:M8"/>
    </sheetView>
  </sheetViews>
  <sheetFormatPr defaultColWidth="9" defaultRowHeight="13.3"/>
  <cols>
    <col min="1" max="1" width="1.23046875" style="158" customWidth="1"/>
    <col min="2" max="2" width="7.15234375" style="174" customWidth="1"/>
    <col min="3" max="3" width="7.61328125" style="174" customWidth="1"/>
    <col min="4" max="6" width="6.15234375" style="175" customWidth="1"/>
    <col min="7" max="7" width="7.23046875" style="176" customWidth="1"/>
    <col min="8" max="9" width="7" style="176" customWidth="1"/>
    <col min="10" max="12" width="7.4609375" style="174" customWidth="1"/>
    <col min="13" max="15" width="7.4609375" style="175" customWidth="1"/>
    <col min="16" max="19" width="7" style="175" customWidth="1"/>
    <col min="20" max="20" width="0.3828125" style="158" customWidth="1"/>
    <col min="21" max="21" width="9" style="158"/>
    <col min="22" max="22" width="3.4609375" style="158" bestFit="1" customWidth="1"/>
    <col min="23" max="23" width="17.4609375" style="158" bestFit="1" customWidth="1"/>
    <col min="24" max="28" width="3.23046875" style="158" customWidth="1"/>
    <col min="29" max="16384" width="9" style="158"/>
  </cols>
  <sheetData>
    <row r="1" spans="2:238" ht="4.5" customHeight="1" thickBot="1">
      <c r="B1" s="629" t="s">
        <v>121</v>
      </c>
      <c r="C1" s="629"/>
      <c r="D1" s="630"/>
      <c r="E1" s="630"/>
      <c r="F1" s="630"/>
      <c r="G1" s="630"/>
      <c r="H1" s="630"/>
      <c r="I1" s="630"/>
      <c r="J1" s="630"/>
      <c r="K1" s="630"/>
      <c r="L1" s="630"/>
      <c r="M1" s="631"/>
      <c r="N1" s="632"/>
      <c r="O1" s="633"/>
      <c r="P1" s="633"/>
      <c r="Q1" s="633"/>
      <c r="R1" s="633"/>
      <c r="S1" s="633"/>
    </row>
    <row r="2" spans="2:238" ht="29.25" customHeight="1" thickBot="1">
      <c r="B2" s="920" t="s">
        <v>122</v>
      </c>
      <c r="C2" s="921"/>
      <c r="D2" s="921"/>
      <c r="E2" s="921"/>
      <c r="F2" s="921"/>
      <c r="G2" s="921"/>
      <c r="H2" s="921"/>
      <c r="I2" s="921"/>
      <c r="J2" s="921"/>
      <c r="K2" s="921"/>
      <c r="L2" s="921"/>
      <c r="M2" s="921"/>
      <c r="N2" s="921"/>
      <c r="O2" s="921"/>
      <c r="P2" s="921"/>
      <c r="Q2" s="921"/>
      <c r="R2" s="921"/>
      <c r="S2" s="922"/>
    </row>
    <row r="3" spans="2:238" ht="2.4" hidden="1" customHeight="1" thickBot="1">
      <c r="B3" s="271"/>
      <c r="C3" s="272"/>
      <c r="D3" s="273"/>
      <c r="E3" s="273"/>
      <c r="F3" s="273"/>
      <c r="G3" s="274"/>
      <c r="H3" s="274"/>
      <c r="I3" s="274"/>
      <c r="J3" s="274"/>
      <c r="K3" s="274"/>
      <c r="L3" s="274"/>
      <c r="M3" s="273"/>
      <c r="N3" s="275"/>
      <c r="O3" s="276"/>
      <c r="P3" s="276"/>
      <c r="Q3" s="276"/>
      <c r="R3" s="276"/>
      <c r="S3" s="277"/>
    </row>
    <row r="4" spans="2:238" ht="25.2" customHeight="1">
      <c r="B4" s="923" t="s">
        <v>123</v>
      </c>
      <c r="C4" s="924"/>
      <c r="D4" s="924"/>
      <c r="E4" s="925" t="s">
        <v>591</v>
      </c>
      <c r="F4" s="926"/>
      <c r="G4" s="926"/>
      <c r="H4" s="926"/>
      <c r="I4" s="926"/>
      <c r="J4" s="926"/>
      <c r="K4" s="926"/>
      <c r="L4" s="926"/>
      <c r="M4" s="926"/>
      <c r="N4" s="926"/>
      <c r="O4" s="926"/>
      <c r="P4" s="926"/>
      <c r="Q4" s="926"/>
      <c r="R4" s="926"/>
      <c r="S4" s="927"/>
    </row>
    <row r="5" spans="2:238" ht="25.2" customHeight="1">
      <c r="B5" s="928" t="s">
        <v>320</v>
      </c>
      <c r="C5" s="929"/>
      <c r="D5" s="929"/>
      <c r="E5" s="930"/>
      <c r="F5" s="931"/>
      <c r="G5" s="931"/>
      <c r="H5" s="931"/>
      <c r="I5" s="932"/>
      <c r="J5" s="933" t="s">
        <v>321</v>
      </c>
      <c r="K5" s="934"/>
      <c r="L5" s="937" t="s">
        <v>31</v>
      </c>
      <c r="M5" s="938"/>
      <c r="N5" s="941" t="s">
        <v>322</v>
      </c>
      <c r="O5" s="942"/>
      <c r="P5" s="930"/>
      <c r="Q5" s="931"/>
      <c r="R5" s="931"/>
      <c r="S5" s="943"/>
    </row>
    <row r="6" spans="2:238" ht="25.2" customHeight="1">
      <c r="B6" s="944" t="s">
        <v>323</v>
      </c>
      <c r="C6" s="945"/>
      <c r="D6" s="945"/>
      <c r="E6" s="946"/>
      <c r="F6" s="947"/>
      <c r="G6" s="947"/>
      <c r="H6" s="947"/>
      <c r="I6" s="948"/>
      <c r="J6" s="935"/>
      <c r="K6" s="936"/>
      <c r="L6" s="939"/>
      <c r="M6" s="940"/>
      <c r="N6" s="949" t="s">
        <v>324</v>
      </c>
      <c r="O6" s="950"/>
      <c r="P6" s="951"/>
      <c r="Q6" s="952"/>
      <c r="R6" s="952"/>
      <c r="S6" s="953"/>
    </row>
    <row r="7" spans="2:238" ht="25.2" customHeight="1">
      <c r="B7" s="906" t="s">
        <v>325</v>
      </c>
      <c r="C7" s="907"/>
      <c r="D7" s="908"/>
      <c r="E7" s="155" t="s">
        <v>326</v>
      </c>
      <c r="F7" s="912"/>
      <c r="G7" s="913"/>
      <c r="H7" s="156" t="s">
        <v>327</v>
      </c>
      <c r="I7" s="912"/>
      <c r="J7" s="913"/>
      <c r="K7" s="156" t="s">
        <v>328</v>
      </c>
      <c r="L7" s="912"/>
      <c r="M7" s="913"/>
      <c r="N7" s="871" t="s">
        <v>329</v>
      </c>
      <c r="O7" s="872"/>
      <c r="P7" s="916"/>
      <c r="Q7" s="917"/>
      <c r="R7" s="917"/>
      <c r="S7" s="954" t="s">
        <v>330</v>
      </c>
      <c r="ID7" s="158" t="s">
        <v>124</v>
      </c>
    </row>
    <row r="8" spans="2:238" ht="25.2" customHeight="1">
      <c r="B8" s="909"/>
      <c r="C8" s="910"/>
      <c r="D8" s="911"/>
      <c r="E8" s="855"/>
      <c r="F8" s="856"/>
      <c r="G8" s="856"/>
      <c r="H8" s="856"/>
      <c r="I8" s="856"/>
      <c r="J8" s="856"/>
      <c r="K8" s="856"/>
      <c r="L8" s="856"/>
      <c r="M8" s="857"/>
      <c r="N8" s="914"/>
      <c r="O8" s="915"/>
      <c r="P8" s="918"/>
      <c r="Q8" s="919"/>
      <c r="R8" s="919"/>
      <c r="S8" s="955"/>
    </row>
    <row r="9" spans="2:238" ht="42.25" customHeight="1" thickBot="1">
      <c r="B9" s="865" t="s">
        <v>331</v>
      </c>
      <c r="C9" s="866"/>
      <c r="D9" s="867"/>
      <c r="E9" s="868"/>
      <c r="F9" s="869"/>
      <c r="G9" s="869"/>
      <c r="H9" s="869"/>
      <c r="I9" s="869"/>
      <c r="J9" s="870"/>
      <c r="K9" s="870"/>
      <c r="L9" s="870"/>
      <c r="M9" s="23"/>
      <c r="N9" s="871" t="s">
        <v>332</v>
      </c>
      <c r="O9" s="872"/>
      <c r="P9" s="873"/>
      <c r="Q9" s="874"/>
      <c r="R9" s="874"/>
      <c r="S9" s="875"/>
    </row>
    <row r="10" spans="2:238" ht="20.399999999999999" customHeight="1">
      <c r="B10" s="882" t="s">
        <v>351</v>
      </c>
      <c r="C10" s="182" t="s">
        <v>333</v>
      </c>
      <c r="D10" s="876"/>
      <c r="E10" s="876"/>
      <c r="F10" s="877"/>
      <c r="G10" s="186" t="s">
        <v>334</v>
      </c>
      <c r="H10" s="876"/>
      <c r="I10" s="878"/>
      <c r="J10" s="888" t="s">
        <v>358</v>
      </c>
      <c r="K10" s="889"/>
      <c r="L10" s="889"/>
      <c r="M10" s="889"/>
      <c r="N10" s="890"/>
      <c r="O10" s="296">
        <f>IF(O11="","",(O11+O12))</f>
        <v>0</v>
      </c>
      <c r="P10" s="293" t="s">
        <v>348</v>
      </c>
      <c r="Q10" s="899" t="s">
        <v>406</v>
      </c>
      <c r="R10" s="900"/>
      <c r="S10" s="901"/>
    </row>
    <row r="11" spans="2:238" ht="20.399999999999999" customHeight="1">
      <c r="B11" s="883"/>
      <c r="C11" s="183" t="s">
        <v>333</v>
      </c>
      <c r="D11" s="879"/>
      <c r="E11" s="879"/>
      <c r="F11" s="880"/>
      <c r="G11" s="187" t="s">
        <v>334</v>
      </c>
      <c r="H11" s="879"/>
      <c r="I11" s="881"/>
      <c r="J11" s="891" t="s">
        <v>412</v>
      </c>
      <c r="K11" s="892"/>
      <c r="L11" s="892"/>
      <c r="M11" s="892"/>
      <c r="N11" s="893"/>
      <c r="O11" s="297">
        <f>50-COUNTBLANK(D17:D66)</f>
        <v>0</v>
      </c>
      <c r="P11" s="294" t="s">
        <v>348</v>
      </c>
      <c r="Q11" s="634"/>
      <c r="R11" s="897">
        <v>0</v>
      </c>
      <c r="S11" s="902" t="s">
        <v>407</v>
      </c>
    </row>
    <row r="12" spans="2:238" ht="20.399999999999999" customHeight="1" thickBot="1">
      <c r="B12" s="884"/>
      <c r="C12" s="184" t="s">
        <v>333</v>
      </c>
      <c r="D12" s="885"/>
      <c r="E12" s="885"/>
      <c r="F12" s="886"/>
      <c r="G12" s="188" t="s">
        <v>334</v>
      </c>
      <c r="H12" s="885"/>
      <c r="I12" s="887"/>
      <c r="J12" s="894" t="s">
        <v>361</v>
      </c>
      <c r="K12" s="895"/>
      <c r="L12" s="895"/>
      <c r="M12" s="895"/>
      <c r="N12" s="896"/>
      <c r="O12" s="298"/>
      <c r="P12" s="295" t="s">
        <v>348</v>
      </c>
      <c r="Q12" s="635"/>
      <c r="R12" s="898"/>
      <c r="S12" s="903"/>
    </row>
    <row r="13" spans="2:238" ht="29.25" hidden="1" customHeight="1">
      <c r="B13" s="278"/>
      <c r="C13" s="185"/>
      <c r="D13" s="636"/>
      <c r="E13" s="636"/>
      <c r="F13" s="636"/>
      <c r="G13" s="185"/>
      <c r="H13" s="636"/>
      <c r="I13" s="636"/>
      <c r="J13" s="211"/>
      <c r="K13" s="211"/>
      <c r="L13" s="211"/>
      <c r="M13" s="211"/>
      <c r="N13" s="211"/>
      <c r="O13" s="211"/>
      <c r="P13" s="211"/>
      <c r="Q13" s="211"/>
      <c r="R13" s="211"/>
      <c r="S13" s="279"/>
    </row>
    <row r="14" spans="2:238" ht="18.45" hidden="1">
      <c r="B14" s="280"/>
      <c r="C14" s="159"/>
      <c r="D14" s="159"/>
      <c r="E14" s="157"/>
      <c r="F14" s="157"/>
      <c r="G14" s="160"/>
      <c r="H14" s="160"/>
      <c r="I14" s="160"/>
      <c r="J14" s="637"/>
      <c r="K14" s="637"/>
      <c r="L14" s="637"/>
      <c r="M14" s="638"/>
      <c r="N14" s="638"/>
      <c r="O14" s="638"/>
      <c r="P14" s="638"/>
      <c r="Q14" s="638"/>
      <c r="R14" s="638"/>
      <c r="S14" s="639"/>
    </row>
    <row r="15" spans="2:238" hidden="1">
      <c r="B15" s="281"/>
      <c r="C15" s="161"/>
      <c r="D15" s="162"/>
      <c r="E15" s="162"/>
      <c r="F15" s="162"/>
      <c r="G15" s="163"/>
      <c r="H15" s="163"/>
      <c r="I15" s="163"/>
      <c r="J15" s="163"/>
      <c r="K15" s="163"/>
      <c r="L15" s="163"/>
      <c r="M15" s="282"/>
      <c r="N15" s="282"/>
      <c r="O15" s="282"/>
      <c r="P15" s="282"/>
      <c r="Q15" s="282"/>
      <c r="R15" s="282"/>
      <c r="S15" s="283"/>
    </row>
    <row r="16" spans="2:238" ht="16.649999999999999" customHeight="1">
      <c r="B16" s="284" t="s">
        <v>126</v>
      </c>
      <c r="C16" s="164" t="s">
        <v>127</v>
      </c>
      <c r="D16" s="858" t="s">
        <v>128</v>
      </c>
      <c r="E16" s="859"/>
      <c r="F16" s="860"/>
      <c r="G16" s="165" t="s">
        <v>129</v>
      </c>
      <c r="H16" s="165" t="s">
        <v>125</v>
      </c>
      <c r="I16" s="460" t="s">
        <v>130</v>
      </c>
      <c r="J16" s="861" t="s">
        <v>655</v>
      </c>
      <c r="K16" s="862"/>
      <c r="L16" s="862" t="s">
        <v>589</v>
      </c>
      <c r="M16" s="862"/>
      <c r="N16" s="862" t="s">
        <v>590</v>
      </c>
      <c r="O16" s="862"/>
      <c r="P16" s="863" t="s">
        <v>131</v>
      </c>
      <c r="Q16" s="863"/>
      <c r="R16" s="863" t="s">
        <v>132</v>
      </c>
      <c r="S16" s="864"/>
    </row>
    <row r="17" spans="2:23" ht="16.649999999999999" customHeight="1">
      <c r="B17" s="285">
        <v>1</v>
      </c>
      <c r="C17" s="166" t="str">
        <f>IF(ISERROR(VLOOKUP(B17,'NANS Data'!$D$2:$P$51,6,FALSE)),"",VLOOKUP(B17,'NANS Data'!$D$2:$P$51,6,FALSE))</f>
        <v/>
      </c>
      <c r="D17" s="834" t="str">
        <f>IF(ISERROR(VLOOKUP(B17,'NANS Data'!$D$2:$P$51,7,FALSE)),"",VLOOKUP(B17,'NANS Data'!$D$2:$P$51,7,FALSE))</f>
        <v/>
      </c>
      <c r="E17" s="835"/>
      <c r="F17" s="836"/>
      <c r="G17" s="167" t="str">
        <f>IF(ISERROR(VLOOKUP(B17,'NANS Data'!$D$2:$P$51,12,FALSE)),"",VLOOKUP(B17,'NANS Data'!$D$2:$P$51,12,FALSE))</f>
        <v/>
      </c>
      <c r="H17" s="168" t="str">
        <f>IF(ISERROR(VLOOKUP(B17,競技者データ入力シート!$B$8:$O$57,2,FALSE)),"",VLOOKUP(B17,競技者データ入力シート!$B$8:$O$57,8,FALSE))</f>
        <v/>
      </c>
      <c r="I17" s="169" t="str">
        <f>IF(ISERROR(VLOOKUP(B17,'NANS Data'!$D$2:$P$51,13,FALSE)),"",VLOOKUP(B17,'NANS Data'!$D$2:$P$51,13,FALSE))</f>
        <v/>
      </c>
      <c r="J17" s="904" t="str">
        <f>IF(ISERROR(VLOOKUP($B17,競技者データ入力シート!$B$8:$Q$57,16,FALSE))," ",VLOOKUP($B17,競技者データ入力シート!$B$8:$Q$57,16,FALSE))</f>
        <v xml:space="preserve"> </v>
      </c>
      <c r="K17" s="905"/>
      <c r="L17" s="838" t="str">
        <f>IF(ISERROR(VLOOKUP($B17,競技者データ入力シート!$B$8:$AK$57,21,FALSE)),"",VLOOKUP($B17,競技者データ入力シート!$B$8:$AK$57,21,FALSE))</f>
        <v/>
      </c>
      <c r="M17" s="838"/>
      <c r="N17" s="838" t="str">
        <f>IF(ISERROR(VLOOKUP($B17,競技者データ入力シート!$B$8:$AK$57,26,FALSE)),"",VLOOKUP($B17,競技者データ入力シート!$B$8:$AK$57,26,FALSE))</f>
        <v/>
      </c>
      <c r="O17" s="838"/>
      <c r="P17" s="839"/>
      <c r="Q17" s="839"/>
      <c r="R17" s="839"/>
      <c r="S17" s="840"/>
      <c r="W17" s="640"/>
    </row>
    <row r="18" spans="2:23" ht="16.649999999999999" customHeight="1">
      <c r="B18" s="286">
        <v>2</v>
      </c>
      <c r="C18" s="166" t="str">
        <f>IF(ISERROR(VLOOKUP(B18,'NANS Data'!$D$2:$P$51,6,FALSE)),"",VLOOKUP(B18,'NANS Data'!$D$2:$P$51,6,FALSE))</f>
        <v/>
      </c>
      <c r="D18" s="834" t="str">
        <f>IF(ISERROR(VLOOKUP(B18,'NANS Data'!$D$2:$P$51,7,FALSE)),"",VLOOKUP(B18,'NANS Data'!$D$2:$P$51,7,FALSE))</f>
        <v/>
      </c>
      <c r="E18" s="835"/>
      <c r="F18" s="836"/>
      <c r="G18" s="167" t="str">
        <f>IF(ISERROR(VLOOKUP(B18,'NANS Data'!$D$2:$P$51,12,FALSE)),"",VLOOKUP(B18,'NANS Data'!$D$2:$P$51,12,FALSE))</f>
        <v/>
      </c>
      <c r="H18" s="168" t="str">
        <f>IF(ISERROR(VLOOKUP(B18,競技者データ入力シート!$B$8:$O$57,2,FALSE)),"",VLOOKUP(B18,競技者データ入力シート!$B$8:$O$57,8,FALSE))</f>
        <v/>
      </c>
      <c r="I18" s="169" t="str">
        <f>IF(ISERROR(VLOOKUP(B18,'NANS Data'!$D$2:$P$51,13,FALSE)),"",VLOOKUP(B18,'NANS Data'!$D$2:$P$51,13,FALSE))</f>
        <v/>
      </c>
      <c r="J18" s="837" t="str">
        <f>IF(ISERROR(VLOOKUP($B18,競技者データ入力シート!$B$8:$Q$57,16,FALSE)),"",VLOOKUP($B18,競技者データ入力シート!$B$8:$Q$57,16,FALSE))</f>
        <v/>
      </c>
      <c r="K18" s="838"/>
      <c r="L18" s="838" t="str">
        <f>IF(ISERROR(VLOOKUP($B18,競技者データ入力シート!$B$8:$AK$57,21,FALSE)),"",VLOOKUP($B18,競技者データ入力シート!$B$8:$AK$57,21,FALSE))</f>
        <v/>
      </c>
      <c r="M18" s="838"/>
      <c r="N18" s="838" t="str">
        <f>IF(ISERROR(VLOOKUP($B18,競技者データ入力シート!$B$8:$AK$57,26,FALSE)),"",VLOOKUP($B18,競技者データ入力シート!$B$8:$AK$57,26,FALSE))</f>
        <v/>
      </c>
      <c r="O18" s="838"/>
      <c r="P18" s="839"/>
      <c r="Q18" s="839"/>
      <c r="R18" s="839"/>
      <c r="S18" s="840"/>
    </row>
    <row r="19" spans="2:23" ht="16.649999999999999" customHeight="1">
      <c r="B19" s="286">
        <v>3</v>
      </c>
      <c r="C19" s="166" t="str">
        <f>IF(ISERROR(VLOOKUP(B19,'NANS Data'!$D$2:$P$51,6,FALSE)),"",VLOOKUP(B19,'NANS Data'!$D$2:$P$51,6,FALSE))</f>
        <v/>
      </c>
      <c r="D19" s="834" t="str">
        <f>IF(ISERROR(VLOOKUP(B19,'NANS Data'!$D$2:$P$51,7,FALSE)),"",VLOOKUP(B19,'NANS Data'!$D$2:$P$51,7,FALSE))</f>
        <v/>
      </c>
      <c r="E19" s="835"/>
      <c r="F19" s="836"/>
      <c r="G19" s="167" t="str">
        <f>IF(ISERROR(VLOOKUP(B19,'NANS Data'!$D$2:$P$51,12,FALSE)),"",VLOOKUP(B19,'NANS Data'!$D$2:$P$51,12,FALSE))</f>
        <v/>
      </c>
      <c r="H19" s="168" t="str">
        <f>IF(ISERROR(VLOOKUP(B19,競技者データ入力シート!$B$8:$O$57,2,FALSE)),"",VLOOKUP(B19,競技者データ入力シート!$B$8:$O$57,8,FALSE))</f>
        <v/>
      </c>
      <c r="I19" s="169" t="str">
        <f>IF(ISERROR(VLOOKUP(B19,'NANS Data'!$D$2:$P$51,13,FALSE)),"",VLOOKUP(B19,'NANS Data'!$D$2:$P$51,13,FALSE))</f>
        <v/>
      </c>
      <c r="J19" s="837" t="str">
        <f>IF(ISERROR(VLOOKUP($B19,競技者データ入力シート!$B$8:$Q$57,16,FALSE)),"",VLOOKUP($B19,競技者データ入力シート!$B$8:$Q$57,16,FALSE))</f>
        <v/>
      </c>
      <c r="K19" s="838"/>
      <c r="L19" s="838" t="str">
        <f>IF(ISERROR(VLOOKUP($B19,競技者データ入力シート!$B$8:$AK$57,21,FALSE)),"",VLOOKUP($B19,競技者データ入力シート!$B$8:$AK$57,21,FALSE))</f>
        <v/>
      </c>
      <c r="M19" s="838"/>
      <c r="N19" s="838" t="str">
        <f>IF(ISERROR(VLOOKUP($B19,競技者データ入力シート!$B$8:$AK$57,26,FALSE)),"",VLOOKUP($B19,競技者データ入力シート!$B$8:$AK$57,26,FALSE))</f>
        <v/>
      </c>
      <c r="O19" s="838"/>
      <c r="P19" s="839"/>
      <c r="Q19" s="839"/>
      <c r="R19" s="839"/>
      <c r="S19" s="840"/>
    </row>
    <row r="20" spans="2:23" ht="16.649999999999999" customHeight="1">
      <c r="B20" s="286">
        <v>4</v>
      </c>
      <c r="C20" s="166" t="str">
        <f>IF(ISERROR(VLOOKUP(B20,'NANS Data'!$D$2:$P$51,6,FALSE)),"",VLOOKUP(B20,'NANS Data'!$D$2:$P$51,6,FALSE))</f>
        <v/>
      </c>
      <c r="D20" s="834" t="str">
        <f>IF(ISERROR(VLOOKUP(B20,'NANS Data'!$D$2:$P$51,7,FALSE)),"",VLOOKUP(B20,'NANS Data'!$D$2:$P$51,7,FALSE))</f>
        <v/>
      </c>
      <c r="E20" s="835"/>
      <c r="F20" s="836"/>
      <c r="G20" s="167" t="str">
        <f>IF(ISERROR(VLOOKUP(B20,'NANS Data'!$D$2:$P$51,12,FALSE)),"",VLOOKUP(B20,'NANS Data'!$D$2:$P$51,12,FALSE))</f>
        <v/>
      </c>
      <c r="H20" s="168" t="str">
        <f>IF(ISERROR(VLOOKUP(B20,競技者データ入力シート!$B$8:$O$57,2,FALSE)),"",VLOOKUP(B20,競技者データ入力シート!$B$8:$O$57,8,FALSE))</f>
        <v/>
      </c>
      <c r="I20" s="169" t="str">
        <f>IF(ISERROR(VLOOKUP(B20,'NANS Data'!$D$2:$P$51,13,FALSE)),"",VLOOKUP(B20,'NANS Data'!$D$2:$P$51,13,FALSE))</f>
        <v/>
      </c>
      <c r="J20" s="837" t="str">
        <f>IF(ISERROR(VLOOKUP($B20,競技者データ入力シート!$B$8:$Q$57,16,FALSE)),"",VLOOKUP($B20,競技者データ入力シート!$B$8:$Q$57,16,FALSE))</f>
        <v/>
      </c>
      <c r="K20" s="838"/>
      <c r="L20" s="838" t="str">
        <f>IF(ISERROR(VLOOKUP($B20,競技者データ入力シート!$B$8:$AK$57,21,FALSE)),"",VLOOKUP($B20,競技者データ入力シート!$B$8:$AK$57,21,FALSE))</f>
        <v/>
      </c>
      <c r="M20" s="838"/>
      <c r="N20" s="838" t="str">
        <f>IF(ISERROR(VLOOKUP($B20,競技者データ入力シート!$B$8:$AK$57,26,FALSE)),"",VLOOKUP($B20,競技者データ入力シート!$B$8:$AK$57,26,FALSE))</f>
        <v/>
      </c>
      <c r="O20" s="838"/>
      <c r="P20" s="839"/>
      <c r="Q20" s="839"/>
      <c r="R20" s="839"/>
      <c r="S20" s="840"/>
    </row>
    <row r="21" spans="2:23" ht="16.649999999999999" customHeight="1">
      <c r="B21" s="287">
        <v>5</v>
      </c>
      <c r="C21" s="170" t="str">
        <f>IF(ISERROR(VLOOKUP(B21,'NANS Data'!$D$2:$P$51,6,FALSE)),"",VLOOKUP(B21,'NANS Data'!$D$2:$P$51,6,FALSE))</f>
        <v/>
      </c>
      <c r="D21" s="848" t="str">
        <f>IF(ISERROR(VLOOKUP(B21,'NANS Data'!$D$2:$P$51,7,FALSE)),"",VLOOKUP(B21,'NANS Data'!$D$2:$P$51,7,FALSE))</f>
        <v/>
      </c>
      <c r="E21" s="849"/>
      <c r="F21" s="850"/>
      <c r="G21" s="171" t="str">
        <f>IF(ISERROR(VLOOKUP(B21,'NANS Data'!$D$2:$P$51,12,FALSE)),"",VLOOKUP(B21,'NANS Data'!$D$2:$P$51,12,FALSE))</f>
        <v/>
      </c>
      <c r="H21" s="172" t="str">
        <f>IF(ISERROR(VLOOKUP(B21,競技者データ入力シート!$B$8:$O$57,2,FALSE)),"",VLOOKUP(B21,競技者データ入力シート!$B$8:$O$57,8,FALSE))</f>
        <v/>
      </c>
      <c r="I21" s="173" t="str">
        <f>IF(ISERROR(VLOOKUP(B21,'NANS Data'!$D$2:$P$51,13,FALSE)),"",VLOOKUP(B21,'NANS Data'!$D$2:$P$51,13,FALSE))</f>
        <v/>
      </c>
      <c r="J21" s="851" t="str">
        <f>IF(ISERROR(VLOOKUP($B21,競技者データ入力シート!$B$8:$Q$57,16,FALSE)),"",VLOOKUP($B21,競技者データ入力シート!$B$8:$Q$57,16,FALSE))</f>
        <v/>
      </c>
      <c r="K21" s="852"/>
      <c r="L21" s="852" t="str">
        <f>IF(ISERROR(VLOOKUP($B21,競技者データ入力シート!$B$8:$AK$57,21,FALSE)),"",VLOOKUP($B21,競技者データ入力シート!$B$8:$AK$57,21,FALSE))</f>
        <v/>
      </c>
      <c r="M21" s="852"/>
      <c r="N21" s="852" t="str">
        <f>IF(ISERROR(VLOOKUP($B21,競技者データ入力シート!$B$8:$AK$57,26,FALSE)),"",VLOOKUP($B21,競技者データ入力シート!$B$8:$AK$57,26,FALSE))</f>
        <v/>
      </c>
      <c r="O21" s="852"/>
      <c r="P21" s="853"/>
      <c r="Q21" s="853"/>
      <c r="R21" s="853"/>
      <c r="S21" s="854"/>
    </row>
    <row r="22" spans="2:23" ht="16.649999999999999" customHeight="1">
      <c r="B22" s="285">
        <v>6</v>
      </c>
      <c r="C22" s="166" t="str">
        <f>IF(ISERROR(VLOOKUP(B22,'NANS Data'!$D$2:$P$51,6,FALSE)),"",VLOOKUP(B22,'NANS Data'!$D$2:$P$51,6,FALSE))</f>
        <v/>
      </c>
      <c r="D22" s="834" t="str">
        <f>IF(ISERROR(VLOOKUP(B22,'NANS Data'!$D$2:$P$51,7,FALSE)),"",VLOOKUP(B22,'NANS Data'!$D$2:$P$51,7,FALSE))</f>
        <v/>
      </c>
      <c r="E22" s="835"/>
      <c r="F22" s="836"/>
      <c r="G22" s="167" t="str">
        <f>IF(ISERROR(VLOOKUP(B22,'NANS Data'!$D$2:$P$51,12,FALSE)),"",VLOOKUP(B22,'NANS Data'!$D$2:$P$51,12,FALSE))</f>
        <v/>
      </c>
      <c r="H22" s="168" t="str">
        <f>IF(ISERROR(VLOOKUP(B22,競技者データ入力シート!$B$8:$O$57,2,FALSE)),"",VLOOKUP(B22,競技者データ入力シート!$B$8:$O$57,8,FALSE))</f>
        <v/>
      </c>
      <c r="I22" s="169" t="str">
        <f>IF(ISERROR(VLOOKUP(B22,'NANS Data'!$D$2:$P$51,13,FALSE)),"",VLOOKUP(B22,'NANS Data'!$D$2:$P$51,13,FALSE))</f>
        <v/>
      </c>
      <c r="J22" s="837" t="str">
        <f>IF(ISERROR(VLOOKUP($B22,競技者データ入力シート!$B$8:$Q$57,16,FALSE)),"",VLOOKUP($B22,競技者データ入力シート!$B$8:$Q$57,16,FALSE))</f>
        <v/>
      </c>
      <c r="K22" s="838"/>
      <c r="L22" s="838" t="str">
        <f>IF(ISERROR(VLOOKUP($B22,競技者データ入力シート!$B$8:$AK$57,21,FALSE)),"",VLOOKUP($B22,競技者データ入力シート!$B$8:$AK$57,21,FALSE))</f>
        <v/>
      </c>
      <c r="M22" s="838"/>
      <c r="N22" s="838" t="str">
        <f>IF(ISERROR(VLOOKUP($B22,競技者データ入力シート!$B$8:$AK$57,26,FALSE)),"",VLOOKUP($B22,競技者データ入力シート!$B$8:$AK$57,26,FALSE))</f>
        <v/>
      </c>
      <c r="O22" s="838"/>
      <c r="P22" s="839"/>
      <c r="Q22" s="839"/>
      <c r="R22" s="839"/>
      <c r="S22" s="840"/>
    </row>
    <row r="23" spans="2:23" ht="16.649999999999999" customHeight="1">
      <c r="B23" s="286">
        <v>7</v>
      </c>
      <c r="C23" s="166" t="str">
        <f>IF(ISERROR(VLOOKUP(B23,'NANS Data'!$D$2:$P$51,6,FALSE)),"",VLOOKUP(B23,'NANS Data'!$D$2:$P$51,6,FALSE))</f>
        <v/>
      </c>
      <c r="D23" s="834" t="str">
        <f>IF(ISERROR(VLOOKUP(B23,'NANS Data'!$D$2:$P$51,7,FALSE)),"",VLOOKUP(B23,'NANS Data'!$D$2:$P$51,7,FALSE))</f>
        <v/>
      </c>
      <c r="E23" s="835"/>
      <c r="F23" s="836"/>
      <c r="G23" s="167" t="str">
        <f>IF(ISERROR(VLOOKUP(B23,'NANS Data'!$D$2:$P$51,12,FALSE)),"",VLOOKUP(B23,'NANS Data'!$D$2:$P$51,12,FALSE))</f>
        <v/>
      </c>
      <c r="H23" s="168" t="str">
        <f>IF(ISERROR(VLOOKUP(B23,競技者データ入力シート!$B$8:$O$57,2,FALSE)),"",VLOOKUP(B23,競技者データ入力シート!$B$8:$O$57,8,FALSE))</f>
        <v/>
      </c>
      <c r="I23" s="169" t="str">
        <f>IF(ISERROR(VLOOKUP(B23,'NANS Data'!$D$2:$P$51,13,FALSE)),"",VLOOKUP(B23,'NANS Data'!$D$2:$P$51,13,FALSE))</f>
        <v/>
      </c>
      <c r="J23" s="837" t="str">
        <f>IF(ISERROR(VLOOKUP($B23,競技者データ入力シート!$B$8:$Q$57,16,FALSE)),"",VLOOKUP($B23,競技者データ入力シート!$B$8:$Q$57,16,FALSE))</f>
        <v/>
      </c>
      <c r="K23" s="838"/>
      <c r="L23" s="838" t="str">
        <f>IF(ISERROR(VLOOKUP($B23,競技者データ入力シート!$B$8:$AK$57,21,FALSE)),"",VLOOKUP($B23,競技者データ入力シート!$B$8:$AK$57,21,FALSE))</f>
        <v/>
      </c>
      <c r="M23" s="838"/>
      <c r="N23" s="838" t="str">
        <f>IF(ISERROR(VLOOKUP($B23,競技者データ入力シート!$B$8:$AK$57,26,FALSE)),"",VLOOKUP($B23,競技者データ入力シート!$B$8:$AK$57,26,FALSE))</f>
        <v/>
      </c>
      <c r="O23" s="838"/>
      <c r="P23" s="839"/>
      <c r="Q23" s="839"/>
      <c r="R23" s="839"/>
      <c r="S23" s="840"/>
    </row>
    <row r="24" spans="2:23" ht="16.649999999999999" customHeight="1">
      <c r="B24" s="286">
        <v>8</v>
      </c>
      <c r="C24" s="166" t="str">
        <f>IF(ISERROR(VLOOKUP(B24,'NANS Data'!$D$2:$P$51,6,FALSE)),"",VLOOKUP(B24,'NANS Data'!$D$2:$P$51,6,FALSE))</f>
        <v/>
      </c>
      <c r="D24" s="834" t="str">
        <f>IF(ISERROR(VLOOKUP(B24,'NANS Data'!$D$2:$P$51,7,FALSE)),"",VLOOKUP(B24,'NANS Data'!$D$2:$P$51,7,FALSE))</f>
        <v/>
      </c>
      <c r="E24" s="835"/>
      <c r="F24" s="836"/>
      <c r="G24" s="167" t="str">
        <f>IF(ISERROR(VLOOKUP(B24,'NANS Data'!$D$2:$P$51,12,FALSE)),"",VLOOKUP(B24,'NANS Data'!$D$2:$P$51,12,FALSE))</f>
        <v/>
      </c>
      <c r="H24" s="168" t="str">
        <f>IF(ISERROR(VLOOKUP(B24,競技者データ入力シート!$B$8:$O$57,2,FALSE)),"",VLOOKUP(B24,競技者データ入力シート!$B$8:$O$57,8,FALSE))</f>
        <v/>
      </c>
      <c r="I24" s="169" t="str">
        <f>IF(ISERROR(VLOOKUP(B24,'NANS Data'!$D$2:$P$51,13,FALSE)),"",VLOOKUP(B24,'NANS Data'!$D$2:$P$51,13,FALSE))</f>
        <v/>
      </c>
      <c r="J24" s="837" t="str">
        <f>IF(ISERROR(VLOOKUP($B24,競技者データ入力シート!$B$8:$Q$57,16,FALSE)),"",VLOOKUP($B24,競技者データ入力シート!$B$8:$Q$57,16,FALSE))</f>
        <v/>
      </c>
      <c r="K24" s="838"/>
      <c r="L24" s="838" t="str">
        <f>IF(ISERROR(VLOOKUP($B24,競技者データ入力シート!$B$8:$AK$57,21,FALSE)),"",VLOOKUP($B24,競技者データ入力シート!$B$8:$AK$57,21,FALSE))</f>
        <v/>
      </c>
      <c r="M24" s="838"/>
      <c r="N24" s="838" t="str">
        <f>IF(ISERROR(VLOOKUP($B24,競技者データ入力シート!$B$8:$AK$57,26,FALSE)),"",VLOOKUP($B24,競技者データ入力シート!$B$8:$AK$57,26,FALSE))</f>
        <v/>
      </c>
      <c r="O24" s="838"/>
      <c r="P24" s="839"/>
      <c r="Q24" s="839"/>
      <c r="R24" s="839"/>
      <c r="S24" s="840"/>
    </row>
    <row r="25" spans="2:23" ht="16.649999999999999" customHeight="1">
      <c r="B25" s="286">
        <v>9</v>
      </c>
      <c r="C25" s="166" t="str">
        <f>IF(ISERROR(VLOOKUP(B25,'NANS Data'!$D$2:$P$51,6,FALSE)),"",VLOOKUP(B25,'NANS Data'!$D$2:$P$51,6,FALSE))</f>
        <v/>
      </c>
      <c r="D25" s="834" t="str">
        <f>IF(ISERROR(VLOOKUP(B25,'NANS Data'!$D$2:$P$51,7,FALSE)),"",VLOOKUP(B25,'NANS Data'!$D$2:$P$51,7,FALSE))</f>
        <v/>
      </c>
      <c r="E25" s="835"/>
      <c r="F25" s="836"/>
      <c r="G25" s="167" t="str">
        <f>IF(ISERROR(VLOOKUP(B25,'NANS Data'!$D$2:$P$51,12,FALSE)),"",VLOOKUP(B25,'NANS Data'!$D$2:$P$51,12,FALSE))</f>
        <v/>
      </c>
      <c r="H25" s="168" t="str">
        <f>IF(ISERROR(VLOOKUP(B25,競技者データ入力シート!$B$8:$O$57,2,FALSE)),"",VLOOKUP(B25,競技者データ入力シート!$B$8:$O$57,8,FALSE))</f>
        <v/>
      </c>
      <c r="I25" s="169" t="str">
        <f>IF(ISERROR(VLOOKUP(B25,'NANS Data'!$D$2:$P$51,13,FALSE)),"",VLOOKUP(B25,'NANS Data'!$D$2:$P$51,13,FALSE))</f>
        <v/>
      </c>
      <c r="J25" s="837" t="str">
        <f>IF(ISERROR(VLOOKUP($B25,競技者データ入力シート!$B$8:$Q$57,16,FALSE)),"",VLOOKUP($B25,競技者データ入力シート!$B$8:$Q$57,16,FALSE))</f>
        <v/>
      </c>
      <c r="K25" s="838"/>
      <c r="L25" s="838" t="str">
        <f>IF(ISERROR(VLOOKUP($B25,競技者データ入力シート!$B$8:$AK$57,21,FALSE)),"",VLOOKUP($B25,競技者データ入力シート!$B$8:$AK$57,21,FALSE))</f>
        <v/>
      </c>
      <c r="M25" s="838"/>
      <c r="N25" s="838" t="str">
        <f>IF(ISERROR(VLOOKUP($B25,競技者データ入力シート!$B$8:$AK$57,26,FALSE)),"",VLOOKUP($B25,競技者データ入力シート!$B$8:$AK$57,26,FALSE))</f>
        <v/>
      </c>
      <c r="O25" s="838"/>
      <c r="P25" s="839"/>
      <c r="Q25" s="839"/>
      <c r="R25" s="839"/>
      <c r="S25" s="840"/>
    </row>
    <row r="26" spans="2:23" ht="16.649999999999999" customHeight="1">
      <c r="B26" s="287">
        <v>10</v>
      </c>
      <c r="C26" s="170" t="str">
        <f>IF(ISERROR(VLOOKUP(B26,'NANS Data'!$D$2:$P$51,6,FALSE)),"",VLOOKUP(B26,'NANS Data'!$D$2:$P$51,6,FALSE))</f>
        <v/>
      </c>
      <c r="D26" s="848" t="str">
        <f>IF(ISERROR(VLOOKUP(B26,'NANS Data'!$D$2:$P$51,7,FALSE)),"",VLOOKUP(B26,'NANS Data'!$D$2:$P$51,7,FALSE))</f>
        <v/>
      </c>
      <c r="E26" s="849"/>
      <c r="F26" s="850"/>
      <c r="G26" s="171" t="str">
        <f>IF(ISERROR(VLOOKUP(B26,'NANS Data'!$D$2:$P$51,12,FALSE)),"",VLOOKUP(B26,'NANS Data'!$D$2:$P$51,12,FALSE))</f>
        <v/>
      </c>
      <c r="H26" s="172" t="str">
        <f>IF(ISERROR(VLOOKUP(B26,競技者データ入力シート!$B$8:$O$57,2,FALSE)),"",VLOOKUP(B26,競技者データ入力シート!$B$8:$O$57,8,FALSE))</f>
        <v/>
      </c>
      <c r="I26" s="173" t="str">
        <f>IF(ISERROR(VLOOKUP(B26,'NANS Data'!$D$2:$P$51,13,FALSE)),"",VLOOKUP(B26,'NANS Data'!$D$2:$P$51,13,FALSE))</f>
        <v/>
      </c>
      <c r="J26" s="851" t="str">
        <f>IF(ISERROR(VLOOKUP($B26,競技者データ入力シート!$B$8:$Q$57,16,FALSE)),"",VLOOKUP($B26,競技者データ入力シート!$B$8:$Q$57,16,FALSE))</f>
        <v/>
      </c>
      <c r="K26" s="852"/>
      <c r="L26" s="852" t="str">
        <f>IF(ISERROR(VLOOKUP($B26,競技者データ入力シート!$B$8:$AK$57,21,FALSE)),"",VLOOKUP($B26,競技者データ入力シート!$B$8:$AK$57,21,FALSE))</f>
        <v/>
      </c>
      <c r="M26" s="852"/>
      <c r="N26" s="852" t="str">
        <f>IF(ISERROR(VLOOKUP($B26,競技者データ入力シート!$B$8:$AK$57,26,FALSE)),"",VLOOKUP($B26,競技者データ入力シート!$B$8:$AK$57,26,FALSE))</f>
        <v/>
      </c>
      <c r="O26" s="852"/>
      <c r="P26" s="853"/>
      <c r="Q26" s="853"/>
      <c r="R26" s="853"/>
      <c r="S26" s="854"/>
    </row>
    <row r="27" spans="2:23" ht="16.649999999999999" customHeight="1">
      <c r="B27" s="285">
        <v>11</v>
      </c>
      <c r="C27" s="166" t="str">
        <f>IF(ISERROR(VLOOKUP(B27,'NANS Data'!$D$2:$P$51,6,FALSE)),"",VLOOKUP(B27,'NANS Data'!$D$2:$P$51,6,FALSE))</f>
        <v/>
      </c>
      <c r="D27" s="834" t="str">
        <f>IF(ISERROR(VLOOKUP(B27,'NANS Data'!$D$2:$P$51,7,FALSE)),"",VLOOKUP(B27,'NANS Data'!$D$2:$P$51,7,FALSE))</f>
        <v/>
      </c>
      <c r="E27" s="835"/>
      <c r="F27" s="836"/>
      <c r="G27" s="167" t="str">
        <f>IF(ISERROR(VLOOKUP(B27,'NANS Data'!$D$2:$P$51,12,FALSE)),"",VLOOKUP(B27,'NANS Data'!$D$2:$P$51,12,FALSE))</f>
        <v/>
      </c>
      <c r="H27" s="168" t="str">
        <f>IF(ISERROR(VLOOKUP(B27,競技者データ入力シート!$B$8:$O$57,2,FALSE)),"",VLOOKUP(B27,競技者データ入力シート!$B$8:$O$57,8,FALSE))</f>
        <v/>
      </c>
      <c r="I27" s="169" t="str">
        <f>IF(ISERROR(VLOOKUP(B27,'NANS Data'!$D$2:$P$51,13,FALSE)),"",VLOOKUP(B27,'NANS Data'!$D$2:$P$51,13,FALSE))</f>
        <v/>
      </c>
      <c r="J27" s="837" t="str">
        <f>IF(ISERROR(VLOOKUP($B27,競技者データ入力シート!$B$8:$Q$57,16,FALSE)),"",VLOOKUP($B27,競技者データ入力シート!$B$8:$Q$57,16,FALSE))</f>
        <v/>
      </c>
      <c r="K27" s="838"/>
      <c r="L27" s="838" t="str">
        <f>IF(ISERROR(VLOOKUP($B27,競技者データ入力シート!$B$8:$AK$57,21,FALSE)),"",VLOOKUP($B27,競技者データ入力シート!$B$8:$AK$57,21,FALSE))</f>
        <v/>
      </c>
      <c r="M27" s="838"/>
      <c r="N27" s="838" t="str">
        <f>IF(ISERROR(VLOOKUP($B27,競技者データ入力シート!$B$8:$AK$57,26,FALSE)),"",VLOOKUP($B27,競技者データ入力シート!$B$8:$AK$57,26,FALSE))</f>
        <v/>
      </c>
      <c r="O27" s="838"/>
      <c r="P27" s="839"/>
      <c r="Q27" s="839"/>
      <c r="R27" s="839"/>
      <c r="S27" s="840"/>
    </row>
    <row r="28" spans="2:23" ht="16.649999999999999" customHeight="1">
      <c r="B28" s="286">
        <v>12</v>
      </c>
      <c r="C28" s="166" t="str">
        <f>IF(ISERROR(VLOOKUP(B28,'NANS Data'!$D$2:$P$51,6,FALSE)),"",VLOOKUP(B28,'NANS Data'!$D$2:$P$51,6,FALSE))</f>
        <v/>
      </c>
      <c r="D28" s="834" t="str">
        <f>IF(ISERROR(VLOOKUP(B28,'NANS Data'!$D$2:$P$51,7,FALSE)),"",VLOOKUP(B28,'NANS Data'!$D$2:$P$51,7,FALSE))</f>
        <v/>
      </c>
      <c r="E28" s="835"/>
      <c r="F28" s="836"/>
      <c r="G28" s="167" t="str">
        <f>IF(ISERROR(VLOOKUP(B28,'NANS Data'!$D$2:$P$51,12,FALSE)),"",VLOOKUP(B28,'NANS Data'!$D$2:$P$51,12,FALSE))</f>
        <v/>
      </c>
      <c r="H28" s="168" t="str">
        <f>IF(ISERROR(VLOOKUP(B28,競技者データ入力シート!$B$8:$O$57,2,FALSE)),"",VLOOKUP(B28,競技者データ入力シート!$B$8:$O$57,8,FALSE))</f>
        <v/>
      </c>
      <c r="I28" s="169" t="str">
        <f>IF(ISERROR(VLOOKUP(B28,'NANS Data'!$D$2:$P$51,13,FALSE)),"",VLOOKUP(B28,'NANS Data'!$D$2:$P$51,13,FALSE))</f>
        <v/>
      </c>
      <c r="J28" s="837" t="str">
        <f>IF(ISERROR(VLOOKUP($B28,競技者データ入力シート!$B$8:$Q$57,16,FALSE)),"",VLOOKUP($B28,競技者データ入力シート!$B$8:$Q$57,16,FALSE))</f>
        <v/>
      </c>
      <c r="K28" s="838"/>
      <c r="L28" s="838" t="str">
        <f>IF(ISERROR(VLOOKUP($B28,競技者データ入力シート!$B$8:$AK$57,21,FALSE)),"",VLOOKUP($B28,競技者データ入力シート!$B$8:$AK$57,21,FALSE))</f>
        <v/>
      </c>
      <c r="M28" s="838"/>
      <c r="N28" s="838" t="str">
        <f>IF(ISERROR(VLOOKUP($B28,競技者データ入力シート!$B$8:$AK$57,26,FALSE)),"",VLOOKUP($B28,競技者データ入力シート!$B$8:$AK$57,26,FALSE))</f>
        <v/>
      </c>
      <c r="O28" s="838"/>
      <c r="P28" s="839"/>
      <c r="Q28" s="839"/>
      <c r="R28" s="839"/>
      <c r="S28" s="840"/>
    </row>
    <row r="29" spans="2:23" ht="16.649999999999999" customHeight="1">
      <c r="B29" s="286">
        <v>13</v>
      </c>
      <c r="C29" s="166" t="str">
        <f>IF(ISERROR(VLOOKUP(B29,'NANS Data'!$D$2:$P$51,6,FALSE)),"",VLOOKUP(B29,'NANS Data'!$D$2:$P$51,6,FALSE))</f>
        <v/>
      </c>
      <c r="D29" s="834" t="str">
        <f>IF(ISERROR(VLOOKUP(B29,'NANS Data'!$D$2:$P$51,7,FALSE)),"",VLOOKUP(B29,'NANS Data'!$D$2:$P$51,7,FALSE))</f>
        <v/>
      </c>
      <c r="E29" s="835"/>
      <c r="F29" s="836"/>
      <c r="G29" s="167" t="str">
        <f>IF(ISERROR(VLOOKUP(B29,'NANS Data'!$D$2:$P$51,12,FALSE)),"",VLOOKUP(B29,'NANS Data'!$D$2:$P$51,12,FALSE))</f>
        <v/>
      </c>
      <c r="H29" s="168" t="str">
        <f>IF(ISERROR(VLOOKUP(B29,競技者データ入力シート!$B$8:$O$57,2,FALSE)),"",VLOOKUP(B29,競技者データ入力シート!$B$8:$O$57,8,FALSE))</f>
        <v/>
      </c>
      <c r="I29" s="169" t="str">
        <f>IF(ISERROR(VLOOKUP(B29,'NANS Data'!$D$2:$P$51,13,FALSE)),"",VLOOKUP(B29,'NANS Data'!$D$2:$P$51,13,FALSE))</f>
        <v/>
      </c>
      <c r="J29" s="837" t="str">
        <f>IF(ISERROR(VLOOKUP($B29,競技者データ入力シート!$B$8:$Q$57,16,FALSE)),"",VLOOKUP($B29,競技者データ入力シート!$B$8:$Q$57,16,FALSE))</f>
        <v/>
      </c>
      <c r="K29" s="838"/>
      <c r="L29" s="838" t="str">
        <f>IF(ISERROR(VLOOKUP($B29,競技者データ入力シート!$B$8:$AK$57,21,FALSE)),"",VLOOKUP($B29,競技者データ入力シート!$B$8:$AK$57,21,FALSE))</f>
        <v/>
      </c>
      <c r="M29" s="838"/>
      <c r="N29" s="838" t="str">
        <f>IF(ISERROR(VLOOKUP($B29,競技者データ入力シート!$B$8:$AK$57,26,FALSE)),"",VLOOKUP($B29,競技者データ入力シート!$B$8:$AK$57,26,FALSE))</f>
        <v/>
      </c>
      <c r="O29" s="838"/>
      <c r="P29" s="839"/>
      <c r="Q29" s="839"/>
      <c r="R29" s="839"/>
      <c r="S29" s="840"/>
    </row>
    <row r="30" spans="2:23" ht="16.649999999999999" customHeight="1">
      <c r="B30" s="286">
        <v>14</v>
      </c>
      <c r="C30" s="166" t="str">
        <f>IF(ISERROR(VLOOKUP(B30,'NANS Data'!$D$2:$P$51,6,FALSE)),"",VLOOKUP(B30,'NANS Data'!$D$2:$P$51,6,FALSE))</f>
        <v/>
      </c>
      <c r="D30" s="834" t="str">
        <f>IF(ISERROR(VLOOKUP(B30,'NANS Data'!$D$2:$P$51,7,FALSE)),"",VLOOKUP(B30,'NANS Data'!$D$2:$P$51,7,FALSE))</f>
        <v/>
      </c>
      <c r="E30" s="835"/>
      <c r="F30" s="836"/>
      <c r="G30" s="167" t="str">
        <f>IF(ISERROR(VLOOKUP(B30,'NANS Data'!$D$2:$P$51,12,FALSE)),"",VLOOKUP(B30,'NANS Data'!$D$2:$P$51,12,FALSE))</f>
        <v/>
      </c>
      <c r="H30" s="168" t="str">
        <f>IF(ISERROR(VLOOKUP(B30,競技者データ入力シート!$B$8:$O$57,2,FALSE)),"",VLOOKUP(B30,競技者データ入力シート!$B$8:$O$57,8,FALSE))</f>
        <v/>
      </c>
      <c r="I30" s="169" t="str">
        <f>IF(ISERROR(VLOOKUP(B30,'NANS Data'!$D$2:$P$51,13,FALSE)),"",VLOOKUP(B30,'NANS Data'!$D$2:$P$51,13,FALSE))</f>
        <v/>
      </c>
      <c r="J30" s="837" t="str">
        <f>IF(ISERROR(VLOOKUP($B30,競技者データ入力シート!$B$8:$Q$57,16,FALSE)),"",VLOOKUP($B30,競技者データ入力シート!$B$8:$Q$57,16,FALSE))</f>
        <v/>
      </c>
      <c r="K30" s="838"/>
      <c r="L30" s="838" t="str">
        <f>IF(ISERROR(VLOOKUP($B30,競技者データ入力シート!$B$8:$AK$57,21,FALSE)),"",VLOOKUP($B30,競技者データ入力シート!$B$8:$AK$57,21,FALSE))</f>
        <v/>
      </c>
      <c r="M30" s="838"/>
      <c r="N30" s="838" t="str">
        <f>IF(ISERROR(VLOOKUP($B30,競技者データ入力シート!$B$8:$AK$57,26,FALSE)),"",VLOOKUP($B30,競技者データ入力シート!$B$8:$AK$57,26,FALSE))</f>
        <v/>
      </c>
      <c r="O30" s="838"/>
      <c r="P30" s="839"/>
      <c r="Q30" s="839"/>
      <c r="R30" s="839"/>
      <c r="S30" s="840"/>
    </row>
    <row r="31" spans="2:23" ht="16.649999999999999" customHeight="1">
      <c r="B31" s="287">
        <v>15</v>
      </c>
      <c r="C31" s="170" t="str">
        <f>IF(ISERROR(VLOOKUP(B31,'NANS Data'!$D$2:$P$51,6,FALSE)),"",VLOOKUP(B31,'NANS Data'!$D$2:$P$51,6,FALSE))</f>
        <v/>
      </c>
      <c r="D31" s="848" t="str">
        <f>IF(ISERROR(VLOOKUP(B31,'NANS Data'!$D$2:$P$51,7,FALSE)),"",VLOOKUP(B31,'NANS Data'!$D$2:$P$51,7,FALSE))</f>
        <v/>
      </c>
      <c r="E31" s="849"/>
      <c r="F31" s="850"/>
      <c r="G31" s="171" t="str">
        <f>IF(ISERROR(VLOOKUP(B31,'NANS Data'!$D$2:$P$51,12,FALSE)),"",VLOOKUP(B31,'NANS Data'!$D$2:$P$51,12,FALSE))</f>
        <v/>
      </c>
      <c r="H31" s="172" t="str">
        <f>IF(ISERROR(VLOOKUP(B31,競技者データ入力シート!$B$8:$O$57,2,FALSE)),"",VLOOKUP(B31,競技者データ入力シート!$B$8:$O$57,8,FALSE))</f>
        <v/>
      </c>
      <c r="I31" s="173" t="str">
        <f>IF(ISERROR(VLOOKUP(B31,'NANS Data'!$D$2:$P$51,13,FALSE)),"",VLOOKUP(B31,'NANS Data'!$D$2:$P$51,13,FALSE))</f>
        <v/>
      </c>
      <c r="J31" s="851" t="str">
        <f>IF(ISERROR(VLOOKUP($B31,競技者データ入力シート!$B$8:$Q$57,16,FALSE)),"",VLOOKUP($B31,競技者データ入力シート!$B$8:$Q$57,16,FALSE))</f>
        <v/>
      </c>
      <c r="K31" s="852"/>
      <c r="L31" s="852" t="str">
        <f>IF(ISERROR(VLOOKUP($B31,競技者データ入力シート!$B$8:$AK$57,21,FALSE)),"",VLOOKUP($B31,競技者データ入力シート!$B$8:$AK$57,21,FALSE))</f>
        <v/>
      </c>
      <c r="M31" s="852"/>
      <c r="N31" s="852" t="str">
        <f>IF(ISERROR(VLOOKUP($B31,競技者データ入力シート!$B$8:$AK$57,26,FALSE)),"",VLOOKUP($B31,競技者データ入力シート!$B$8:$AK$57,26,FALSE))</f>
        <v/>
      </c>
      <c r="O31" s="852"/>
      <c r="P31" s="853"/>
      <c r="Q31" s="853"/>
      <c r="R31" s="853"/>
      <c r="S31" s="854"/>
    </row>
    <row r="32" spans="2:23" ht="16.649999999999999" customHeight="1">
      <c r="B32" s="285">
        <v>16</v>
      </c>
      <c r="C32" s="166" t="str">
        <f>IF(ISERROR(VLOOKUP(B32,'NANS Data'!$D$2:$P$51,6,FALSE)),"",VLOOKUP(B32,'NANS Data'!$D$2:$P$51,6,FALSE))</f>
        <v/>
      </c>
      <c r="D32" s="834" t="str">
        <f>IF(ISERROR(VLOOKUP(B32,'NANS Data'!$D$2:$P$51,7,FALSE)),"",VLOOKUP(B32,'NANS Data'!$D$2:$P$51,7,FALSE))</f>
        <v/>
      </c>
      <c r="E32" s="835"/>
      <c r="F32" s="836"/>
      <c r="G32" s="167" t="str">
        <f>IF(ISERROR(VLOOKUP(B32,'NANS Data'!$D$2:$P$51,12,FALSE)),"",VLOOKUP(B32,'NANS Data'!$D$2:$P$51,12,FALSE))</f>
        <v/>
      </c>
      <c r="H32" s="168" t="str">
        <f>IF(ISERROR(VLOOKUP(B32,競技者データ入力シート!$B$8:$O$57,2,FALSE)),"",VLOOKUP(B32,競技者データ入力シート!$B$8:$O$57,8,FALSE))</f>
        <v/>
      </c>
      <c r="I32" s="169" t="str">
        <f>IF(ISERROR(VLOOKUP(B32,'NANS Data'!$D$2:$P$51,13,FALSE)),"",VLOOKUP(B32,'NANS Data'!$D$2:$P$51,13,FALSE))</f>
        <v/>
      </c>
      <c r="J32" s="837" t="str">
        <f>IF(ISERROR(VLOOKUP($B32,競技者データ入力シート!$B$8:$Q$57,16,FALSE)),"",VLOOKUP($B32,競技者データ入力シート!$B$8:$Q$57,16,FALSE))</f>
        <v/>
      </c>
      <c r="K32" s="838"/>
      <c r="L32" s="838" t="str">
        <f>IF(ISERROR(VLOOKUP($B32,競技者データ入力シート!$B$8:$AK$57,21,FALSE)),"",VLOOKUP($B32,競技者データ入力シート!$B$8:$AK$57,21,FALSE))</f>
        <v/>
      </c>
      <c r="M32" s="838"/>
      <c r="N32" s="838" t="str">
        <f>IF(ISERROR(VLOOKUP($B32,競技者データ入力シート!$B$8:$AK$57,26,FALSE)),"",VLOOKUP($B32,競技者データ入力シート!$B$8:$AK$57,26,FALSE))</f>
        <v/>
      </c>
      <c r="O32" s="838"/>
      <c r="P32" s="839"/>
      <c r="Q32" s="839"/>
      <c r="R32" s="839"/>
      <c r="S32" s="840"/>
    </row>
    <row r="33" spans="2:19" ht="16.649999999999999" customHeight="1">
      <c r="B33" s="286">
        <v>17</v>
      </c>
      <c r="C33" s="166" t="str">
        <f>IF(ISERROR(VLOOKUP(B33,'NANS Data'!$D$2:$P$51,6,FALSE)),"",VLOOKUP(B33,'NANS Data'!$D$2:$P$51,6,FALSE))</f>
        <v/>
      </c>
      <c r="D33" s="834" t="str">
        <f>IF(ISERROR(VLOOKUP(B33,'NANS Data'!$D$2:$P$51,7,FALSE)),"",VLOOKUP(B33,'NANS Data'!$D$2:$P$51,7,FALSE))</f>
        <v/>
      </c>
      <c r="E33" s="835"/>
      <c r="F33" s="836"/>
      <c r="G33" s="167" t="str">
        <f>IF(ISERROR(VLOOKUP(B33,'NANS Data'!$D$2:$P$51,12,FALSE)),"",VLOOKUP(B33,'NANS Data'!$D$2:$P$51,12,FALSE))</f>
        <v/>
      </c>
      <c r="H33" s="168" t="str">
        <f>IF(ISERROR(VLOOKUP(B33,競技者データ入力シート!$B$8:$O$57,2,FALSE)),"",VLOOKUP(B33,競技者データ入力シート!$B$8:$O$57,8,FALSE))</f>
        <v/>
      </c>
      <c r="I33" s="169" t="str">
        <f>IF(ISERROR(VLOOKUP(B33,'NANS Data'!$D$2:$P$51,13,FALSE)),"",VLOOKUP(B33,'NANS Data'!$D$2:$P$51,13,FALSE))</f>
        <v/>
      </c>
      <c r="J33" s="837" t="str">
        <f>IF(ISERROR(VLOOKUP($B33,競技者データ入力シート!$B$8:$Q$57,16,FALSE)),"",VLOOKUP($B33,競技者データ入力シート!$B$8:$Q$57,16,FALSE))</f>
        <v/>
      </c>
      <c r="K33" s="838"/>
      <c r="L33" s="838" t="str">
        <f>IF(ISERROR(VLOOKUP($B33,競技者データ入力シート!$B$8:$AK$57,21,FALSE)),"",VLOOKUP($B33,競技者データ入力シート!$B$8:$AK$57,21,FALSE))</f>
        <v/>
      </c>
      <c r="M33" s="838"/>
      <c r="N33" s="838" t="str">
        <f>IF(ISERROR(VLOOKUP($B33,競技者データ入力シート!$B$8:$AK$57,26,FALSE)),"",VLOOKUP($B33,競技者データ入力シート!$B$8:$AK$57,26,FALSE))</f>
        <v/>
      </c>
      <c r="O33" s="838"/>
      <c r="P33" s="839"/>
      <c r="Q33" s="839"/>
      <c r="R33" s="839"/>
      <c r="S33" s="840"/>
    </row>
    <row r="34" spans="2:19" ht="16.649999999999999" customHeight="1">
      <c r="B34" s="286">
        <v>18</v>
      </c>
      <c r="C34" s="166" t="str">
        <f>IF(ISERROR(VLOOKUP(B34,'NANS Data'!$D$2:$P$51,6,FALSE)),"",VLOOKUP(B34,'NANS Data'!$D$2:$P$51,6,FALSE))</f>
        <v/>
      </c>
      <c r="D34" s="834" t="str">
        <f>IF(ISERROR(VLOOKUP(B34,'NANS Data'!$D$2:$P$51,7,FALSE)),"",VLOOKUP(B34,'NANS Data'!$D$2:$P$51,7,FALSE))</f>
        <v/>
      </c>
      <c r="E34" s="835"/>
      <c r="F34" s="836"/>
      <c r="G34" s="167" t="str">
        <f>IF(ISERROR(VLOOKUP(B34,'NANS Data'!$D$2:$P$51,12,FALSE)),"",VLOOKUP(B34,'NANS Data'!$D$2:$P$51,12,FALSE))</f>
        <v/>
      </c>
      <c r="H34" s="168" t="str">
        <f>IF(ISERROR(VLOOKUP(B34,競技者データ入力シート!$B$8:$O$57,2,FALSE)),"",VLOOKUP(B34,競技者データ入力シート!$B$8:$O$57,8,FALSE))</f>
        <v/>
      </c>
      <c r="I34" s="169" t="str">
        <f>IF(ISERROR(VLOOKUP(B34,'NANS Data'!$D$2:$P$51,13,FALSE)),"",VLOOKUP(B34,'NANS Data'!$D$2:$P$51,13,FALSE))</f>
        <v/>
      </c>
      <c r="J34" s="837" t="str">
        <f>IF(ISERROR(VLOOKUP($B34,競技者データ入力シート!$B$8:$Q$57,16,FALSE)),"",VLOOKUP($B34,競技者データ入力シート!$B$8:$Q$57,16,FALSE))</f>
        <v/>
      </c>
      <c r="K34" s="838"/>
      <c r="L34" s="838" t="str">
        <f>IF(ISERROR(VLOOKUP($B34,競技者データ入力シート!$B$8:$AK$57,21,FALSE)),"",VLOOKUP($B34,競技者データ入力シート!$B$8:$AK$57,21,FALSE))</f>
        <v/>
      </c>
      <c r="M34" s="838"/>
      <c r="N34" s="838" t="str">
        <f>IF(ISERROR(VLOOKUP($B34,競技者データ入力シート!$B$8:$AK$57,26,FALSE)),"",VLOOKUP($B34,競技者データ入力シート!$B$8:$AK$57,26,FALSE))</f>
        <v/>
      </c>
      <c r="O34" s="838"/>
      <c r="P34" s="839"/>
      <c r="Q34" s="839"/>
      <c r="R34" s="839"/>
      <c r="S34" s="840"/>
    </row>
    <row r="35" spans="2:19" ht="16.649999999999999" customHeight="1">
      <c r="B35" s="286">
        <v>19</v>
      </c>
      <c r="C35" s="166" t="str">
        <f>IF(ISERROR(VLOOKUP(B35,'NANS Data'!$D$2:$P$51,6,FALSE)),"",VLOOKUP(B35,'NANS Data'!$D$2:$P$51,6,FALSE))</f>
        <v/>
      </c>
      <c r="D35" s="834" t="str">
        <f>IF(ISERROR(VLOOKUP(B35,'NANS Data'!$D$2:$P$51,7,FALSE)),"",VLOOKUP(B35,'NANS Data'!$D$2:$P$51,7,FALSE))</f>
        <v/>
      </c>
      <c r="E35" s="835"/>
      <c r="F35" s="836"/>
      <c r="G35" s="167" t="str">
        <f>IF(ISERROR(VLOOKUP(B35,'NANS Data'!$D$2:$P$51,12,FALSE)),"",VLOOKUP(B35,'NANS Data'!$D$2:$P$51,12,FALSE))</f>
        <v/>
      </c>
      <c r="H35" s="168" t="str">
        <f>IF(ISERROR(VLOOKUP(B35,競技者データ入力シート!$B$8:$O$57,2,FALSE)),"",VLOOKUP(B35,競技者データ入力シート!$B$8:$O$57,8,FALSE))</f>
        <v/>
      </c>
      <c r="I35" s="169" t="str">
        <f>IF(ISERROR(VLOOKUP(B35,'NANS Data'!$D$2:$P$51,13,FALSE)),"",VLOOKUP(B35,'NANS Data'!$D$2:$P$51,13,FALSE))</f>
        <v/>
      </c>
      <c r="J35" s="837" t="str">
        <f>IF(ISERROR(VLOOKUP($B35,競技者データ入力シート!$B$8:$Q$57,16,FALSE)),"",VLOOKUP($B35,競技者データ入力シート!$B$8:$Q$57,16,FALSE))</f>
        <v/>
      </c>
      <c r="K35" s="838"/>
      <c r="L35" s="838" t="str">
        <f>IF(ISERROR(VLOOKUP($B35,競技者データ入力シート!$B$8:$AK$57,21,FALSE)),"",VLOOKUP($B35,競技者データ入力シート!$B$8:$AK$57,21,FALSE))</f>
        <v/>
      </c>
      <c r="M35" s="838"/>
      <c r="N35" s="838" t="str">
        <f>IF(ISERROR(VLOOKUP($B35,競技者データ入力シート!$B$8:$AK$57,26,FALSE)),"",VLOOKUP($B35,競技者データ入力シート!$B$8:$AK$57,26,FALSE))</f>
        <v/>
      </c>
      <c r="O35" s="838"/>
      <c r="P35" s="839"/>
      <c r="Q35" s="839"/>
      <c r="R35" s="839"/>
      <c r="S35" s="840"/>
    </row>
    <row r="36" spans="2:19" ht="16.649999999999999" customHeight="1">
      <c r="B36" s="287">
        <v>20</v>
      </c>
      <c r="C36" s="170" t="str">
        <f>IF(ISERROR(VLOOKUP(B36,'NANS Data'!$D$2:$P$51,6,FALSE)),"",VLOOKUP(B36,'NANS Data'!$D$2:$P$51,6,FALSE))</f>
        <v/>
      </c>
      <c r="D36" s="848" t="str">
        <f>IF(ISERROR(VLOOKUP(B36,'NANS Data'!$D$2:$P$51,7,FALSE)),"",VLOOKUP(B36,'NANS Data'!$D$2:$P$51,7,FALSE))</f>
        <v/>
      </c>
      <c r="E36" s="849"/>
      <c r="F36" s="850"/>
      <c r="G36" s="171" t="str">
        <f>IF(ISERROR(VLOOKUP(B36,'NANS Data'!$D$2:$P$51,12,FALSE)),"",VLOOKUP(B36,'NANS Data'!$D$2:$P$51,12,FALSE))</f>
        <v/>
      </c>
      <c r="H36" s="172" t="str">
        <f>IF(ISERROR(VLOOKUP(B36,競技者データ入力シート!$B$8:$O$57,2,FALSE)),"",VLOOKUP(B36,競技者データ入力シート!$B$8:$O$57,8,FALSE))</f>
        <v/>
      </c>
      <c r="I36" s="173" t="str">
        <f>IF(ISERROR(VLOOKUP(B36,'NANS Data'!$D$2:$P$51,13,FALSE)),"",VLOOKUP(B36,'NANS Data'!$D$2:$P$51,13,FALSE))</f>
        <v/>
      </c>
      <c r="J36" s="851" t="str">
        <f>IF(ISERROR(VLOOKUP($B36,競技者データ入力シート!$B$8:$Q$57,16,FALSE)),"",VLOOKUP($B36,競技者データ入力シート!$B$8:$Q$57,16,FALSE))</f>
        <v/>
      </c>
      <c r="K36" s="852"/>
      <c r="L36" s="852" t="str">
        <f>IF(ISERROR(VLOOKUP($B36,競技者データ入力シート!$B$8:$AK$57,21,FALSE)),"",VLOOKUP($B36,競技者データ入力シート!$B$8:$AK$57,21,FALSE))</f>
        <v/>
      </c>
      <c r="M36" s="852"/>
      <c r="N36" s="852" t="str">
        <f>IF(ISERROR(VLOOKUP($B36,競技者データ入力シート!$B$8:$AK$57,26,FALSE)),"",VLOOKUP($B36,競技者データ入力シート!$B$8:$AK$57,26,FALSE))</f>
        <v/>
      </c>
      <c r="O36" s="852"/>
      <c r="P36" s="853"/>
      <c r="Q36" s="853"/>
      <c r="R36" s="853"/>
      <c r="S36" s="854"/>
    </row>
    <row r="37" spans="2:19" ht="16.649999999999999" customHeight="1">
      <c r="B37" s="285">
        <v>21</v>
      </c>
      <c r="C37" s="166" t="str">
        <f>IF(ISERROR(VLOOKUP(B37,'NANS Data'!$D$2:$P$51,6,FALSE)),"",VLOOKUP(B37,'NANS Data'!$D$2:$P$51,6,FALSE))</f>
        <v/>
      </c>
      <c r="D37" s="834" t="str">
        <f>IF(ISERROR(VLOOKUP(B37,'NANS Data'!$D$2:$P$51,7,FALSE)),"",VLOOKUP(B37,'NANS Data'!$D$2:$P$51,7,FALSE))</f>
        <v/>
      </c>
      <c r="E37" s="835"/>
      <c r="F37" s="836"/>
      <c r="G37" s="167" t="str">
        <f>IF(ISERROR(VLOOKUP(B37,'NANS Data'!$D$2:$P$51,12,FALSE)),"",VLOOKUP(B37,'NANS Data'!$D$2:$P$51,12,FALSE))</f>
        <v/>
      </c>
      <c r="H37" s="168" t="str">
        <f>IF(ISERROR(VLOOKUP(B37,競技者データ入力シート!$B$8:$O$57,2,FALSE)),"",VLOOKUP(B37,競技者データ入力シート!$B$8:$O$57,8,FALSE))</f>
        <v/>
      </c>
      <c r="I37" s="169" t="str">
        <f>IF(ISERROR(VLOOKUP(B37,'NANS Data'!$D$2:$P$51,13,FALSE)),"",VLOOKUP(B37,'NANS Data'!$D$2:$P$51,13,FALSE))</f>
        <v/>
      </c>
      <c r="J37" s="837" t="str">
        <f>IF(ISERROR(VLOOKUP($B37,競技者データ入力シート!$B$8:$Q$57,16,FALSE)),"",VLOOKUP($B37,競技者データ入力シート!$B$8:$Q$57,16,FALSE))</f>
        <v/>
      </c>
      <c r="K37" s="838"/>
      <c r="L37" s="838" t="str">
        <f>IF(ISERROR(VLOOKUP($B37,競技者データ入力シート!$B$8:$AK$57,21,FALSE)),"",VLOOKUP($B37,競技者データ入力シート!$B$8:$AK$57,21,FALSE))</f>
        <v/>
      </c>
      <c r="M37" s="838"/>
      <c r="N37" s="838" t="str">
        <f>IF(ISERROR(VLOOKUP($B37,競技者データ入力シート!$B$8:$AK$57,26,FALSE)),"",VLOOKUP($B37,競技者データ入力シート!$B$8:$AK$57,26,FALSE))</f>
        <v/>
      </c>
      <c r="O37" s="838"/>
      <c r="P37" s="839"/>
      <c r="Q37" s="839"/>
      <c r="R37" s="839"/>
      <c r="S37" s="840"/>
    </row>
    <row r="38" spans="2:19" ht="16.649999999999999" customHeight="1">
      <c r="B38" s="286">
        <v>22</v>
      </c>
      <c r="C38" s="166" t="str">
        <f>IF(ISERROR(VLOOKUP(B38,'NANS Data'!$D$2:$P$51,6,FALSE)),"",VLOOKUP(B38,'NANS Data'!$D$2:$P$51,6,FALSE))</f>
        <v/>
      </c>
      <c r="D38" s="834" t="str">
        <f>IF(ISERROR(VLOOKUP(B38,'NANS Data'!$D$2:$P$51,7,FALSE)),"",VLOOKUP(B38,'NANS Data'!$D$2:$P$51,7,FALSE))</f>
        <v/>
      </c>
      <c r="E38" s="835"/>
      <c r="F38" s="836"/>
      <c r="G38" s="167" t="str">
        <f>IF(ISERROR(VLOOKUP(B38,'NANS Data'!$D$2:$P$51,12,FALSE)),"",VLOOKUP(B38,'NANS Data'!$D$2:$P$51,12,FALSE))</f>
        <v/>
      </c>
      <c r="H38" s="168" t="str">
        <f>IF(ISERROR(VLOOKUP(B38,競技者データ入力シート!$B$8:$O$57,2,FALSE)),"",VLOOKUP(B38,競技者データ入力シート!$B$8:$O$57,8,FALSE))</f>
        <v/>
      </c>
      <c r="I38" s="169" t="str">
        <f>IF(ISERROR(VLOOKUP(B38,'NANS Data'!$D$2:$P$51,13,FALSE)),"",VLOOKUP(B38,'NANS Data'!$D$2:$P$51,13,FALSE))</f>
        <v/>
      </c>
      <c r="J38" s="837" t="str">
        <f>IF(ISERROR(VLOOKUP($B38,競技者データ入力シート!$B$8:$Q$57,16,FALSE)),"",VLOOKUP($B38,競技者データ入力シート!$B$8:$Q$57,16,FALSE))</f>
        <v/>
      </c>
      <c r="K38" s="838"/>
      <c r="L38" s="838" t="str">
        <f>IF(ISERROR(VLOOKUP($B38,競技者データ入力シート!$B$8:$AK$57,21,FALSE)),"",VLOOKUP($B38,競技者データ入力シート!$B$8:$AK$57,21,FALSE))</f>
        <v/>
      </c>
      <c r="M38" s="838"/>
      <c r="N38" s="838" t="str">
        <f>IF(ISERROR(VLOOKUP($B38,競技者データ入力シート!$B$8:$AK$57,26,FALSE)),"",VLOOKUP($B38,競技者データ入力シート!$B$8:$AK$57,26,FALSE))</f>
        <v/>
      </c>
      <c r="O38" s="838"/>
      <c r="P38" s="839"/>
      <c r="Q38" s="839"/>
      <c r="R38" s="839"/>
      <c r="S38" s="840"/>
    </row>
    <row r="39" spans="2:19" ht="16.649999999999999" customHeight="1">
      <c r="B39" s="286">
        <v>23</v>
      </c>
      <c r="C39" s="166" t="str">
        <f>IF(ISERROR(VLOOKUP(B39,'NANS Data'!$D$2:$P$51,6,FALSE)),"",VLOOKUP(B39,'NANS Data'!$D$2:$P$51,6,FALSE))</f>
        <v/>
      </c>
      <c r="D39" s="834" t="str">
        <f>IF(ISERROR(VLOOKUP(B39,'NANS Data'!$D$2:$P$51,7,FALSE)),"",VLOOKUP(B39,'NANS Data'!$D$2:$P$51,7,FALSE))</f>
        <v/>
      </c>
      <c r="E39" s="835"/>
      <c r="F39" s="836"/>
      <c r="G39" s="167" t="str">
        <f>IF(ISERROR(VLOOKUP(B39,'NANS Data'!$D$2:$P$51,12,FALSE)),"",VLOOKUP(B39,'NANS Data'!$D$2:$P$51,12,FALSE))</f>
        <v/>
      </c>
      <c r="H39" s="168" t="str">
        <f>IF(ISERROR(VLOOKUP(B39,競技者データ入力シート!$B$8:$O$57,2,FALSE)),"",VLOOKUP(B39,競技者データ入力シート!$B$8:$O$57,8,FALSE))</f>
        <v/>
      </c>
      <c r="I39" s="169" t="str">
        <f>IF(ISERROR(VLOOKUP(B39,'NANS Data'!$D$2:$P$51,13,FALSE)),"",VLOOKUP(B39,'NANS Data'!$D$2:$P$51,13,FALSE))</f>
        <v/>
      </c>
      <c r="J39" s="837" t="str">
        <f>IF(ISERROR(VLOOKUP($B39,競技者データ入力シート!$B$8:$Q$57,16,FALSE)),"",VLOOKUP($B39,競技者データ入力シート!$B$8:$Q$57,16,FALSE))</f>
        <v/>
      </c>
      <c r="K39" s="838"/>
      <c r="L39" s="838" t="str">
        <f>IF(ISERROR(VLOOKUP($B39,競技者データ入力シート!$B$8:$AK$57,21,FALSE)),"",VLOOKUP($B39,競技者データ入力シート!$B$8:$AK$57,21,FALSE))</f>
        <v/>
      </c>
      <c r="M39" s="838"/>
      <c r="N39" s="838" t="str">
        <f>IF(ISERROR(VLOOKUP($B39,競技者データ入力シート!$B$8:$AK$57,26,FALSE)),"",VLOOKUP($B39,競技者データ入力シート!$B$8:$AK$57,26,FALSE))</f>
        <v/>
      </c>
      <c r="O39" s="838"/>
      <c r="P39" s="839"/>
      <c r="Q39" s="839"/>
      <c r="R39" s="839"/>
      <c r="S39" s="840"/>
    </row>
    <row r="40" spans="2:19" ht="16.649999999999999" customHeight="1">
      <c r="B40" s="286">
        <v>24</v>
      </c>
      <c r="C40" s="166" t="str">
        <f>IF(ISERROR(VLOOKUP(B40,'NANS Data'!$D$2:$P$51,6,FALSE)),"",VLOOKUP(B40,'NANS Data'!$D$2:$P$51,6,FALSE))</f>
        <v/>
      </c>
      <c r="D40" s="834" t="str">
        <f>IF(ISERROR(VLOOKUP(B40,'NANS Data'!$D$2:$P$51,7,FALSE)),"",VLOOKUP(B40,'NANS Data'!$D$2:$P$51,7,FALSE))</f>
        <v/>
      </c>
      <c r="E40" s="835"/>
      <c r="F40" s="836"/>
      <c r="G40" s="167" t="str">
        <f>IF(ISERROR(VLOOKUP(B40,'NANS Data'!$D$2:$P$51,12,FALSE)),"",VLOOKUP(B40,'NANS Data'!$D$2:$P$51,12,FALSE))</f>
        <v/>
      </c>
      <c r="H40" s="168" t="str">
        <f>IF(ISERROR(VLOOKUP(B40,競技者データ入力シート!$B$8:$O$57,2,FALSE)),"",VLOOKUP(B40,競技者データ入力シート!$B$8:$O$57,8,FALSE))</f>
        <v/>
      </c>
      <c r="I40" s="169" t="str">
        <f>IF(ISERROR(VLOOKUP(B40,'NANS Data'!$D$2:$P$51,13,FALSE)),"",VLOOKUP(B40,'NANS Data'!$D$2:$P$51,13,FALSE))</f>
        <v/>
      </c>
      <c r="J40" s="837" t="str">
        <f>IF(ISERROR(VLOOKUP($B40,競技者データ入力シート!$B$8:$Q$57,16,FALSE)),"",VLOOKUP($B40,競技者データ入力シート!$B$8:$Q$57,16,FALSE))</f>
        <v/>
      </c>
      <c r="K40" s="838"/>
      <c r="L40" s="838" t="str">
        <f>IF(ISERROR(VLOOKUP($B40,競技者データ入力シート!$B$8:$AK$57,21,FALSE)),"",VLOOKUP($B40,競技者データ入力シート!$B$8:$AK$57,21,FALSE))</f>
        <v/>
      </c>
      <c r="M40" s="838"/>
      <c r="N40" s="838" t="str">
        <f>IF(ISERROR(VLOOKUP($B40,競技者データ入力シート!$B$8:$AK$57,26,FALSE)),"",VLOOKUP($B40,競技者データ入力シート!$B$8:$AK$57,26,FALSE))</f>
        <v/>
      </c>
      <c r="O40" s="838"/>
      <c r="P40" s="839"/>
      <c r="Q40" s="839"/>
      <c r="R40" s="839"/>
      <c r="S40" s="840"/>
    </row>
    <row r="41" spans="2:19" ht="16.649999999999999" customHeight="1">
      <c r="B41" s="287">
        <v>25</v>
      </c>
      <c r="C41" s="170" t="str">
        <f>IF(ISERROR(VLOOKUP(B41,'NANS Data'!$D$2:$P$51,6,FALSE)),"",VLOOKUP(B41,'NANS Data'!$D$2:$P$51,6,FALSE))</f>
        <v/>
      </c>
      <c r="D41" s="848" t="str">
        <f>IF(ISERROR(VLOOKUP(B41,'NANS Data'!$D$2:$P$51,7,FALSE)),"",VLOOKUP(B41,'NANS Data'!$D$2:$P$51,7,FALSE))</f>
        <v/>
      </c>
      <c r="E41" s="849"/>
      <c r="F41" s="850"/>
      <c r="G41" s="171" t="str">
        <f>IF(ISERROR(VLOOKUP(B41,'NANS Data'!$D$2:$P$51,12,FALSE)),"",VLOOKUP(B41,'NANS Data'!$D$2:$P$51,12,FALSE))</f>
        <v/>
      </c>
      <c r="H41" s="172" t="str">
        <f>IF(ISERROR(VLOOKUP(B41,競技者データ入力シート!$B$8:$O$57,2,FALSE)),"",VLOOKUP(B41,競技者データ入力シート!$B$8:$O$57,8,FALSE))</f>
        <v/>
      </c>
      <c r="I41" s="173" t="str">
        <f>IF(ISERROR(VLOOKUP(B41,'NANS Data'!$D$2:$P$51,13,FALSE)),"",VLOOKUP(B41,'NANS Data'!$D$2:$P$51,13,FALSE))</f>
        <v/>
      </c>
      <c r="J41" s="851" t="str">
        <f>IF(ISERROR(VLOOKUP($B41,競技者データ入力シート!$B$8:$Q$57,16,FALSE)),"",VLOOKUP($B41,競技者データ入力シート!$B$8:$Q$57,16,FALSE))</f>
        <v/>
      </c>
      <c r="K41" s="852"/>
      <c r="L41" s="852" t="str">
        <f>IF(ISERROR(VLOOKUP($B41,競技者データ入力シート!$B$8:$AK$57,21,FALSE)),"",VLOOKUP($B41,競技者データ入力シート!$B$8:$AK$57,21,FALSE))</f>
        <v/>
      </c>
      <c r="M41" s="852"/>
      <c r="N41" s="852" t="str">
        <f>IF(ISERROR(VLOOKUP($B41,競技者データ入力シート!$B$8:$AK$57,26,FALSE)),"",VLOOKUP($B41,競技者データ入力シート!$B$8:$AK$57,26,FALSE))</f>
        <v/>
      </c>
      <c r="O41" s="852"/>
      <c r="P41" s="853"/>
      <c r="Q41" s="853"/>
      <c r="R41" s="853"/>
      <c r="S41" s="854"/>
    </row>
    <row r="42" spans="2:19" ht="16.649999999999999" customHeight="1">
      <c r="B42" s="285">
        <v>26</v>
      </c>
      <c r="C42" s="166" t="str">
        <f>IF(ISERROR(VLOOKUP(B42,'NANS Data'!$D$2:$P$51,6,FALSE)),"",VLOOKUP(B42,'NANS Data'!$D$2:$P$51,6,FALSE))</f>
        <v/>
      </c>
      <c r="D42" s="834" t="str">
        <f>IF(ISERROR(VLOOKUP(B42,'NANS Data'!$D$2:$P$51,7,FALSE)),"",VLOOKUP(B42,'NANS Data'!$D$2:$P$51,7,FALSE))</f>
        <v/>
      </c>
      <c r="E42" s="835"/>
      <c r="F42" s="836"/>
      <c r="G42" s="167" t="str">
        <f>IF(ISERROR(VLOOKUP(B42,'NANS Data'!$D$2:$P$51,12,FALSE)),"",VLOOKUP(B42,'NANS Data'!$D$2:$P$51,12,FALSE))</f>
        <v/>
      </c>
      <c r="H42" s="168" t="str">
        <f>IF(ISERROR(VLOOKUP(B42,競技者データ入力シート!$B$8:$O$57,2,FALSE)),"",VLOOKUP(B42,競技者データ入力シート!$B$8:$O$57,8,FALSE))</f>
        <v/>
      </c>
      <c r="I42" s="169" t="str">
        <f>IF(ISERROR(VLOOKUP(B42,'NANS Data'!$D$2:$P$51,13,FALSE)),"",VLOOKUP(B42,'NANS Data'!$D$2:$P$51,13,FALSE))</f>
        <v/>
      </c>
      <c r="J42" s="837" t="str">
        <f>IF(ISERROR(VLOOKUP($B42,競技者データ入力シート!$B$8:$Q$57,16,FALSE)),"",VLOOKUP($B42,競技者データ入力シート!$B$8:$Q$57,16,FALSE))</f>
        <v/>
      </c>
      <c r="K42" s="838"/>
      <c r="L42" s="838" t="str">
        <f>IF(ISERROR(VLOOKUP($B42,競技者データ入力シート!$B$8:$AK$57,21,FALSE)),"",VLOOKUP($B42,競技者データ入力シート!$B$8:$AK$57,21,FALSE))</f>
        <v/>
      </c>
      <c r="M42" s="838"/>
      <c r="N42" s="838" t="str">
        <f>IF(ISERROR(VLOOKUP($B42,競技者データ入力シート!$B$8:$AK$57,26,FALSE)),"",VLOOKUP($B42,競技者データ入力シート!$B$8:$AK$57,26,FALSE))</f>
        <v/>
      </c>
      <c r="O42" s="838"/>
      <c r="P42" s="839"/>
      <c r="Q42" s="839"/>
      <c r="R42" s="839"/>
      <c r="S42" s="840"/>
    </row>
    <row r="43" spans="2:19" ht="16.649999999999999" customHeight="1">
      <c r="B43" s="286">
        <v>27</v>
      </c>
      <c r="C43" s="166" t="str">
        <f>IF(ISERROR(VLOOKUP(B43,'NANS Data'!$D$2:$P$51,6,FALSE)),"",VLOOKUP(B43,'NANS Data'!$D$2:$P$51,6,FALSE))</f>
        <v/>
      </c>
      <c r="D43" s="834" t="str">
        <f>IF(ISERROR(VLOOKUP(B43,'NANS Data'!$D$2:$P$51,7,FALSE)),"",VLOOKUP(B43,'NANS Data'!$D$2:$P$51,7,FALSE))</f>
        <v/>
      </c>
      <c r="E43" s="835"/>
      <c r="F43" s="836"/>
      <c r="G43" s="167" t="str">
        <f>IF(ISERROR(VLOOKUP(B43,'NANS Data'!$D$2:$P$51,12,FALSE)),"",VLOOKUP(B43,'NANS Data'!$D$2:$P$51,12,FALSE))</f>
        <v/>
      </c>
      <c r="H43" s="168" t="str">
        <f>IF(ISERROR(VLOOKUP(B43,競技者データ入力シート!$B$8:$O$57,2,FALSE)),"",VLOOKUP(B43,競技者データ入力シート!$B$8:$O$57,8,FALSE))</f>
        <v/>
      </c>
      <c r="I43" s="169" t="str">
        <f>IF(ISERROR(VLOOKUP(B43,'NANS Data'!$D$2:$P$51,13,FALSE)),"",VLOOKUP(B43,'NANS Data'!$D$2:$P$51,13,FALSE))</f>
        <v/>
      </c>
      <c r="J43" s="837" t="str">
        <f>IF(ISERROR(VLOOKUP($B43,競技者データ入力シート!$B$8:$Q$57,16,FALSE)),"",VLOOKUP($B43,競技者データ入力シート!$B$8:$Q$57,16,FALSE))</f>
        <v/>
      </c>
      <c r="K43" s="838"/>
      <c r="L43" s="838" t="str">
        <f>IF(ISERROR(VLOOKUP($B43,競技者データ入力シート!$B$8:$AK$57,21,FALSE)),"",VLOOKUP($B43,競技者データ入力シート!$B$8:$AK$57,21,FALSE))</f>
        <v/>
      </c>
      <c r="M43" s="838"/>
      <c r="N43" s="838" t="str">
        <f>IF(ISERROR(VLOOKUP($B43,競技者データ入力シート!$B$8:$AK$57,26,FALSE)),"",VLOOKUP($B43,競技者データ入力シート!$B$8:$AK$57,26,FALSE))</f>
        <v/>
      </c>
      <c r="O43" s="838"/>
      <c r="P43" s="839"/>
      <c r="Q43" s="839"/>
      <c r="R43" s="839"/>
      <c r="S43" s="840"/>
    </row>
    <row r="44" spans="2:19" ht="16.649999999999999" customHeight="1">
      <c r="B44" s="286">
        <v>28</v>
      </c>
      <c r="C44" s="166" t="str">
        <f>IF(ISERROR(VLOOKUP(B44,'NANS Data'!$D$2:$P$51,6,FALSE)),"",VLOOKUP(B44,'NANS Data'!$D$2:$P$51,6,FALSE))</f>
        <v/>
      </c>
      <c r="D44" s="834" t="str">
        <f>IF(ISERROR(VLOOKUP(B44,'NANS Data'!$D$2:$P$51,7,FALSE)),"",VLOOKUP(B44,'NANS Data'!$D$2:$P$51,7,FALSE))</f>
        <v/>
      </c>
      <c r="E44" s="835"/>
      <c r="F44" s="836"/>
      <c r="G44" s="167" t="str">
        <f>IF(ISERROR(VLOOKUP(B44,'NANS Data'!$D$2:$P$51,12,FALSE)),"",VLOOKUP(B44,'NANS Data'!$D$2:$P$51,12,FALSE))</f>
        <v/>
      </c>
      <c r="H44" s="168" t="str">
        <f>IF(ISERROR(VLOOKUP(B44,競技者データ入力シート!$B$8:$O$57,2,FALSE)),"",VLOOKUP(B44,競技者データ入力シート!$B$8:$O$57,8,FALSE))</f>
        <v/>
      </c>
      <c r="I44" s="169" t="str">
        <f>IF(ISERROR(VLOOKUP(B44,'NANS Data'!$D$2:$P$51,13,FALSE)),"",VLOOKUP(B44,'NANS Data'!$D$2:$P$51,13,FALSE))</f>
        <v/>
      </c>
      <c r="J44" s="837" t="str">
        <f>IF(ISERROR(VLOOKUP($B44,競技者データ入力シート!$B$8:$Q$57,16,FALSE)),"",VLOOKUP($B44,競技者データ入力シート!$B$8:$Q$57,16,FALSE))</f>
        <v/>
      </c>
      <c r="K44" s="838"/>
      <c r="L44" s="838" t="str">
        <f>IF(ISERROR(VLOOKUP($B44,競技者データ入力シート!$B$8:$AK$57,21,FALSE)),"",VLOOKUP($B44,競技者データ入力シート!$B$8:$AK$57,21,FALSE))</f>
        <v/>
      </c>
      <c r="M44" s="838"/>
      <c r="N44" s="838" t="str">
        <f>IF(ISERROR(VLOOKUP($B44,競技者データ入力シート!$B$8:$AK$57,26,FALSE)),"",VLOOKUP($B44,競技者データ入力シート!$B$8:$AK$57,26,FALSE))</f>
        <v/>
      </c>
      <c r="O44" s="838"/>
      <c r="P44" s="839"/>
      <c r="Q44" s="839"/>
      <c r="R44" s="839"/>
      <c r="S44" s="840"/>
    </row>
    <row r="45" spans="2:19" ht="16.649999999999999" customHeight="1">
      <c r="B45" s="286">
        <v>29</v>
      </c>
      <c r="C45" s="166" t="str">
        <f>IF(ISERROR(VLOOKUP(B45,'NANS Data'!$D$2:$P$51,6,FALSE)),"",VLOOKUP(B45,'NANS Data'!$D$2:$P$51,6,FALSE))</f>
        <v/>
      </c>
      <c r="D45" s="834" t="str">
        <f>IF(ISERROR(VLOOKUP(B45,'NANS Data'!$D$2:$P$51,7,FALSE)),"",VLOOKUP(B45,'NANS Data'!$D$2:$P$51,7,FALSE))</f>
        <v/>
      </c>
      <c r="E45" s="835"/>
      <c r="F45" s="836"/>
      <c r="G45" s="167" t="str">
        <f>IF(ISERROR(VLOOKUP(B45,'NANS Data'!$D$2:$P$51,12,FALSE)),"",VLOOKUP(B45,'NANS Data'!$D$2:$P$51,12,FALSE))</f>
        <v/>
      </c>
      <c r="H45" s="168" t="str">
        <f>IF(ISERROR(VLOOKUP(B45,競技者データ入力シート!$B$8:$O$57,2,FALSE)),"",VLOOKUP(B45,競技者データ入力シート!$B$8:$O$57,8,FALSE))</f>
        <v/>
      </c>
      <c r="I45" s="169" t="str">
        <f>IF(ISERROR(VLOOKUP(B45,'NANS Data'!$D$2:$P$51,13,FALSE)),"",VLOOKUP(B45,'NANS Data'!$D$2:$P$51,13,FALSE))</f>
        <v/>
      </c>
      <c r="J45" s="837" t="str">
        <f>IF(ISERROR(VLOOKUP($B45,競技者データ入力シート!$B$8:$Q$57,16,FALSE)),"",VLOOKUP($B45,競技者データ入力シート!$B$8:$Q$57,16,FALSE))</f>
        <v/>
      </c>
      <c r="K45" s="838"/>
      <c r="L45" s="838" t="str">
        <f>IF(ISERROR(VLOOKUP($B45,競技者データ入力シート!$B$8:$AK$57,21,FALSE)),"",VLOOKUP($B45,競技者データ入力シート!$B$8:$AK$57,21,FALSE))</f>
        <v/>
      </c>
      <c r="M45" s="838"/>
      <c r="N45" s="838" t="str">
        <f>IF(ISERROR(VLOOKUP($B45,競技者データ入力シート!$B$8:$AK$57,26,FALSE)),"",VLOOKUP($B45,競技者データ入力シート!$B$8:$AK$57,26,FALSE))</f>
        <v/>
      </c>
      <c r="O45" s="838"/>
      <c r="P45" s="839"/>
      <c r="Q45" s="839"/>
      <c r="R45" s="839"/>
      <c r="S45" s="840"/>
    </row>
    <row r="46" spans="2:19" ht="16.649999999999999" customHeight="1">
      <c r="B46" s="287">
        <v>30</v>
      </c>
      <c r="C46" s="170" t="str">
        <f>IF(ISERROR(VLOOKUP(B46,'NANS Data'!$D$2:$P$51,6,FALSE)),"",VLOOKUP(B46,'NANS Data'!$D$2:$P$51,6,FALSE))</f>
        <v/>
      </c>
      <c r="D46" s="848" t="str">
        <f>IF(ISERROR(VLOOKUP(B46,'NANS Data'!$D$2:$P$51,7,FALSE)),"",VLOOKUP(B46,'NANS Data'!$D$2:$P$51,7,FALSE))</f>
        <v/>
      </c>
      <c r="E46" s="849"/>
      <c r="F46" s="850"/>
      <c r="G46" s="171" t="str">
        <f>IF(ISERROR(VLOOKUP(B46,'NANS Data'!$D$2:$P$51,12,FALSE)),"",VLOOKUP(B46,'NANS Data'!$D$2:$P$51,12,FALSE))</f>
        <v/>
      </c>
      <c r="H46" s="172" t="str">
        <f>IF(ISERROR(VLOOKUP(B46,競技者データ入力シート!$B$8:$O$57,2,FALSE)),"",VLOOKUP(B46,競技者データ入力シート!$B$8:$O$57,8,FALSE))</f>
        <v/>
      </c>
      <c r="I46" s="173" t="str">
        <f>IF(ISERROR(VLOOKUP(B46,'NANS Data'!$D$2:$P$51,13,FALSE)),"",VLOOKUP(B46,'NANS Data'!$D$2:$P$51,13,FALSE))</f>
        <v/>
      </c>
      <c r="J46" s="851" t="str">
        <f>IF(ISERROR(VLOOKUP($B46,競技者データ入力シート!$B$8:$Q$57,16,FALSE)),"",VLOOKUP($B46,競技者データ入力シート!$B$8:$Q$57,16,FALSE))</f>
        <v/>
      </c>
      <c r="K46" s="852"/>
      <c r="L46" s="852" t="str">
        <f>IF(ISERROR(VLOOKUP($B46,競技者データ入力シート!$B$8:$AK$57,21,FALSE)),"",VLOOKUP($B46,競技者データ入力シート!$B$8:$AK$57,21,FALSE))</f>
        <v/>
      </c>
      <c r="M46" s="852"/>
      <c r="N46" s="852" t="str">
        <f>IF(ISERROR(VLOOKUP($B46,競技者データ入力シート!$B$8:$AK$57,26,FALSE)),"",VLOOKUP($B46,競技者データ入力シート!$B$8:$AK$57,26,FALSE))</f>
        <v/>
      </c>
      <c r="O46" s="852"/>
      <c r="P46" s="853"/>
      <c r="Q46" s="853"/>
      <c r="R46" s="853"/>
      <c r="S46" s="854"/>
    </row>
    <row r="47" spans="2:19" ht="16.649999999999999" customHeight="1">
      <c r="B47" s="285">
        <v>31</v>
      </c>
      <c r="C47" s="166" t="str">
        <f>IF(ISERROR(VLOOKUP(B47,'NANS Data'!$D$2:$P$51,6,FALSE)),"",VLOOKUP(B47,'NANS Data'!$D$2:$P$51,6,FALSE))</f>
        <v/>
      </c>
      <c r="D47" s="834" t="str">
        <f>IF(ISERROR(VLOOKUP(B47,'NANS Data'!$D$2:$P$51,7,FALSE)),"",VLOOKUP(B47,'NANS Data'!$D$2:$P$51,7,FALSE))</f>
        <v/>
      </c>
      <c r="E47" s="835"/>
      <c r="F47" s="836"/>
      <c r="G47" s="167" t="str">
        <f>IF(ISERROR(VLOOKUP(B47,'NANS Data'!$D$2:$P$51,12,FALSE)),"",VLOOKUP(B47,'NANS Data'!$D$2:$P$51,12,FALSE))</f>
        <v/>
      </c>
      <c r="H47" s="168" t="str">
        <f>IF(ISERROR(VLOOKUP(B47,競技者データ入力シート!$B$8:$O$57,2,FALSE)),"",VLOOKUP(B47,競技者データ入力シート!$B$8:$O$57,8,FALSE))</f>
        <v/>
      </c>
      <c r="I47" s="169" t="str">
        <f>IF(ISERROR(VLOOKUP(B47,'NANS Data'!$D$2:$P$51,13,FALSE)),"",VLOOKUP(B47,'NANS Data'!$D$2:$P$51,13,FALSE))</f>
        <v/>
      </c>
      <c r="J47" s="837" t="str">
        <f>IF(ISERROR(VLOOKUP($B47,競技者データ入力シート!$B$8:$Q$57,16,FALSE)),"",VLOOKUP($B47,競技者データ入力シート!$B$8:$Q$57,16,FALSE))</f>
        <v/>
      </c>
      <c r="K47" s="838"/>
      <c r="L47" s="838" t="str">
        <f>IF(ISERROR(VLOOKUP($B47,競技者データ入力シート!$B$8:$AK$57,21,FALSE)),"",VLOOKUP($B47,競技者データ入力シート!$B$8:$AK$57,21,FALSE))</f>
        <v/>
      </c>
      <c r="M47" s="838"/>
      <c r="N47" s="838" t="str">
        <f>IF(ISERROR(VLOOKUP($B47,競技者データ入力シート!$B$8:$AK$57,26,FALSE)),"",VLOOKUP($B47,競技者データ入力シート!$B$8:$AK$57,26,FALSE))</f>
        <v/>
      </c>
      <c r="O47" s="838"/>
      <c r="P47" s="839"/>
      <c r="Q47" s="839"/>
      <c r="R47" s="839"/>
      <c r="S47" s="840"/>
    </row>
    <row r="48" spans="2:19" ht="16.649999999999999" customHeight="1">
      <c r="B48" s="286">
        <v>32</v>
      </c>
      <c r="C48" s="166" t="str">
        <f>IF(ISERROR(VLOOKUP(B48,'NANS Data'!$D$2:$P$51,6,FALSE)),"",VLOOKUP(B48,'NANS Data'!$D$2:$P$51,6,FALSE))</f>
        <v/>
      </c>
      <c r="D48" s="834" t="str">
        <f>IF(ISERROR(VLOOKUP(B48,'NANS Data'!$D$2:$P$51,7,FALSE)),"",VLOOKUP(B48,'NANS Data'!$D$2:$P$51,7,FALSE))</f>
        <v/>
      </c>
      <c r="E48" s="835"/>
      <c r="F48" s="836"/>
      <c r="G48" s="167" t="str">
        <f>IF(ISERROR(VLOOKUP(B48,'NANS Data'!$D$2:$P$51,12,FALSE)),"",VLOOKUP(B48,'NANS Data'!$D$2:$P$51,12,FALSE))</f>
        <v/>
      </c>
      <c r="H48" s="168" t="str">
        <f>IF(ISERROR(VLOOKUP(B48,競技者データ入力シート!$B$8:$O$57,2,FALSE)),"",VLOOKUP(B48,競技者データ入力シート!$B$8:$O$57,8,FALSE))</f>
        <v/>
      </c>
      <c r="I48" s="169" t="str">
        <f>IF(ISERROR(VLOOKUP(B48,'NANS Data'!$D$2:$P$51,13,FALSE)),"",VLOOKUP(B48,'NANS Data'!$D$2:$P$51,13,FALSE))</f>
        <v/>
      </c>
      <c r="J48" s="837" t="str">
        <f>IF(ISERROR(VLOOKUP($B48,競技者データ入力シート!$B$8:$Q$57,16,FALSE)),"",VLOOKUP($B48,競技者データ入力シート!$B$8:$Q$57,16,FALSE))</f>
        <v/>
      </c>
      <c r="K48" s="838"/>
      <c r="L48" s="838" t="str">
        <f>IF(ISERROR(VLOOKUP($B48,競技者データ入力シート!$B$8:$AK$57,21,FALSE)),"",VLOOKUP($B48,競技者データ入力シート!$B$8:$AK$57,21,FALSE))</f>
        <v/>
      </c>
      <c r="M48" s="838"/>
      <c r="N48" s="838" t="str">
        <f>IF(ISERROR(VLOOKUP($B48,競技者データ入力シート!$B$8:$AK$57,26,FALSE)),"",VLOOKUP($B48,競技者データ入力シート!$B$8:$AK$57,26,FALSE))</f>
        <v/>
      </c>
      <c r="O48" s="838"/>
      <c r="P48" s="839"/>
      <c r="Q48" s="839"/>
      <c r="R48" s="839"/>
      <c r="S48" s="840"/>
    </row>
    <row r="49" spans="2:19" ht="16.649999999999999" customHeight="1">
      <c r="B49" s="286">
        <v>33</v>
      </c>
      <c r="C49" s="166" t="str">
        <f>IF(ISERROR(VLOOKUP(B49,'NANS Data'!$D$2:$P$51,6,FALSE)),"",VLOOKUP(B49,'NANS Data'!$D$2:$P$51,6,FALSE))</f>
        <v/>
      </c>
      <c r="D49" s="834" t="str">
        <f>IF(ISERROR(VLOOKUP(B49,'NANS Data'!$D$2:$P$51,7,FALSE)),"",VLOOKUP(B49,'NANS Data'!$D$2:$P$51,7,FALSE))</f>
        <v/>
      </c>
      <c r="E49" s="835"/>
      <c r="F49" s="836"/>
      <c r="G49" s="167" t="str">
        <f>IF(ISERROR(VLOOKUP(B49,'NANS Data'!$D$2:$P$51,12,FALSE)),"",VLOOKUP(B49,'NANS Data'!$D$2:$P$51,12,FALSE))</f>
        <v/>
      </c>
      <c r="H49" s="168" t="str">
        <f>IF(ISERROR(VLOOKUP(B49,競技者データ入力シート!$B$8:$O$57,2,FALSE)),"",VLOOKUP(B49,競技者データ入力シート!$B$8:$O$57,8,FALSE))</f>
        <v/>
      </c>
      <c r="I49" s="169" t="str">
        <f>IF(ISERROR(VLOOKUP(B49,'NANS Data'!$D$2:$P$51,13,FALSE)),"",VLOOKUP(B49,'NANS Data'!$D$2:$P$51,13,FALSE))</f>
        <v/>
      </c>
      <c r="J49" s="837" t="str">
        <f>IF(ISERROR(VLOOKUP($B49,競技者データ入力シート!$B$8:$Q$57,16,FALSE)),"",VLOOKUP($B49,競技者データ入力シート!$B$8:$Q$57,16,FALSE))</f>
        <v/>
      </c>
      <c r="K49" s="838"/>
      <c r="L49" s="838" t="str">
        <f>IF(ISERROR(VLOOKUP($B49,競技者データ入力シート!$B$8:$AK$57,21,FALSE)),"",VLOOKUP($B49,競技者データ入力シート!$B$8:$AK$57,21,FALSE))</f>
        <v/>
      </c>
      <c r="M49" s="838"/>
      <c r="N49" s="838" t="str">
        <f>IF(ISERROR(VLOOKUP($B49,競技者データ入力シート!$B$8:$AK$57,26,FALSE)),"",VLOOKUP($B49,競技者データ入力シート!$B$8:$AK$57,26,FALSE))</f>
        <v/>
      </c>
      <c r="O49" s="838"/>
      <c r="P49" s="839"/>
      <c r="Q49" s="839"/>
      <c r="R49" s="839"/>
      <c r="S49" s="840"/>
    </row>
    <row r="50" spans="2:19" ht="16.649999999999999" customHeight="1">
      <c r="B50" s="286">
        <v>34</v>
      </c>
      <c r="C50" s="166" t="str">
        <f>IF(ISERROR(VLOOKUP(B50,'NANS Data'!$D$2:$P$51,6,FALSE)),"",VLOOKUP(B50,'NANS Data'!$D$2:$P$51,6,FALSE))</f>
        <v/>
      </c>
      <c r="D50" s="834" t="str">
        <f>IF(ISERROR(VLOOKUP(B50,'NANS Data'!$D$2:$P$51,7,FALSE)),"",VLOOKUP(B50,'NANS Data'!$D$2:$P$51,7,FALSE))</f>
        <v/>
      </c>
      <c r="E50" s="835"/>
      <c r="F50" s="836"/>
      <c r="G50" s="167" t="str">
        <f>IF(ISERROR(VLOOKUP(B50,'NANS Data'!$D$2:$P$51,12,FALSE)),"",VLOOKUP(B50,'NANS Data'!$D$2:$P$51,12,FALSE))</f>
        <v/>
      </c>
      <c r="H50" s="168" t="str">
        <f>IF(ISERROR(VLOOKUP(B50,競技者データ入力シート!$B$8:$O$57,2,FALSE)),"",VLOOKUP(B50,競技者データ入力シート!$B$8:$O$57,8,FALSE))</f>
        <v/>
      </c>
      <c r="I50" s="169" t="str">
        <f>IF(ISERROR(VLOOKUP(B50,'NANS Data'!$D$2:$P$51,13,FALSE)),"",VLOOKUP(B50,'NANS Data'!$D$2:$P$51,13,FALSE))</f>
        <v/>
      </c>
      <c r="J50" s="837" t="str">
        <f>IF(ISERROR(VLOOKUP($B50,競技者データ入力シート!$B$8:$Q$57,16,FALSE)),"",VLOOKUP($B50,競技者データ入力シート!$B$8:$Q$57,16,FALSE))</f>
        <v/>
      </c>
      <c r="K50" s="838"/>
      <c r="L50" s="838" t="str">
        <f>IF(ISERROR(VLOOKUP($B50,競技者データ入力シート!$B$8:$AK$57,21,FALSE)),"",VLOOKUP($B50,競技者データ入力シート!$B$8:$AK$57,21,FALSE))</f>
        <v/>
      </c>
      <c r="M50" s="838"/>
      <c r="N50" s="838" t="str">
        <f>IF(ISERROR(VLOOKUP($B50,競技者データ入力シート!$B$8:$AK$57,26,FALSE)),"",VLOOKUP($B50,競技者データ入力シート!$B$8:$AK$57,26,FALSE))</f>
        <v/>
      </c>
      <c r="O50" s="838"/>
      <c r="P50" s="839"/>
      <c r="Q50" s="839"/>
      <c r="R50" s="839"/>
      <c r="S50" s="840"/>
    </row>
    <row r="51" spans="2:19" ht="16.649999999999999" customHeight="1">
      <c r="B51" s="287">
        <v>35</v>
      </c>
      <c r="C51" s="170" t="str">
        <f>IF(ISERROR(VLOOKUP(B51,'NANS Data'!$D$2:$P$51,6,FALSE)),"",VLOOKUP(B51,'NANS Data'!$D$2:$P$51,6,FALSE))</f>
        <v/>
      </c>
      <c r="D51" s="848" t="str">
        <f>IF(ISERROR(VLOOKUP(B51,'NANS Data'!$D$2:$P$51,7,FALSE)),"",VLOOKUP(B51,'NANS Data'!$D$2:$P$51,7,FALSE))</f>
        <v/>
      </c>
      <c r="E51" s="849"/>
      <c r="F51" s="850"/>
      <c r="G51" s="171" t="str">
        <f>IF(ISERROR(VLOOKUP(B51,'NANS Data'!$D$2:$P$51,12,FALSE)),"",VLOOKUP(B51,'NANS Data'!$D$2:$P$51,12,FALSE))</f>
        <v/>
      </c>
      <c r="H51" s="172" t="str">
        <f>IF(ISERROR(VLOOKUP(B51,競技者データ入力シート!$B$8:$O$57,2,FALSE)),"",VLOOKUP(B51,競技者データ入力シート!$B$8:$O$57,8,FALSE))</f>
        <v/>
      </c>
      <c r="I51" s="173" t="str">
        <f>IF(ISERROR(VLOOKUP(B51,'NANS Data'!$D$2:$P$51,13,FALSE)),"",VLOOKUP(B51,'NANS Data'!$D$2:$P$51,13,FALSE))</f>
        <v/>
      </c>
      <c r="J51" s="851" t="str">
        <f>IF(ISERROR(VLOOKUP($B51,競技者データ入力シート!$B$8:$Q$57,16,FALSE)),"",VLOOKUP($B51,競技者データ入力シート!$B$8:$Q$57,16,FALSE))</f>
        <v/>
      </c>
      <c r="K51" s="852"/>
      <c r="L51" s="852" t="str">
        <f>IF(ISERROR(VLOOKUP($B51,競技者データ入力シート!$B$8:$AK$57,21,FALSE)),"",VLOOKUP($B51,競技者データ入力シート!$B$8:$AK$57,21,FALSE))</f>
        <v/>
      </c>
      <c r="M51" s="852"/>
      <c r="N51" s="852" t="str">
        <f>IF(ISERROR(VLOOKUP($B51,競技者データ入力シート!$B$8:$AK$57,26,FALSE)),"",VLOOKUP($B51,競技者データ入力シート!$B$8:$AK$57,26,FALSE))</f>
        <v/>
      </c>
      <c r="O51" s="852"/>
      <c r="P51" s="853"/>
      <c r="Q51" s="853"/>
      <c r="R51" s="853"/>
      <c r="S51" s="854"/>
    </row>
    <row r="52" spans="2:19" ht="16.649999999999999" customHeight="1">
      <c r="B52" s="285">
        <v>36</v>
      </c>
      <c r="C52" s="166" t="str">
        <f>IF(ISERROR(VLOOKUP(B52,'NANS Data'!$D$2:$P$51,6,FALSE)),"",VLOOKUP(B52,'NANS Data'!$D$2:$P$51,6,FALSE))</f>
        <v/>
      </c>
      <c r="D52" s="834" t="str">
        <f>IF(ISERROR(VLOOKUP(B52,'NANS Data'!$D$2:$P$51,7,FALSE)),"",VLOOKUP(B52,'NANS Data'!$D$2:$P$51,7,FALSE))</f>
        <v/>
      </c>
      <c r="E52" s="835"/>
      <c r="F52" s="836"/>
      <c r="G52" s="167" t="str">
        <f>IF(ISERROR(VLOOKUP(B52,'NANS Data'!$D$2:$P$51,12,FALSE)),"",VLOOKUP(B52,'NANS Data'!$D$2:$P$51,12,FALSE))</f>
        <v/>
      </c>
      <c r="H52" s="168" t="str">
        <f>IF(ISERROR(VLOOKUP(B52,競技者データ入力シート!$B$8:$O$57,2,FALSE)),"",VLOOKUP(B52,競技者データ入力シート!$B$8:$O$57,8,FALSE))</f>
        <v/>
      </c>
      <c r="I52" s="169" t="str">
        <f>IF(ISERROR(VLOOKUP(B52,'NANS Data'!$D$2:$P$51,13,FALSE)),"",VLOOKUP(B52,'NANS Data'!$D$2:$P$51,13,FALSE))</f>
        <v/>
      </c>
      <c r="J52" s="837" t="str">
        <f>IF(ISERROR(VLOOKUP($B52,競技者データ入力シート!$B$8:$Q$57,16,FALSE)),"",VLOOKUP($B52,競技者データ入力シート!$B$8:$Q$57,16,FALSE))</f>
        <v/>
      </c>
      <c r="K52" s="838"/>
      <c r="L52" s="838" t="str">
        <f>IF(ISERROR(VLOOKUP($B52,競技者データ入力シート!$B$8:$AK$57,21,FALSE)),"",VLOOKUP($B52,競技者データ入力シート!$B$8:$AK$57,21,FALSE))</f>
        <v/>
      </c>
      <c r="M52" s="838"/>
      <c r="N52" s="838" t="str">
        <f>IF(ISERROR(VLOOKUP($B52,競技者データ入力シート!$B$8:$AK$57,26,FALSE)),"",VLOOKUP($B52,競技者データ入力シート!$B$8:$AK$57,26,FALSE))</f>
        <v/>
      </c>
      <c r="O52" s="838"/>
      <c r="P52" s="839"/>
      <c r="Q52" s="839"/>
      <c r="R52" s="839"/>
      <c r="S52" s="840"/>
    </row>
    <row r="53" spans="2:19" ht="16.649999999999999" customHeight="1">
      <c r="B53" s="286">
        <v>37</v>
      </c>
      <c r="C53" s="166" t="str">
        <f>IF(ISERROR(VLOOKUP(B53,'NANS Data'!$D$2:$P$51,6,FALSE)),"",VLOOKUP(B53,'NANS Data'!$D$2:$P$51,6,FALSE))</f>
        <v/>
      </c>
      <c r="D53" s="834" t="str">
        <f>IF(ISERROR(VLOOKUP(B53,'NANS Data'!$D$2:$P$51,7,FALSE)),"",VLOOKUP(B53,'NANS Data'!$D$2:$P$51,7,FALSE))</f>
        <v/>
      </c>
      <c r="E53" s="835"/>
      <c r="F53" s="836"/>
      <c r="G53" s="167" t="str">
        <f>IF(ISERROR(VLOOKUP(B53,'NANS Data'!$D$2:$P$51,12,FALSE)),"",VLOOKUP(B53,'NANS Data'!$D$2:$P$51,12,FALSE))</f>
        <v/>
      </c>
      <c r="H53" s="168" t="str">
        <f>IF(ISERROR(VLOOKUP(B53,競技者データ入力シート!$B$8:$O$57,2,FALSE)),"",VLOOKUP(B53,競技者データ入力シート!$B$8:$O$57,8,FALSE))</f>
        <v/>
      </c>
      <c r="I53" s="169" t="str">
        <f>IF(ISERROR(VLOOKUP(B53,'NANS Data'!$D$2:$P$51,13,FALSE)),"",VLOOKUP(B53,'NANS Data'!$D$2:$P$51,13,FALSE))</f>
        <v/>
      </c>
      <c r="J53" s="837" t="str">
        <f>IF(ISERROR(VLOOKUP($B53,競技者データ入力シート!$B$8:$Q$57,16,FALSE)),"",VLOOKUP($B53,競技者データ入力シート!$B$8:$Q$57,16,FALSE))</f>
        <v/>
      </c>
      <c r="K53" s="838"/>
      <c r="L53" s="838" t="str">
        <f>IF(ISERROR(VLOOKUP($B53,競技者データ入力シート!$B$8:$AK$57,21,FALSE)),"",VLOOKUP($B53,競技者データ入力シート!$B$8:$AK$57,21,FALSE))</f>
        <v/>
      </c>
      <c r="M53" s="838"/>
      <c r="N53" s="838" t="str">
        <f>IF(ISERROR(VLOOKUP($B53,競技者データ入力シート!$B$8:$AK$57,26,FALSE)),"",VLOOKUP($B53,競技者データ入力シート!$B$8:$AK$57,26,FALSE))</f>
        <v/>
      </c>
      <c r="O53" s="838"/>
      <c r="P53" s="839"/>
      <c r="Q53" s="839"/>
      <c r="R53" s="839"/>
      <c r="S53" s="840"/>
    </row>
    <row r="54" spans="2:19" ht="16.649999999999999" customHeight="1">
      <c r="B54" s="286">
        <v>38</v>
      </c>
      <c r="C54" s="166" t="str">
        <f>IF(ISERROR(VLOOKUP(B54,'NANS Data'!$D$2:$P$51,6,FALSE)),"",VLOOKUP(B54,'NANS Data'!$D$2:$P$51,6,FALSE))</f>
        <v/>
      </c>
      <c r="D54" s="834" t="str">
        <f>IF(ISERROR(VLOOKUP(B54,'NANS Data'!$D$2:$P$51,7,FALSE)),"",VLOOKUP(B54,'NANS Data'!$D$2:$P$51,7,FALSE))</f>
        <v/>
      </c>
      <c r="E54" s="835"/>
      <c r="F54" s="836"/>
      <c r="G54" s="167" t="str">
        <f>IF(ISERROR(VLOOKUP(B54,'NANS Data'!$D$2:$P$51,12,FALSE)),"",VLOOKUP(B54,'NANS Data'!$D$2:$P$51,12,FALSE))</f>
        <v/>
      </c>
      <c r="H54" s="168" t="str">
        <f>IF(ISERROR(VLOOKUP(B54,競技者データ入力シート!$B$8:$O$57,2,FALSE)),"",VLOOKUP(B54,競技者データ入力シート!$B$8:$O$57,8,FALSE))</f>
        <v/>
      </c>
      <c r="I54" s="169" t="str">
        <f>IF(ISERROR(VLOOKUP(B54,'NANS Data'!$D$2:$P$51,13,FALSE)),"",VLOOKUP(B54,'NANS Data'!$D$2:$P$51,13,FALSE))</f>
        <v/>
      </c>
      <c r="J54" s="837" t="str">
        <f>IF(ISERROR(VLOOKUP($B54,競技者データ入力シート!$B$8:$Q$57,16,FALSE)),"",VLOOKUP($B54,競技者データ入力シート!$B$8:$Q$57,16,FALSE))</f>
        <v/>
      </c>
      <c r="K54" s="838"/>
      <c r="L54" s="838" t="str">
        <f>IF(ISERROR(VLOOKUP($B54,競技者データ入力シート!$B$8:$AK$57,21,FALSE)),"",VLOOKUP($B54,競技者データ入力シート!$B$8:$AK$57,21,FALSE))</f>
        <v/>
      </c>
      <c r="M54" s="838"/>
      <c r="N54" s="838" t="str">
        <f>IF(ISERROR(VLOOKUP($B54,競技者データ入力シート!$B$8:$AK$57,26,FALSE)),"",VLOOKUP($B54,競技者データ入力シート!$B$8:$AK$57,26,FALSE))</f>
        <v/>
      </c>
      <c r="O54" s="838"/>
      <c r="P54" s="839"/>
      <c r="Q54" s="839"/>
      <c r="R54" s="839"/>
      <c r="S54" s="840"/>
    </row>
    <row r="55" spans="2:19" ht="16.649999999999999" customHeight="1">
      <c r="B55" s="286">
        <v>39</v>
      </c>
      <c r="C55" s="166" t="str">
        <f>IF(ISERROR(VLOOKUP(B55,'NANS Data'!$D$2:$P$51,6,FALSE)),"",VLOOKUP(B55,'NANS Data'!$D$2:$P$51,6,FALSE))</f>
        <v/>
      </c>
      <c r="D55" s="834" t="str">
        <f>IF(ISERROR(VLOOKUP(B55,'NANS Data'!$D$2:$P$51,7,FALSE)),"",VLOOKUP(B55,'NANS Data'!$D$2:$P$51,7,FALSE))</f>
        <v/>
      </c>
      <c r="E55" s="835"/>
      <c r="F55" s="836"/>
      <c r="G55" s="167" t="str">
        <f>IF(ISERROR(VLOOKUP(B55,'NANS Data'!$D$2:$P$51,12,FALSE)),"",VLOOKUP(B55,'NANS Data'!$D$2:$P$51,12,FALSE))</f>
        <v/>
      </c>
      <c r="H55" s="168" t="str">
        <f>IF(ISERROR(VLOOKUP(B55,競技者データ入力シート!$B$8:$O$57,2,FALSE)),"",VLOOKUP(B55,競技者データ入力シート!$B$8:$O$57,8,FALSE))</f>
        <v/>
      </c>
      <c r="I55" s="169" t="str">
        <f>IF(ISERROR(VLOOKUP(B55,'NANS Data'!$D$2:$P$51,13,FALSE)),"",VLOOKUP(B55,'NANS Data'!$D$2:$P$51,13,FALSE))</f>
        <v/>
      </c>
      <c r="J55" s="837" t="str">
        <f>IF(ISERROR(VLOOKUP($B55,競技者データ入力シート!$B$8:$Q$57,16,FALSE)),"",VLOOKUP($B55,競技者データ入力シート!$B$8:$Q$57,16,FALSE))</f>
        <v/>
      </c>
      <c r="K55" s="838"/>
      <c r="L55" s="838" t="str">
        <f>IF(ISERROR(VLOOKUP($B55,競技者データ入力シート!$B$8:$AK$57,21,FALSE)),"",VLOOKUP($B55,競技者データ入力シート!$B$8:$AK$57,21,FALSE))</f>
        <v/>
      </c>
      <c r="M55" s="838"/>
      <c r="N55" s="838" t="str">
        <f>IF(ISERROR(VLOOKUP($B55,競技者データ入力シート!$B$8:$AK$57,26,FALSE)),"",VLOOKUP($B55,競技者データ入力シート!$B$8:$AK$57,26,FALSE))</f>
        <v/>
      </c>
      <c r="O55" s="838"/>
      <c r="P55" s="839"/>
      <c r="Q55" s="839"/>
      <c r="R55" s="839"/>
      <c r="S55" s="840"/>
    </row>
    <row r="56" spans="2:19" ht="16.649999999999999" customHeight="1">
      <c r="B56" s="287">
        <v>40</v>
      </c>
      <c r="C56" s="170" t="str">
        <f>IF(ISERROR(VLOOKUP(B56,'NANS Data'!$D$2:$P$51,6,FALSE)),"",VLOOKUP(B56,'NANS Data'!$D$2:$P$51,6,FALSE))</f>
        <v/>
      </c>
      <c r="D56" s="848" t="str">
        <f>IF(ISERROR(VLOOKUP(B56,'NANS Data'!$D$2:$P$51,7,FALSE)),"",VLOOKUP(B56,'NANS Data'!$D$2:$P$51,7,FALSE))</f>
        <v/>
      </c>
      <c r="E56" s="849"/>
      <c r="F56" s="850"/>
      <c r="G56" s="171" t="str">
        <f>IF(ISERROR(VLOOKUP(B56,'NANS Data'!$D$2:$P$51,12,FALSE)),"",VLOOKUP(B56,'NANS Data'!$D$2:$P$51,12,FALSE))</f>
        <v/>
      </c>
      <c r="H56" s="172" t="str">
        <f>IF(ISERROR(VLOOKUP(B56,競技者データ入力シート!$B$8:$O$57,2,FALSE)),"",VLOOKUP(B56,競技者データ入力シート!$B$8:$O$57,8,FALSE))</f>
        <v/>
      </c>
      <c r="I56" s="173" t="str">
        <f>IF(ISERROR(VLOOKUP(B56,'NANS Data'!$D$2:$P$51,13,FALSE)),"",VLOOKUP(B56,'NANS Data'!$D$2:$P$51,13,FALSE))</f>
        <v/>
      </c>
      <c r="J56" s="851" t="str">
        <f>IF(ISERROR(VLOOKUP($B56,競技者データ入力シート!$B$8:$Q$57,16,FALSE)),"",VLOOKUP($B56,競技者データ入力シート!$B$8:$Q$57,16,FALSE))</f>
        <v/>
      </c>
      <c r="K56" s="852"/>
      <c r="L56" s="852" t="str">
        <f>IF(ISERROR(VLOOKUP($B56,競技者データ入力シート!$B$8:$AK$57,21,FALSE)),"",VLOOKUP($B56,競技者データ入力シート!$B$8:$AK$57,21,FALSE))</f>
        <v/>
      </c>
      <c r="M56" s="852"/>
      <c r="N56" s="852" t="str">
        <f>IF(ISERROR(VLOOKUP($B56,競技者データ入力シート!$B$8:$AK$57,26,FALSE)),"",VLOOKUP($B56,競技者データ入力シート!$B$8:$AK$57,26,FALSE))</f>
        <v/>
      </c>
      <c r="O56" s="852"/>
      <c r="P56" s="853"/>
      <c r="Q56" s="853"/>
      <c r="R56" s="853"/>
      <c r="S56" s="854"/>
    </row>
    <row r="57" spans="2:19" ht="16.649999999999999" customHeight="1">
      <c r="B57" s="285">
        <v>41</v>
      </c>
      <c r="C57" s="166" t="str">
        <f>IF(ISERROR(VLOOKUP(B57,'NANS Data'!$D$2:$P$51,6,FALSE)),"",VLOOKUP(B57,'NANS Data'!$D$2:$P$51,6,FALSE))</f>
        <v/>
      </c>
      <c r="D57" s="834" t="str">
        <f>IF(ISERROR(VLOOKUP(B57,'NANS Data'!$D$2:$P$51,7,FALSE)),"",VLOOKUP(B57,'NANS Data'!$D$2:$P$51,7,FALSE))</f>
        <v/>
      </c>
      <c r="E57" s="835"/>
      <c r="F57" s="836"/>
      <c r="G57" s="167" t="str">
        <f>IF(ISERROR(VLOOKUP(B57,'NANS Data'!$D$2:$P$51,12,FALSE)),"",VLOOKUP(B57,'NANS Data'!$D$2:$P$51,12,FALSE))</f>
        <v/>
      </c>
      <c r="H57" s="168" t="str">
        <f>IF(ISERROR(VLOOKUP(B57,競技者データ入力シート!$B$8:$O$57,2,FALSE)),"",VLOOKUP(B57,競技者データ入力シート!$B$8:$O$57,8,FALSE))</f>
        <v/>
      </c>
      <c r="I57" s="169" t="str">
        <f>IF(ISERROR(VLOOKUP(B57,'NANS Data'!$D$2:$P$51,13,FALSE)),"",VLOOKUP(B57,'NANS Data'!$D$2:$P$51,13,FALSE))</f>
        <v/>
      </c>
      <c r="J57" s="837" t="str">
        <f>IF(ISERROR(VLOOKUP($B57,競技者データ入力シート!$B$8:$Q$57,16,FALSE)),"",VLOOKUP($B57,競技者データ入力シート!$B$8:$Q$57,16,FALSE))</f>
        <v/>
      </c>
      <c r="K57" s="838"/>
      <c r="L57" s="838" t="str">
        <f>IF(ISERROR(VLOOKUP($B57,競技者データ入力シート!$B$8:$AK$57,21,FALSE)),"",VLOOKUP($B57,競技者データ入力シート!$B$8:$AK$57,21,FALSE))</f>
        <v/>
      </c>
      <c r="M57" s="838"/>
      <c r="N57" s="838" t="str">
        <f>IF(ISERROR(VLOOKUP($B57,競技者データ入力シート!$B$8:$AK$57,26,FALSE)),"",VLOOKUP($B57,競技者データ入力シート!$B$8:$AK$57,26,FALSE))</f>
        <v/>
      </c>
      <c r="O57" s="838"/>
      <c r="P57" s="839"/>
      <c r="Q57" s="839"/>
      <c r="R57" s="839"/>
      <c r="S57" s="840"/>
    </row>
    <row r="58" spans="2:19" ht="16.649999999999999" customHeight="1">
      <c r="B58" s="286">
        <v>42</v>
      </c>
      <c r="C58" s="166" t="str">
        <f>IF(ISERROR(VLOOKUP(B58,'NANS Data'!$D$2:$P$51,6,FALSE)),"",VLOOKUP(B58,'NANS Data'!$D$2:$P$51,6,FALSE))</f>
        <v/>
      </c>
      <c r="D58" s="834" t="str">
        <f>IF(ISERROR(VLOOKUP(B58,'NANS Data'!$D$2:$P$51,7,FALSE)),"",VLOOKUP(B58,'NANS Data'!$D$2:$P$51,7,FALSE))</f>
        <v/>
      </c>
      <c r="E58" s="835"/>
      <c r="F58" s="836"/>
      <c r="G58" s="167" t="str">
        <f>IF(ISERROR(VLOOKUP(B58,'NANS Data'!$D$2:$P$51,12,FALSE)),"",VLOOKUP(B58,'NANS Data'!$D$2:$P$51,12,FALSE))</f>
        <v/>
      </c>
      <c r="H58" s="168" t="str">
        <f>IF(ISERROR(VLOOKUP(B58,競技者データ入力シート!$B$8:$O$57,2,FALSE)),"",VLOOKUP(B58,競技者データ入力シート!$B$8:$O$57,8,FALSE))</f>
        <v/>
      </c>
      <c r="I58" s="169" t="str">
        <f>IF(ISERROR(VLOOKUP(B58,'NANS Data'!$D$2:$P$51,13,FALSE)),"",VLOOKUP(B58,'NANS Data'!$D$2:$P$51,13,FALSE))</f>
        <v/>
      </c>
      <c r="J58" s="837" t="str">
        <f>IF(ISERROR(VLOOKUP($B58,競技者データ入力シート!$B$8:$Q$57,16,FALSE)),"",VLOOKUP($B58,競技者データ入力シート!$B$8:$Q$57,16,FALSE))</f>
        <v/>
      </c>
      <c r="K58" s="838"/>
      <c r="L58" s="838" t="str">
        <f>IF(ISERROR(VLOOKUP($B58,競技者データ入力シート!$B$8:$AK$57,21,FALSE)),"",VLOOKUP($B58,競技者データ入力シート!$B$8:$AK$57,21,FALSE))</f>
        <v/>
      </c>
      <c r="M58" s="838"/>
      <c r="N58" s="838" t="str">
        <f>IF(ISERROR(VLOOKUP($B58,競技者データ入力シート!$B$8:$AK$57,26,FALSE)),"",VLOOKUP($B58,競技者データ入力シート!$B$8:$AK$57,26,FALSE))</f>
        <v/>
      </c>
      <c r="O58" s="838"/>
      <c r="P58" s="839"/>
      <c r="Q58" s="839"/>
      <c r="R58" s="839"/>
      <c r="S58" s="840"/>
    </row>
    <row r="59" spans="2:19" ht="16.649999999999999" customHeight="1">
      <c r="B59" s="286">
        <v>43</v>
      </c>
      <c r="C59" s="166" t="str">
        <f>IF(ISERROR(VLOOKUP(B59,'NANS Data'!$D$2:$P$51,6,FALSE)),"",VLOOKUP(B59,'NANS Data'!$D$2:$P$51,6,FALSE))</f>
        <v/>
      </c>
      <c r="D59" s="834" t="str">
        <f>IF(ISERROR(VLOOKUP(B59,'NANS Data'!$D$2:$P$51,7,FALSE)),"",VLOOKUP(B59,'NANS Data'!$D$2:$P$51,7,FALSE))</f>
        <v/>
      </c>
      <c r="E59" s="835"/>
      <c r="F59" s="836"/>
      <c r="G59" s="167" t="str">
        <f>IF(ISERROR(VLOOKUP(B59,'NANS Data'!$D$2:$P$51,12,FALSE)),"",VLOOKUP(B59,'NANS Data'!$D$2:$P$51,12,FALSE))</f>
        <v/>
      </c>
      <c r="H59" s="168" t="str">
        <f>IF(ISERROR(VLOOKUP(B59,競技者データ入力シート!$B$8:$O$57,2,FALSE)),"",VLOOKUP(B59,競技者データ入力シート!$B$8:$O$57,8,FALSE))</f>
        <v/>
      </c>
      <c r="I59" s="169" t="str">
        <f>IF(ISERROR(VLOOKUP(B59,'NANS Data'!$D$2:$P$51,13,FALSE)),"",VLOOKUP(B59,'NANS Data'!$D$2:$P$51,13,FALSE))</f>
        <v/>
      </c>
      <c r="J59" s="837" t="str">
        <f>IF(ISERROR(VLOOKUP($B59,競技者データ入力シート!$B$8:$Q$57,16,FALSE)),"",VLOOKUP($B59,競技者データ入力シート!$B$8:$Q$57,16,FALSE))</f>
        <v/>
      </c>
      <c r="K59" s="838"/>
      <c r="L59" s="838" t="str">
        <f>IF(ISERROR(VLOOKUP($B59,競技者データ入力シート!$B$8:$AK$57,21,FALSE)),"",VLOOKUP($B59,競技者データ入力シート!$B$8:$AK$57,21,FALSE))</f>
        <v/>
      </c>
      <c r="M59" s="838"/>
      <c r="N59" s="838" t="str">
        <f>IF(ISERROR(VLOOKUP($B59,競技者データ入力シート!$B$8:$AK$57,26,FALSE)),"",VLOOKUP($B59,競技者データ入力シート!$B$8:$AK$57,26,FALSE))</f>
        <v/>
      </c>
      <c r="O59" s="838"/>
      <c r="P59" s="839"/>
      <c r="Q59" s="839"/>
      <c r="R59" s="839"/>
      <c r="S59" s="840"/>
    </row>
    <row r="60" spans="2:19" ht="16.649999999999999" customHeight="1">
      <c r="B60" s="286">
        <v>44</v>
      </c>
      <c r="C60" s="166" t="str">
        <f>IF(ISERROR(VLOOKUP(B60,'NANS Data'!$D$2:$P$51,6,FALSE)),"",VLOOKUP(B60,'NANS Data'!$D$2:$P$51,6,FALSE))</f>
        <v/>
      </c>
      <c r="D60" s="834" t="str">
        <f>IF(ISERROR(VLOOKUP(B60,'NANS Data'!$D$2:$P$51,7,FALSE)),"",VLOOKUP(B60,'NANS Data'!$D$2:$P$51,7,FALSE))</f>
        <v/>
      </c>
      <c r="E60" s="835"/>
      <c r="F60" s="836"/>
      <c r="G60" s="167" t="str">
        <f>IF(ISERROR(VLOOKUP(B60,'NANS Data'!$D$2:$P$51,12,FALSE)),"",VLOOKUP(B60,'NANS Data'!$D$2:$P$51,12,FALSE))</f>
        <v/>
      </c>
      <c r="H60" s="168" t="str">
        <f>IF(ISERROR(VLOOKUP(B60,競技者データ入力シート!$B$8:$O$57,2,FALSE)),"",VLOOKUP(B60,競技者データ入力シート!$B$8:$O$57,8,FALSE))</f>
        <v/>
      </c>
      <c r="I60" s="169" t="str">
        <f>IF(ISERROR(VLOOKUP(B60,'NANS Data'!$D$2:$P$51,13,FALSE)),"",VLOOKUP(B60,'NANS Data'!$D$2:$P$51,13,FALSE))</f>
        <v/>
      </c>
      <c r="J60" s="837" t="str">
        <f>IF(ISERROR(VLOOKUP($B60,競技者データ入力シート!$B$8:$Q$57,16,FALSE)),"",VLOOKUP($B60,競技者データ入力シート!$B$8:$Q$57,16,FALSE))</f>
        <v/>
      </c>
      <c r="K60" s="838"/>
      <c r="L60" s="838" t="str">
        <f>IF(ISERROR(VLOOKUP($B60,競技者データ入力シート!$B$8:$AK$57,21,FALSE)),"",VLOOKUP($B60,競技者データ入力シート!$B$8:$AK$57,21,FALSE))</f>
        <v/>
      </c>
      <c r="M60" s="838"/>
      <c r="N60" s="838" t="str">
        <f>IF(ISERROR(VLOOKUP($B60,競技者データ入力シート!$B$8:$AK$57,26,FALSE)),"",VLOOKUP($B60,競技者データ入力シート!$B$8:$AK$57,26,FALSE))</f>
        <v/>
      </c>
      <c r="O60" s="838"/>
      <c r="P60" s="839"/>
      <c r="Q60" s="839"/>
      <c r="R60" s="839"/>
      <c r="S60" s="840"/>
    </row>
    <row r="61" spans="2:19" ht="16.649999999999999" customHeight="1">
      <c r="B61" s="287">
        <v>45</v>
      </c>
      <c r="C61" s="170" t="str">
        <f>IF(ISERROR(VLOOKUP(B61,'NANS Data'!$D$2:$P$51,6,FALSE)),"",VLOOKUP(B61,'NANS Data'!$D$2:$P$51,6,FALSE))</f>
        <v/>
      </c>
      <c r="D61" s="848" t="str">
        <f>IF(ISERROR(VLOOKUP(B61,'NANS Data'!$D$2:$P$51,7,FALSE)),"",VLOOKUP(B61,'NANS Data'!$D$2:$P$51,7,FALSE))</f>
        <v/>
      </c>
      <c r="E61" s="849"/>
      <c r="F61" s="850"/>
      <c r="G61" s="171" t="str">
        <f>IF(ISERROR(VLOOKUP(B61,'NANS Data'!$D$2:$P$51,12,FALSE)),"",VLOOKUP(B61,'NANS Data'!$D$2:$P$51,12,FALSE))</f>
        <v/>
      </c>
      <c r="H61" s="172" t="str">
        <f>IF(ISERROR(VLOOKUP(B61,競技者データ入力シート!$B$8:$O$57,2,FALSE)),"",VLOOKUP(B61,競技者データ入力シート!$B$8:$O$57,8,FALSE))</f>
        <v/>
      </c>
      <c r="I61" s="173" t="str">
        <f>IF(ISERROR(VLOOKUP(B61,'NANS Data'!$D$2:$P$51,13,FALSE)),"",VLOOKUP(B61,'NANS Data'!$D$2:$P$51,13,FALSE))</f>
        <v/>
      </c>
      <c r="J61" s="851" t="str">
        <f>IF(ISERROR(VLOOKUP($B61,競技者データ入力シート!$B$8:$Q$57,16,FALSE)),"",VLOOKUP($B61,競技者データ入力シート!$B$8:$Q$57,16,FALSE))</f>
        <v/>
      </c>
      <c r="K61" s="852"/>
      <c r="L61" s="852" t="str">
        <f>IF(ISERROR(VLOOKUP($B61,競技者データ入力シート!$B$8:$AK$57,21,FALSE)),"",VLOOKUP($B61,競技者データ入力シート!$B$8:$AK$57,21,FALSE))</f>
        <v/>
      </c>
      <c r="M61" s="852"/>
      <c r="N61" s="852" t="str">
        <f>IF(ISERROR(VLOOKUP($B61,競技者データ入力シート!$B$8:$AK$57,26,FALSE)),"",VLOOKUP($B61,競技者データ入力シート!$B$8:$AK$57,26,FALSE))</f>
        <v/>
      </c>
      <c r="O61" s="852"/>
      <c r="P61" s="853"/>
      <c r="Q61" s="853"/>
      <c r="R61" s="853"/>
      <c r="S61" s="854"/>
    </row>
    <row r="62" spans="2:19" ht="16.649999999999999" customHeight="1">
      <c r="B62" s="285">
        <v>46</v>
      </c>
      <c r="C62" s="166" t="str">
        <f>IF(ISERROR(VLOOKUP(B62,'NANS Data'!$D$2:$P$51,6,FALSE)),"",VLOOKUP(B62,'NANS Data'!$D$2:$P$51,6,FALSE))</f>
        <v/>
      </c>
      <c r="D62" s="834" t="str">
        <f>IF(ISERROR(VLOOKUP(B62,'NANS Data'!$D$2:$P$51,7,FALSE)),"",VLOOKUP(B62,'NANS Data'!$D$2:$P$51,7,FALSE))</f>
        <v/>
      </c>
      <c r="E62" s="835"/>
      <c r="F62" s="836"/>
      <c r="G62" s="167" t="str">
        <f>IF(ISERROR(VLOOKUP(B62,'NANS Data'!$D$2:$P$51,12,FALSE)),"",VLOOKUP(B62,'NANS Data'!$D$2:$P$51,12,FALSE))</f>
        <v/>
      </c>
      <c r="H62" s="168" t="str">
        <f>IF(ISERROR(VLOOKUP(B62,競技者データ入力シート!$B$8:$O$57,2,FALSE)),"",VLOOKUP(B62,競技者データ入力シート!$B$8:$O$57,8,FALSE))</f>
        <v/>
      </c>
      <c r="I62" s="169" t="str">
        <f>IF(ISERROR(VLOOKUP(B62,'NANS Data'!$D$2:$P$51,13,FALSE)),"",VLOOKUP(B62,'NANS Data'!$D$2:$P$51,13,FALSE))</f>
        <v/>
      </c>
      <c r="J62" s="837" t="str">
        <f>IF(ISERROR(VLOOKUP($B62,競技者データ入力シート!$B$8:$Q$57,16,FALSE)),"",VLOOKUP($B62,競技者データ入力シート!$B$8:$Q$57,16,FALSE))</f>
        <v/>
      </c>
      <c r="K62" s="838"/>
      <c r="L62" s="838" t="str">
        <f>IF(ISERROR(VLOOKUP($B62,競技者データ入力シート!$B$8:$AK$57,21,FALSE)),"",VLOOKUP($B62,競技者データ入力シート!$B$8:$AK$57,21,FALSE))</f>
        <v/>
      </c>
      <c r="M62" s="838"/>
      <c r="N62" s="838" t="str">
        <f>IF(ISERROR(VLOOKUP($B62,競技者データ入力シート!$B$8:$AK$57,26,FALSE)),"",VLOOKUP($B62,競技者データ入力シート!$B$8:$AK$57,26,FALSE))</f>
        <v/>
      </c>
      <c r="O62" s="838"/>
      <c r="P62" s="839"/>
      <c r="Q62" s="839"/>
      <c r="R62" s="839"/>
      <c r="S62" s="840"/>
    </row>
    <row r="63" spans="2:19" ht="16.649999999999999" customHeight="1">
      <c r="B63" s="286">
        <v>47</v>
      </c>
      <c r="C63" s="166" t="str">
        <f>IF(ISERROR(VLOOKUP(B63,'NANS Data'!$D$2:$P$51,6,FALSE)),"",VLOOKUP(B63,'NANS Data'!$D$2:$P$51,6,FALSE))</f>
        <v/>
      </c>
      <c r="D63" s="834" t="str">
        <f>IF(ISERROR(VLOOKUP(B63,'NANS Data'!$D$2:$P$51,7,FALSE)),"",VLOOKUP(B63,'NANS Data'!$D$2:$P$51,7,FALSE))</f>
        <v/>
      </c>
      <c r="E63" s="835"/>
      <c r="F63" s="836"/>
      <c r="G63" s="167" t="str">
        <f>IF(ISERROR(VLOOKUP(B63,'NANS Data'!$D$2:$P$51,12,FALSE)),"",VLOOKUP(B63,'NANS Data'!$D$2:$P$51,12,FALSE))</f>
        <v/>
      </c>
      <c r="H63" s="168" t="str">
        <f>IF(ISERROR(VLOOKUP(B63,競技者データ入力シート!$B$8:$O$57,2,FALSE)),"",VLOOKUP(B63,競技者データ入力シート!$B$8:$O$57,8,FALSE))</f>
        <v/>
      </c>
      <c r="I63" s="169" t="str">
        <f>IF(ISERROR(VLOOKUP(B63,'NANS Data'!$D$2:$P$51,13,FALSE)),"",VLOOKUP(B63,'NANS Data'!$D$2:$P$51,13,FALSE))</f>
        <v/>
      </c>
      <c r="J63" s="837" t="str">
        <f>IF(ISERROR(VLOOKUP($B63,競技者データ入力シート!$B$8:$Q$57,16,FALSE)),"",VLOOKUP($B63,競技者データ入力シート!$B$8:$Q$57,16,FALSE))</f>
        <v/>
      </c>
      <c r="K63" s="838"/>
      <c r="L63" s="838" t="str">
        <f>IF(ISERROR(VLOOKUP($B63,競技者データ入力シート!$B$8:$AK$57,21,FALSE)),"",VLOOKUP($B63,競技者データ入力シート!$B$8:$AK$57,21,FALSE))</f>
        <v/>
      </c>
      <c r="M63" s="838"/>
      <c r="N63" s="838" t="str">
        <f>IF(ISERROR(VLOOKUP($B63,競技者データ入力シート!$B$8:$AK$57,26,FALSE)),"",VLOOKUP($B63,競技者データ入力シート!$B$8:$AK$57,26,FALSE))</f>
        <v/>
      </c>
      <c r="O63" s="838"/>
      <c r="P63" s="839"/>
      <c r="Q63" s="839"/>
      <c r="R63" s="839"/>
      <c r="S63" s="840"/>
    </row>
    <row r="64" spans="2:19" ht="16.649999999999999" customHeight="1">
      <c r="B64" s="286">
        <v>48</v>
      </c>
      <c r="C64" s="166" t="str">
        <f>IF(ISERROR(VLOOKUP(B64,'NANS Data'!$D$2:$P$51,6,FALSE)),"",VLOOKUP(B64,'NANS Data'!$D$2:$P$51,6,FALSE))</f>
        <v/>
      </c>
      <c r="D64" s="834" t="str">
        <f>IF(ISERROR(VLOOKUP(B64,'NANS Data'!$D$2:$P$51,7,FALSE)),"",VLOOKUP(B64,'NANS Data'!$D$2:$P$51,7,FALSE))</f>
        <v/>
      </c>
      <c r="E64" s="835"/>
      <c r="F64" s="836"/>
      <c r="G64" s="167" t="str">
        <f>IF(ISERROR(VLOOKUP(B64,'NANS Data'!$D$2:$P$51,12,FALSE)),"",VLOOKUP(B64,'NANS Data'!$D$2:$P$51,12,FALSE))</f>
        <v/>
      </c>
      <c r="H64" s="168" t="str">
        <f>IF(ISERROR(VLOOKUP(B64,競技者データ入力シート!$B$8:$O$57,2,FALSE)),"",VLOOKUP(B64,競技者データ入力シート!$B$8:$O$57,8,FALSE))</f>
        <v/>
      </c>
      <c r="I64" s="169" t="str">
        <f>IF(ISERROR(VLOOKUP(B64,'NANS Data'!$D$2:$P$51,13,FALSE)),"",VLOOKUP(B64,'NANS Data'!$D$2:$P$51,13,FALSE))</f>
        <v/>
      </c>
      <c r="J64" s="837" t="str">
        <f>IF(ISERROR(VLOOKUP($B64,競技者データ入力シート!$B$8:$Q$57,16,FALSE)),"",VLOOKUP($B64,競技者データ入力シート!$B$8:$Q$57,16,FALSE))</f>
        <v/>
      </c>
      <c r="K64" s="838"/>
      <c r="L64" s="838" t="str">
        <f>IF(ISERROR(VLOOKUP($B64,競技者データ入力シート!$B$8:$AK$57,21,FALSE)),"",VLOOKUP($B64,競技者データ入力シート!$B$8:$AK$57,21,FALSE))</f>
        <v/>
      </c>
      <c r="M64" s="838"/>
      <c r="N64" s="838" t="str">
        <f>IF(ISERROR(VLOOKUP($B64,競技者データ入力シート!$B$8:$AK$57,26,FALSE)),"",VLOOKUP($B64,競技者データ入力シート!$B$8:$AK$57,26,FALSE))</f>
        <v/>
      </c>
      <c r="O64" s="838"/>
      <c r="P64" s="839"/>
      <c r="Q64" s="839"/>
      <c r="R64" s="839"/>
      <c r="S64" s="840"/>
    </row>
    <row r="65" spans="2:19" ht="16.649999999999999" customHeight="1">
      <c r="B65" s="286">
        <v>49</v>
      </c>
      <c r="C65" s="166" t="str">
        <f>IF(ISERROR(VLOOKUP(B65,'NANS Data'!$D$2:$P$51,6,FALSE)),"",VLOOKUP(B65,'NANS Data'!$D$2:$P$51,6,FALSE))</f>
        <v/>
      </c>
      <c r="D65" s="834" t="str">
        <f>IF(ISERROR(VLOOKUP(B65,'NANS Data'!$D$2:$P$51,7,FALSE)),"",VLOOKUP(B65,'NANS Data'!$D$2:$P$51,7,FALSE))</f>
        <v/>
      </c>
      <c r="E65" s="835"/>
      <c r="F65" s="836"/>
      <c r="G65" s="167" t="str">
        <f>IF(ISERROR(VLOOKUP(B65,'NANS Data'!$D$2:$P$51,12,FALSE)),"",VLOOKUP(B65,'NANS Data'!$D$2:$P$51,12,FALSE))</f>
        <v/>
      </c>
      <c r="H65" s="168" t="str">
        <f>IF(ISERROR(VLOOKUP(B65,競技者データ入力シート!$B$8:$O$57,2,FALSE)),"",VLOOKUP(B65,競技者データ入力シート!$B$8:$O$57,8,FALSE))</f>
        <v/>
      </c>
      <c r="I65" s="169" t="str">
        <f>IF(ISERROR(VLOOKUP(B65,'NANS Data'!$D$2:$P$51,13,FALSE)),"",VLOOKUP(B65,'NANS Data'!$D$2:$P$51,13,FALSE))</f>
        <v/>
      </c>
      <c r="J65" s="837" t="str">
        <f>IF(ISERROR(VLOOKUP($B65,競技者データ入力シート!$B$8:$Q$57,16,FALSE)),"",VLOOKUP($B65,競技者データ入力シート!$B$8:$Q$57,16,FALSE))</f>
        <v/>
      </c>
      <c r="K65" s="838"/>
      <c r="L65" s="838" t="str">
        <f>IF(ISERROR(VLOOKUP($B65,競技者データ入力シート!$B$8:$AK$57,21,FALSE)),"",VLOOKUP($B65,競技者データ入力シート!$B$8:$AK$57,21,FALSE))</f>
        <v/>
      </c>
      <c r="M65" s="838"/>
      <c r="N65" s="838" t="str">
        <f>IF(ISERROR(VLOOKUP($B65,競技者データ入力シート!$B$8:$AK$57,26,FALSE)),"",VLOOKUP($B65,競技者データ入力シート!$B$8:$AK$57,26,FALSE))</f>
        <v/>
      </c>
      <c r="O65" s="838"/>
      <c r="P65" s="839"/>
      <c r="Q65" s="839"/>
      <c r="R65" s="839"/>
      <c r="S65" s="840"/>
    </row>
    <row r="66" spans="2:19" ht="16.649999999999999" customHeight="1" thickBot="1">
      <c r="B66" s="288">
        <v>50</v>
      </c>
      <c r="C66" s="289" t="str">
        <f>IF(ISERROR(VLOOKUP(B66,'NANS Data'!$D$2:$P$51,6,FALSE)),"",VLOOKUP(B66,'NANS Data'!$D$2:$P$51,6,FALSE))</f>
        <v/>
      </c>
      <c r="D66" s="841" t="str">
        <f>IF(ISERROR(VLOOKUP(B66,'NANS Data'!$D$2:$P$51,7,FALSE)),"",VLOOKUP(B66,'NANS Data'!$D$2:$P$51,7,FALSE))</f>
        <v/>
      </c>
      <c r="E66" s="842"/>
      <c r="F66" s="843"/>
      <c r="G66" s="290" t="str">
        <f>IF(ISERROR(VLOOKUP(B66,'NANS Data'!$D$2:$P$51,12,FALSE)),"",VLOOKUP(B66,'NANS Data'!$D$2:$P$51,12,FALSE))</f>
        <v/>
      </c>
      <c r="H66" s="291" t="str">
        <f>IF(ISERROR(VLOOKUP(B66,競技者データ入力シート!$B$8:$O$57,2,FALSE)),"",VLOOKUP(B66,競技者データ入力シート!$B$8:$O$57,8,FALSE))</f>
        <v/>
      </c>
      <c r="I66" s="292" t="str">
        <f>IF(ISERROR(VLOOKUP(B66,'NANS Data'!$D$2:$P$51,13,FALSE)),"",VLOOKUP(B66,'NANS Data'!$D$2:$P$51,13,FALSE))</f>
        <v/>
      </c>
      <c r="J66" s="844" t="str">
        <f>IF(ISERROR(VLOOKUP($B66,競技者データ入力シート!$B$8:$Q$57,16,FALSE)),"",VLOOKUP($B66,競技者データ入力シート!$B$8:$Q$57,16,FALSE))</f>
        <v/>
      </c>
      <c r="K66" s="845"/>
      <c r="L66" s="845" t="str">
        <f>IF(ISERROR(VLOOKUP($B66,競技者データ入力シート!$B$8:$AK$57,21,FALSE)),"",VLOOKUP($B66,競技者データ入力シート!$B$8:$AK$57,21,FALSE))</f>
        <v/>
      </c>
      <c r="M66" s="845"/>
      <c r="N66" s="845" t="str">
        <f>IF(ISERROR(VLOOKUP($B66,競技者データ入力シート!$B$8:$AK$57,26,FALSE)),"",VLOOKUP($B66,競技者データ入力シート!$B$8:$AK$57,26,FALSE))</f>
        <v/>
      </c>
      <c r="O66" s="845"/>
      <c r="P66" s="846"/>
      <c r="Q66" s="846"/>
      <c r="R66" s="846"/>
      <c r="S66" s="847"/>
    </row>
    <row r="67" spans="2:19" ht="2.4" customHeight="1"/>
  </sheetData>
  <sheetProtection algorithmName="SHA-512" hashValue="C1UYRHtM0Czu5FtdDkyviSSSoevScoseRpgDASm2uXn2GoBwECivo6fxThvSh1rVbRJ8OdrV8l9+YPjwd+GUzA==" saltValue="6GxRh/VD/qA4P9knnnInPQ==" spinCount="100000" sheet="1" objects="1" scenarios="1"/>
  <protectedRanges>
    <protectedRange password="CDC2" sqref="K10 H10:H13 D10:D13" name="範囲1_2"/>
    <protectedRange password="CDC2" sqref="E5:I6 L5 P5:S6 F7 I7 L7 E8:E9 P7 P9" name="範囲1_1_1"/>
  </protectedRanges>
  <mergeCells count="344">
    <mergeCell ref="B7:D8"/>
    <mergeCell ref="F7:G7"/>
    <mergeCell ref="I7:J7"/>
    <mergeCell ref="L7:M7"/>
    <mergeCell ref="N7:O8"/>
    <mergeCell ref="P7:R8"/>
    <mergeCell ref="B2:S2"/>
    <mergeCell ref="B4:D4"/>
    <mergeCell ref="E4:S4"/>
    <mergeCell ref="B5:D5"/>
    <mergeCell ref="E5:I5"/>
    <mergeCell ref="J5:K6"/>
    <mergeCell ref="L5:M6"/>
    <mergeCell ref="N5:O5"/>
    <mergeCell ref="P5:S5"/>
    <mergeCell ref="B6:D6"/>
    <mergeCell ref="E6:I6"/>
    <mergeCell ref="N6:O6"/>
    <mergeCell ref="P6:S6"/>
    <mergeCell ref="S7:S8"/>
    <mergeCell ref="J10:N10"/>
    <mergeCell ref="J11:N11"/>
    <mergeCell ref="J12:N12"/>
    <mergeCell ref="R11:R12"/>
    <mergeCell ref="Q10:S10"/>
    <mergeCell ref="S11:S12"/>
    <mergeCell ref="D18:F18"/>
    <mergeCell ref="J18:K18"/>
    <mergeCell ref="L18:M18"/>
    <mergeCell ref="N18:O18"/>
    <mergeCell ref="P18:Q18"/>
    <mergeCell ref="R18:S18"/>
    <mergeCell ref="D17:F17"/>
    <mergeCell ref="J17:K17"/>
    <mergeCell ref="L17:M17"/>
    <mergeCell ref="N17:O17"/>
    <mergeCell ref="P17:Q17"/>
    <mergeCell ref="R17:S17"/>
    <mergeCell ref="D21:F21"/>
    <mergeCell ref="J21:K21"/>
    <mergeCell ref="L21:M21"/>
    <mergeCell ref="N21:O21"/>
    <mergeCell ref="P21:Q21"/>
    <mergeCell ref="R21:S21"/>
    <mergeCell ref="D20:F20"/>
    <mergeCell ref="J20:K20"/>
    <mergeCell ref="L20:M20"/>
    <mergeCell ref="N20:O20"/>
    <mergeCell ref="P20:Q20"/>
    <mergeCell ref="R20:S20"/>
    <mergeCell ref="D19:F19"/>
    <mergeCell ref="J19:K19"/>
    <mergeCell ref="L19:M19"/>
    <mergeCell ref="N19:O19"/>
    <mergeCell ref="P19:Q19"/>
    <mergeCell ref="R19:S19"/>
    <mergeCell ref="E8:M8"/>
    <mergeCell ref="D16:F16"/>
    <mergeCell ref="J16:K16"/>
    <mergeCell ref="L16:M16"/>
    <mergeCell ref="N16:O16"/>
    <mergeCell ref="P16:Q16"/>
    <mergeCell ref="R16:S16"/>
    <mergeCell ref="B9:D9"/>
    <mergeCell ref="E9:L9"/>
    <mergeCell ref="N9:O9"/>
    <mergeCell ref="P9:S9"/>
    <mergeCell ref="D10:F10"/>
    <mergeCell ref="H10:I10"/>
    <mergeCell ref="D11:F11"/>
    <mergeCell ref="H11:I11"/>
    <mergeCell ref="B10:B12"/>
    <mergeCell ref="D12:F12"/>
    <mergeCell ref="H12:I12"/>
    <mergeCell ref="D24:F24"/>
    <mergeCell ref="J24:K24"/>
    <mergeCell ref="L24:M24"/>
    <mergeCell ref="N24:O24"/>
    <mergeCell ref="P24:Q24"/>
    <mergeCell ref="R24:S24"/>
    <mergeCell ref="D23:F23"/>
    <mergeCell ref="J23:K23"/>
    <mergeCell ref="L23:M23"/>
    <mergeCell ref="N23:O23"/>
    <mergeCell ref="P23:Q23"/>
    <mergeCell ref="R23:S23"/>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25:F25"/>
    <mergeCell ref="J25:K25"/>
    <mergeCell ref="L25:M25"/>
    <mergeCell ref="N25:O25"/>
    <mergeCell ref="P25:Q25"/>
    <mergeCell ref="R25:S25"/>
    <mergeCell ref="D30:F30"/>
    <mergeCell ref="J30:K30"/>
    <mergeCell ref="L30:M30"/>
    <mergeCell ref="N30:O30"/>
    <mergeCell ref="P30:Q30"/>
    <mergeCell ref="R30:S30"/>
    <mergeCell ref="D29:F29"/>
    <mergeCell ref="J29:K29"/>
    <mergeCell ref="L29:M29"/>
    <mergeCell ref="N29:O29"/>
    <mergeCell ref="P29:Q29"/>
    <mergeCell ref="R29:S29"/>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1:F31"/>
    <mergeCell ref="J31:K31"/>
    <mergeCell ref="L31:M31"/>
    <mergeCell ref="N31:O31"/>
    <mergeCell ref="P31:Q31"/>
    <mergeCell ref="R31:S31"/>
    <mergeCell ref="D36:F36"/>
    <mergeCell ref="J36:K36"/>
    <mergeCell ref="L36:M36"/>
    <mergeCell ref="N36:O36"/>
    <mergeCell ref="P36:Q36"/>
    <mergeCell ref="R36:S36"/>
    <mergeCell ref="D35:F35"/>
    <mergeCell ref="J35:K35"/>
    <mergeCell ref="L35:M35"/>
    <mergeCell ref="N35:O35"/>
    <mergeCell ref="P35:Q35"/>
    <mergeCell ref="R35:S35"/>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37:F37"/>
    <mergeCell ref="J37:K37"/>
    <mergeCell ref="L37:M37"/>
    <mergeCell ref="N37:O37"/>
    <mergeCell ref="P37:Q37"/>
    <mergeCell ref="R37:S37"/>
    <mergeCell ref="D42:F42"/>
    <mergeCell ref="J42:K42"/>
    <mergeCell ref="L42:M42"/>
    <mergeCell ref="N42:O42"/>
    <mergeCell ref="P42:Q42"/>
    <mergeCell ref="R42:S42"/>
    <mergeCell ref="D41:F41"/>
    <mergeCell ref="J41:K41"/>
    <mergeCell ref="L41:M41"/>
    <mergeCell ref="N41:O41"/>
    <mergeCell ref="P41:Q41"/>
    <mergeCell ref="R41:S41"/>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3:F43"/>
    <mergeCell ref="J43:K43"/>
    <mergeCell ref="L43:M43"/>
    <mergeCell ref="N43:O43"/>
    <mergeCell ref="P43:Q43"/>
    <mergeCell ref="R43:S43"/>
    <mergeCell ref="D48:F48"/>
    <mergeCell ref="J48:K48"/>
    <mergeCell ref="L48:M48"/>
    <mergeCell ref="N48:O48"/>
    <mergeCell ref="P48:Q48"/>
    <mergeCell ref="R48:S48"/>
    <mergeCell ref="D47:F47"/>
    <mergeCell ref="J47:K47"/>
    <mergeCell ref="L47:M47"/>
    <mergeCell ref="N47:O47"/>
    <mergeCell ref="P47:Q47"/>
    <mergeCell ref="R47:S47"/>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49:F49"/>
    <mergeCell ref="J49:K49"/>
    <mergeCell ref="L49:M49"/>
    <mergeCell ref="N49:O49"/>
    <mergeCell ref="P49:Q49"/>
    <mergeCell ref="R49:S49"/>
    <mergeCell ref="D54:F54"/>
    <mergeCell ref="J54:K54"/>
    <mergeCell ref="L54:M54"/>
    <mergeCell ref="N54:O54"/>
    <mergeCell ref="P54:Q54"/>
    <mergeCell ref="R54:S54"/>
    <mergeCell ref="D53:F53"/>
    <mergeCell ref="J53:K53"/>
    <mergeCell ref="L53:M53"/>
    <mergeCell ref="N53:O53"/>
    <mergeCell ref="P53:Q53"/>
    <mergeCell ref="R53:S53"/>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55:F55"/>
    <mergeCell ref="J55:K55"/>
    <mergeCell ref="L55:M55"/>
    <mergeCell ref="N55:O55"/>
    <mergeCell ref="P55:Q55"/>
    <mergeCell ref="R55:S55"/>
    <mergeCell ref="D60:F60"/>
    <mergeCell ref="J60:K60"/>
    <mergeCell ref="L60:M60"/>
    <mergeCell ref="N60:O60"/>
    <mergeCell ref="P60:Q60"/>
    <mergeCell ref="R60:S60"/>
    <mergeCell ref="D59:F59"/>
    <mergeCell ref="J59:K59"/>
    <mergeCell ref="L59:M59"/>
    <mergeCell ref="N59:O59"/>
    <mergeCell ref="P59:Q59"/>
    <mergeCell ref="R59:S59"/>
    <mergeCell ref="D58:F58"/>
    <mergeCell ref="J58:K58"/>
    <mergeCell ref="L58:M58"/>
    <mergeCell ref="N58:O58"/>
    <mergeCell ref="P58:Q58"/>
    <mergeCell ref="R58:S58"/>
    <mergeCell ref="D63:F63"/>
    <mergeCell ref="J63:K63"/>
    <mergeCell ref="L63:M63"/>
    <mergeCell ref="N63:O63"/>
    <mergeCell ref="P63:Q63"/>
    <mergeCell ref="R63:S63"/>
    <mergeCell ref="D62:F62"/>
    <mergeCell ref="J62:K62"/>
    <mergeCell ref="L62:M62"/>
    <mergeCell ref="N62:O62"/>
    <mergeCell ref="P62:Q62"/>
    <mergeCell ref="R62:S62"/>
    <mergeCell ref="D61:F61"/>
    <mergeCell ref="J61:K61"/>
    <mergeCell ref="L61:M61"/>
    <mergeCell ref="N61:O61"/>
    <mergeCell ref="P61:Q61"/>
    <mergeCell ref="R61:S61"/>
    <mergeCell ref="D64:F64"/>
    <mergeCell ref="J64:K64"/>
    <mergeCell ref="L64:M64"/>
    <mergeCell ref="N64:O64"/>
    <mergeCell ref="P64:Q64"/>
    <mergeCell ref="R64:S64"/>
    <mergeCell ref="D66:F66"/>
    <mergeCell ref="J66:K66"/>
    <mergeCell ref="L66:M66"/>
    <mergeCell ref="N66:O66"/>
    <mergeCell ref="P66:Q66"/>
    <mergeCell ref="R66:S66"/>
    <mergeCell ref="D65:F65"/>
    <mergeCell ref="J65:K65"/>
    <mergeCell ref="L65:M65"/>
    <mergeCell ref="N65:O65"/>
    <mergeCell ref="P65:Q65"/>
    <mergeCell ref="R65:S65"/>
  </mergeCells>
  <phoneticPr fontId="1"/>
  <dataValidations count="2">
    <dataValidation imeMode="halfKatakana" allowBlank="1" showInputMessage="1" showErrorMessage="1" sqref="E5:I5 P5:S5" xr:uid="{00000000-0002-0000-0300-000000000000}"/>
    <dataValidation imeMode="halfAlpha" allowBlank="1" showInputMessage="1" showErrorMessage="1" sqref="F7:G7 I7:J7 L7:M7" xr:uid="{00000000-0002-0000-0300-000001000000}"/>
  </dataValidations>
  <printOptions horizontalCentered="1"/>
  <pageMargins left="0.23622047244094491" right="0.23622047244094491" top="0.31496062992125984" bottom="0.15748031496062992" header="0.15748031496062992" footer="0.19685039370078741"/>
  <pageSetup paperSize="9" scale="78" fitToHeight="0" orientation="portrait" r:id="rId1"/>
  <headerFooter>
    <oddHeader xml:space="preserve">&amp;R&amp;"ＭＳ Ｐゴシック,太字 斜体"&amp;14No　&amp;P　　　　&amp;"ＭＳ Ｐゴシック,斜体"&amp;12
</oddHeader>
  </headerFooter>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ドロップダウンリスト入力" error="ドロップダウンリストからの入力のみ_x000a_" promptTitle="ドロップダウンリスト" xr:uid="{00000000-0002-0000-0300-000002000000}">
          <x14:formula1>
            <xm:f>データ!$J$2:$J$48</xm:f>
          </x14:formula1>
          <xm:sqref>L5:M6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B1:DF65"/>
  <sheetViews>
    <sheetView workbookViewId="0">
      <selection activeCell="B2" sqref="B2"/>
    </sheetView>
  </sheetViews>
  <sheetFormatPr defaultRowHeight="13.3"/>
  <cols>
    <col min="1" max="1" width="1.61328125" customWidth="1"/>
    <col min="2" max="2" width="5.3828125" bestFit="1" customWidth="1"/>
    <col min="4" max="4" width="5.3828125" bestFit="1" customWidth="1"/>
    <col min="5" max="5" width="11.15234375" bestFit="1" customWidth="1"/>
    <col min="6" max="6" width="4.4609375" bestFit="1" customWidth="1"/>
    <col min="7" max="8" width="3.15234375" bestFit="1" customWidth="1"/>
    <col min="9" max="9" width="5.4609375" bestFit="1" customWidth="1"/>
    <col min="10" max="10" width="12.61328125" bestFit="1" customWidth="1"/>
    <col min="11" max="11" width="13.765625" bestFit="1" customWidth="1"/>
    <col min="12" max="12" width="12.61328125" bestFit="1" customWidth="1"/>
    <col min="13" max="13" width="19.4609375" bestFit="1" customWidth="1"/>
    <col min="14" max="14" width="4.4609375" bestFit="1" customWidth="1"/>
    <col min="15" max="15" width="3.3828125" bestFit="1" customWidth="1"/>
    <col min="16" max="16" width="3.15234375" bestFit="1" customWidth="1"/>
    <col min="17" max="18" width="5.4609375" bestFit="1" customWidth="1"/>
    <col min="19" max="19" width="7.15234375" bestFit="1" customWidth="1"/>
    <col min="20" max="20" width="17.84375" bestFit="1" customWidth="1"/>
    <col min="21" max="21" width="6" bestFit="1" customWidth="1"/>
    <col min="22" max="22" width="7.84375" bestFit="1" customWidth="1"/>
    <col min="23" max="23" width="7.61328125" bestFit="1" customWidth="1"/>
    <col min="24" max="24" width="5.3828125" bestFit="1" customWidth="1"/>
    <col min="25" max="25" width="6" bestFit="1" customWidth="1"/>
    <col min="26" max="26" width="5.3828125" bestFit="1" customWidth="1"/>
    <col min="27" max="27" width="7.61328125" bestFit="1" customWidth="1"/>
    <col min="28" max="30" width="5.3828125" bestFit="1" customWidth="1"/>
    <col min="31" max="31" width="7.61328125" bestFit="1" customWidth="1"/>
    <col min="32" max="32" width="5.3828125" bestFit="1" customWidth="1"/>
    <col min="33" max="40" width="1.15234375" customWidth="1"/>
    <col min="41" max="42" width="3.15234375" style="1" bestFit="1" customWidth="1"/>
    <col min="43" max="43" width="7.4609375" bestFit="1" customWidth="1"/>
    <col min="44" max="44" width="4.4609375" bestFit="1" customWidth="1"/>
    <col min="45" max="45" width="10.3828125" bestFit="1" customWidth="1"/>
    <col min="46" max="46" width="3.15234375" bestFit="1" customWidth="1"/>
    <col min="47" max="48" width="10.3828125" bestFit="1" customWidth="1"/>
    <col min="49" max="49" width="3.15234375" style="1" bestFit="1" customWidth="1"/>
    <col min="50" max="50" width="11.15234375" bestFit="1" customWidth="1"/>
    <col min="51" max="51" width="12.61328125" style="19" bestFit="1" customWidth="1"/>
    <col min="52" max="52" width="3.4609375" bestFit="1" customWidth="1"/>
    <col min="53" max="54" width="3.15234375" bestFit="1" customWidth="1"/>
    <col min="55" max="55" width="7.4609375" bestFit="1" customWidth="1"/>
    <col min="56" max="56" width="4.4609375" bestFit="1" customWidth="1"/>
    <col min="57" max="57" width="10.3828125" bestFit="1" customWidth="1"/>
    <col min="58" max="58" width="3.15234375" bestFit="1" customWidth="1"/>
    <col min="59" max="60" width="10.3828125" bestFit="1" customWidth="1"/>
    <col min="61" max="61" width="3.15234375" style="1" bestFit="1" customWidth="1"/>
    <col min="62" max="62" width="11.15234375" bestFit="1" customWidth="1"/>
    <col min="63" max="63" width="12.61328125" bestFit="1" customWidth="1"/>
    <col min="64" max="64" width="3.4609375" style="1" bestFit="1" customWidth="1"/>
    <col min="65" max="65" width="7.765625" bestFit="1" customWidth="1"/>
    <col min="66" max="68" width="5.3828125" bestFit="1" customWidth="1"/>
    <col min="69" max="71" width="5.15234375" customWidth="1"/>
    <col min="72" max="72" width="7.15234375" bestFit="1" customWidth="1"/>
    <col min="73" max="73" width="3.4609375" bestFit="1" customWidth="1"/>
    <col min="74" max="74" width="7" customWidth="1"/>
    <col min="75" max="75" width="4.4609375" bestFit="1" customWidth="1"/>
    <col min="76" max="76" width="5.3828125" style="1" bestFit="1" customWidth="1"/>
    <col min="77" max="77" width="4.3828125" customWidth="1"/>
    <col min="78" max="78" width="5.3828125" bestFit="1" customWidth="1"/>
    <col min="79" max="79" width="9" bestFit="1" customWidth="1"/>
    <col min="80" max="80" width="9.4609375" bestFit="1" customWidth="1"/>
    <col min="81" max="81" width="6.15234375" customWidth="1"/>
    <col min="82" max="82" width="5.3828125" bestFit="1" customWidth="1"/>
    <col min="83" max="83" width="10.23046875" bestFit="1" customWidth="1"/>
    <col min="84" max="84" width="15" bestFit="1" customWidth="1"/>
    <col min="85" max="85" width="0.23046875" customWidth="1"/>
    <col min="86" max="91" width="5.3828125" bestFit="1" customWidth="1"/>
    <col min="92" max="92" width="0.61328125" customWidth="1"/>
    <col min="93" max="93" width="3.4609375" style="994" hidden="1" customWidth="1"/>
    <col min="94" max="94" width="17.4609375" style="994" hidden="1" customWidth="1"/>
    <col min="95" max="95" width="2.765625" style="993" hidden="1" customWidth="1"/>
    <col min="96" max="96" width="4.765625" style="993" hidden="1" customWidth="1"/>
    <col min="97" max="97" width="7.23046875" hidden="1" customWidth="1"/>
    <col min="98" max="99" width="0.61328125" hidden="1" customWidth="1"/>
    <col min="100" max="100" width="3.3828125" hidden="1" customWidth="1"/>
    <col min="101" max="101" width="2.765625" hidden="1" customWidth="1"/>
    <col min="102" max="102" width="3.84375" style="1" hidden="1" customWidth="1"/>
    <col min="103" max="103" width="2.4609375" style="1" hidden="1" customWidth="1"/>
    <col min="104" max="104" width="3.765625" style="1" hidden="1" customWidth="1"/>
    <col min="105" max="105" width="2.4609375" style="1" hidden="1" customWidth="1"/>
    <col min="106" max="106" width="2.3828125" hidden="1" customWidth="1"/>
    <col min="107" max="107" width="4.4609375" hidden="1" customWidth="1"/>
    <col min="108" max="108" width="9.23046875" hidden="1" customWidth="1"/>
    <col min="109" max="109" width="4.4609375" hidden="1" customWidth="1"/>
    <col min="110" max="110" width="9.23046875" hidden="1" customWidth="1"/>
  </cols>
  <sheetData>
    <row r="1" spans="2:110" ht="88.65" customHeight="1">
      <c r="B1" s="9" t="s">
        <v>133</v>
      </c>
      <c r="C1" s="10" t="s">
        <v>134</v>
      </c>
      <c r="D1" s="9" t="s">
        <v>135</v>
      </c>
      <c r="E1" s="11" t="s">
        <v>136</v>
      </c>
      <c r="F1" s="12" t="s">
        <v>137</v>
      </c>
      <c r="G1" s="12" t="s">
        <v>138</v>
      </c>
      <c r="H1" s="12" t="s">
        <v>139</v>
      </c>
      <c r="I1" s="13" t="s">
        <v>140</v>
      </c>
      <c r="J1" s="13" t="s">
        <v>141</v>
      </c>
      <c r="K1" s="12" t="s">
        <v>142</v>
      </c>
      <c r="L1" s="12" t="s">
        <v>143</v>
      </c>
      <c r="M1" s="12" t="s">
        <v>144</v>
      </c>
      <c r="N1" s="12" t="s">
        <v>74</v>
      </c>
      <c r="O1" s="13" t="s">
        <v>145</v>
      </c>
      <c r="P1" s="13" t="s">
        <v>72</v>
      </c>
      <c r="Q1" s="13" t="s">
        <v>146</v>
      </c>
      <c r="R1" s="13" t="s">
        <v>147</v>
      </c>
      <c r="S1" s="12" t="s">
        <v>148</v>
      </c>
      <c r="T1" s="14" t="s">
        <v>149</v>
      </c>
      <c r="U1" s="348" t="s">
        <v>150</v>
      </c>
      <c r="V1" s="348" t="s">
        <v>151</v>
      </c>
      <c r="W1" s="349" t="s">
        <v>152</v>
      </c>
      <c r="X1" s="349" t="s">
        <v>153</v>
      </c>
      <c r="Y1" s="350" t="s">
        <v>442</v>
      </c>
      <c r="Z1" s="350" t="s">
        <v>443</v>
      </c>
      <c r="AA1" s="350" t="s">
        <v>444</v>
      </c>
      <c r="AB1" s="350" t="s">
        <v>445</v>
      </c>
      <c r="AC1" s="351" t="s">
        <v>446</v>
      </c>
      <c r="AD1" s="351" t="s">
        <v>447</v>
      </c>
      <c r="AE1" s="351" t="s">
        <v>448</v>
      </c>
      <c r="AF1" s="351" t="s">
        <v>449</v>
      </c>
      <c r="AG1" s="13" t="s">
        <v>450</v>
      </c>
      <c r="AH1" s="12" t="s">
        <v>451</v>
      </c>
      <c r="AI1" s="13" t="s">
        <v>452</v>
      </c>
      <c r="AJ1" s="13" t="s">
        <v>453</v>
      </c>
      <c r="AK1" s="13" t="s">
        <v>454</v>
      </c>
      <c r="AL1" s="13" t="s">
        <v>455</v>
      </c>
      <c r="AM1" s="13" t="s">
        <v>456</v>
      </c>
      <c r="AN1" s="13" t="s">
        <v>457</v>
      </c>
      <c r="AO1" s="406" t="s">
        <v>480</v>
      </c>
      <c r="AP1" s="406" t="s">
        <v>473</v>
      </c>
      <c r="AQ1" s="350" t="s">
        <v>458</v>
      </c>
      <c r="AR1" s="350" t="s">
        <v>459</v>
      </c>
      <c r="AS1" s="350" t="s">
        <v>460</v>
      </c>
      <c r="AT1" s="350" t="s">
        <v>461</v>
      </c>
      <c r="AU1" s="350" t="s">
        <v>462</v>
      </c>
      <c r="AV1" s="350" t="s">
        <v>463</v>
      </c>
      <c r="AW1" s="353" t="s">
        <v>464</v>
      </c>
      <c r="AX1" s="350" t="s">
        <v>465</v>
      </c>
      <c r="AY1" s="353" t="s">
        <v>466</v>
      </c>
      <c r="AZ1" s="350" t="s">
        <v>467</v>
      </c>
      <c r="BA1" s="354" t="s">
        <v>468</v>
      </c>
      <c r="BB1" s="352" t="s">
        <v>474</v>
      </c>
      <c r="BC1" s="351" t="s">
        <v>458</v>
      </c>
      <c r="BD1" s="351" t="s">
        <v>459</v>
      </c>
      <c r="BE1" s="351" t="s">
        <v>460</v>
      </c>
      <c r="BF1" s="351" t="s">
        <v>461</v>
      </c>
      <c r="BG1" s="351" t="s">
        <v>462</v>
      </c>
      <c r="BH1" s="351" t="s">
        <v>463</v>
      </c>
      <c r="BI1" s="355" t="s">
        <v>464</v>
      </c>
      <c r="BJ1" s="351" t="s">
        <v>465</v>
      </c>
      <c r="BK1" s="351" t="s">
        <v>466</v>
      </c>
      <c r="BL1" s="355" t="s">
        <v>467</v>
      </c>
      <c r="BM1" s="356" t="s">
        <v>468</v>
      </c>
      <c r="BN1" s="9" t="s">
        <v>154</v>
      </c>
      <c r="BO1" s="9" t="s">
        <v>169</v>
      </c>
      <c r="BP1" s="9" t="s">
        <v>155</v>
      </c>
      <c r="BQ1" s="9" t="s">
        <v>156</v>
      </c>
      <c r="BR1" s="9" t="s">
        <v>157</v>
      </c>
      <c r="BS1" s="9" t="s">
        <v>627</v>
      </c>
      <c r="BT1" s="9" t="s">
        <v>628</v>
      </c>
      <c r="BU1" s="9" t="s">
        <v>409</v>
      </c>
      <c r="BV1" s="9" t="s">
        <v>629</v>
      </c>
      <c r="BW1" s="9" t="s">
        <v>157</v>
      </c>
      <c r="BX1" s="9" t="s">
        <v>158</v>
      </c>
      <c r="BY1" s="10" t="s">
        <v>159</v>
      </c>
      <c r="BZ1" s="15" t="s">
        <v>160</v>
      </c>
      <c r="CA1" s="15" t="s">
        <v>161</v>
      </c>
      <c r="CB1" s="15" t="s">
        <v>349</v>
      </c>
      <c r="CC1" s="15" t="s">
        <v>350</v>
      </c>
      <c r="CD1" s="15" t="s">
        <v>162</v>
      </c>
      <c r="CE1" s="15" t="s">
        <v>163</v>
      </c>
      <c r="CF1" s="15" t="s">
        <v>164</v>
      </c>
      <c r="CG1" s="16"/>
      <c r="CH1" s="15" t="s">
        <v>165</v>
      </c>
      <c r="CI1" s="15" t="s">
        <v>166</v>
      </c>
      <c r="CJ1" s="15" t="s">
        <v>167</v>
      </c>
      <c r="CK1" s="15" t="s">
        <v>168</v>
      </c>
      <c r="CL1" s="15" t="s">
        <v>359</v>
      </c>
      <c r="CM1" s="15" t="s">
        <v>360</v>
      </c>
      <c r="CN1" s="15"/>
      <c r="CO1" s="990"/>
      <c r="CP1" s="991"/>
      <c r="CQ1" s="992"/>
    </row>
    <row r="2" spans="2:110" ht="18.75" customHeight="1">
      <c r="B2" t="str">
        <f>IF(競技者データ入力シート!$S$2="","",競技者データ入力シート!$S$2)</f>
        <v/>
      </c>
      <c r="C2" t="str">
        <f>IF(競技者データ入力シート!$D8="","",競技者データ入力シート!$S$3)</f>
        <v/>
      </c>
      <c r="D2" t="str">
        <f>IF(競技者データ入力シート!D8="","",競技者データ入力シート!B8)</f>
        <v/>
      </c>
      <c r="E2"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J2</f>
        <v/>
      </c>
      <c r="M2" t="str">
        <f>ASC(IF(競技者データ入力シート!H8="","",競技者データ入力シート!H8))</f>
        <v/>
      </c>
      <c r="N2" t="str">
        <f>ASC(IF(競技者データ入力シート!P8="","",競技者データ入力シート!P8))</f>
        <v/>
      </c>
      <c r="O2" t="str">
        <f>IF(競技者データ入力シート!J8="","",競技者データ入力シート!J8)</f>
        <v/>
      </c>
      <c r="P2"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1" t="str">
        <f>IF($O2="","",IF($O2="男",IFERROR(VLOOKUP(競技者データ入力シート!Q8,データ!$B$2:$C$101,2,FALSE),""),IF($O2="女",IFERROR(VLOOKUP(競技者データ入力シート!Q8,データ!$F$2:$G$101,2,FALSE),""))))</f>
        <v/>
      </c>
      <c r="V2" t="str">
        <f>ASC(IF(競技者データ入力シート!Q8="","",競技者データ入力シート!R8))</f>
        <v/>
      </c>
      <c r="Y2" s="1" t="str">
        <f>IF($O2="","",IF($O2="男",IFERROR(VLOOKUP(競技者データ入力シート!V8,データ!$B$2:$C$101,2,FALSE),""),IF($O2="女",IFERROR(VLOOKUP(競技者データ入力シート!V8,データ!$F$2:$G$101,2,FALSE),""))))</f>
        <v/>
      </c>
      <c r="Z2" t="str">
        <f>ASC(IF(競技者データ入力シート!W8="","",競技者データ入力シート!W8))</f>
        <v/>
      </c>
      <c r="AC2" s="1" t="str">
        <f>IF($O2="","",IF($O2="男",IFERROR(VLOOKUP(競技者データ入力シート!AA8,データ!$B$2:$C$101,2,FALSE),""),IF($O2="女",IFERROR(VLOOKUP(競技者データ入力シート!AA8,データ!$F$2:$G$101,2,FALSE),""))))</f>
        <v/>
      </c>
      <c r="AD2" t="str">
        <f>ASC(IF(競技者データ入力シート!AB8="","",競技者データ入力シート!AB8))</f>
        <v/>
      </c>
      <c r="AG2" s="1"/>
      <c r="AO2" s="1" t="str">
        <f>IF(競技者データ入力シート!$I8="一般","A",(IF(競技者データ入力シート!$I8="大学","A",(IF(競技者データ入力シート!$I8="高校","B",(IF(競技者データ入力シート!$I8="中学","B","")))))))</f>
        <v/>
      </c>
      <c r="AP2" s="1" t="str">
        <f>IF(競技者データ入力シート!Y8="","",競技者データ入力シート!Y8)</f>
        <v/>
      </c>
      <c r="AQ2" s="674" t="str">
        <f>IF(競技者データ入力シート!$Y8="","",(IFERROR(VLOOKUP(($Y2&amp;$AP2),$CR$2:$CS$65,2,FALSE),"")))</f>
        <v/>
      </c>
      <c r="AR2" s="19" t="str">
        <f>IF(競技者データ入力シート!$Y8="","",$B2)</f>
        <v/>
      </c>
      <c r="AS2" s="19" t="str">
        <f>IF(競技者データ入力シート!$Y8="","",$C2&amp;$AP2)</f>
        <v/>
      </c>
      <c r="AT2" s="19"/>
      <c r="AU2" s="19" t="str">
        <f>IF(競技者データ入力シート!$Y8="","",$C2&amp;$AP2)</f>
        <v/>
      </c>
      <c r="AV2" s="19" t="str">
        <f>IF(競技者データ入力シート!$Y8="","",$C2&amp;$AP2)</f>
        <v/>
      </c>
      <c r="AW2" s="1" t="str">
        <f>IF(競技者データ入力シート!$Y8="","",(COUNTIF($AQ$2:AQ2,AQ2)))</f>
        <v/>
      </c>
      <c r="AX2" s="1" t="str">
        <f>IF(競技者データ入力シート!$Y8="","",$E2)</f>
        <v/>
      </c>
      <c r="AY2" s="19" t="str">
        <f>IF(競技者データ入力シート!$Y8="","",$J2)</f>
        <v/>
      </c>
      <c r="AZ2" s="1" t="str">
        <f>IF(競技者データ入力シート!$Y8="","",$Y2)</f>
        <v/>
      </c>
      <c r="BA2" s="1" t="str">
        <f>IF(競技者データ入力シート!$Y8="","",$Z2)</f>
        <v/>
      </c>
      <c r="BB2" t="str">
        <f>IF(競技者データ入力シート!AD8="","",競技者データ入力シート!AD8)</f>
        <v/>
      </c>
      <c r="BC2" s="19" t="str">
        <f>IF(競技者データ入力シート!$AD8="","",(IFERROR(VLOOKUP(($AC2&amp;$BB2),$CR$2:$CS$65,2,FALSE),"")))</f>
        <v/>
      </c>
      <c r="BD2" s="19" t="str">
        <f>IF(競技者データ入力シート!$AD8="","",$B2)</f>
        <v/>
      </c>
      <c r="BE2" s="19" t="str">
        <f>IF(競技者データ入力シート!$AD8="","",$C2&amp;$BB2)</f>
        <v/>
      </c>
      <c r="BF2" s="19"/>
      <c r="BG2" s="19" t="str">
        <f>IF(競技者データ入力シート!$AD8="","",$C2&amp;$BB2)</f>
        <v/>
      </c>
      <c r="BH2" s="19" t="str">
        <f>IF(競技者データ入力シート!$AD8="","",$C2&amp;$BB2)</f>
        <v/>
      </c>
      <c r="BI2" s="19" t="str">
        <f>IF(競技者データ入力シート!$AD8="","",(COUNTIF($BC$2:BC2,BC2)))</f>
        <v/>
      </c>
      <c r="BJ2" s="19" t="str">
        <f>IF(競技者データ入力シート!$AD8="","",E2)</f>
        <v/>
      </c>
      <c r="BK2" s="19" t="str">
        <f>IF(競技者データ入力シート!$AD8="","",J2)</f>
        <v/>
      </c>
      <c r="BL2" s="1" t="str">
        <f>IF(競技者データ入力シート!$AD8="","",AC2)</f>
        <v/>
      </c>
      <c r="BM2" s="19" t="str">
        <f>IF(競技者データ入力シート!$AD8="","",AD2)</f>
        <v/>
      </c>
      <c r="BR2" s="684" t="str">
        <f>ASC(IF(競技者データ入力シート!S2="","",競技者データ入力シート!S2))</f>
        <v/>
      </c>
      <c r="BS2" s="684">
        <f>'大会申込一覧表(印刷して提出)'!O11</f>
        <v>0</v>
      </c>
      <c r="BT2" s="684">
        <f>入力注意事項!Y30</f>
        <v>0</v>
      </c>
      <c r="BU2" s="684">
        <f>'大会申込一覧表(印刷して提出)'!R11</f>
        <v>0</v>
      </c>
      <c r="BV2" s="684">
        <f>入力注意事項!AC32</f>
        <v>0</v>
      </c>
      <c r="BW2" s="684" t="str">
        <f>ASC(IF(競技者データ入力シート!S2="","",競技者データ入力シート!S2))</f>
        <v/>
      </c>
      <c r="BX2" s="1">
        <f>IF('大会申込一覧表(印刷して提出)'!L5="","",(VLOOKUP('大会申込一覧表(印刷して提出)'!L5,データ!$J$2:$K$48,2,FALSE)))</f>
        <v>12</v>
      </c>
      <c r="BY2" t="str">
        <f>IF('大会申込一覧表(印刷して提出)'!$E$6="","",'大会申込一覧表(印刷して提出)'!$E$6)</f>
        <v/>
      </c>
      <c r="BZ2" t="str">
        <f>ASC(IF('大会申込一覧表(印刷して提出)'!E5="","",'大会申込一覧表(印刷して提出)'!E5))</f>
        <v/>
      </c>
      <c r="CA2" t="str">
        <f>IF('大会申込一覧表(印刷して提出)'!P6="","",'大会申込一覧表(印刷して提出)'!P6)</f>
        <v/>
      </c>
      <c r="CB2" t="str">
        <f>IF('大会申込一覧表(印刷して提出)'!$F$7="","",'大会申込一覧表(印刷して提出)'!$F$7)</f>
        <v/>
      </c>
      <c r="CC2" t="str">
        <f>IF('大会申込一覧表(印刷して提出)'!$E$8="","",'大会申込一覧表(印刷して提出)'!$E$8)</f>
        <v/>
      </c>
      <c r="CD2" t="str">
        <f>IF('大会申込一覧表(印刷して提出)'!$E$6="","",'大会申込一覧表(印刷して提出)'!$E$6)</f>
        <v/>
      </c>
      <c r="CE2" t="str">
        <f>IF('大会申込一覧表(印刷して提出)'!P7="","",'大会申込一覧表(印刷して提出)'!P7)</f>
        <v/>
      </c>
      <c r="CF2" t="str">
        <f>IF('大会申込一覧表(印刷して提出)'!P9="","",'大会申込一覧表(印刷して提出)'!P9)</f>
        <v/>
      </c>
      <c r="CH2" t="str">
        <f>IF('大会申込一覧表(印刷して提出)'!D10="","",'大会申込一覧表(印刷して提出)'!D10)</f>
        <v/>
      </c>
      <c r="CI2" t="str">
        <f>IF('大会申込一覧表(印刷して提出)'!H10="","",'大会申込一覧表(印刷して提出)'!H10)</f>
        <v/>
      </c>
      <c r="CJ2" t="str">
        <f>IF('大会申込一覧表(印刷して提出)'!D11="","",'大会申込一覧表(印刷して提出)'!D11)</f>
        <v/>
      </c>
      <c r="CK2" t="str">
        <f>IF('大会申込一覧表(印刷して提出)'!H11="","",'大会申込一覧表(印刷して提出)'!H11)</f>
        <v/>
      </c>
      <c r="CL2" t="str">
        <f>IF('大会申込一覧表(印刷して提出)'!D12="","",'大会申込一覧表(印刷して提出)'!D12)</f>
        <v/>
      </c>
      <c r="CM2" t="str">
        <f>IF('大会申込一覧表(印刷して提出)'!H12="","",'大会申込一覧表(印刷して提出)'!H12)</f>
        <v/>
      </c>
      <c r="CO2" s="994">
        <v>3</v>
      </c>
      <c r="CP2" s="994" t="s">
        <v>13</v>
      </c>
      <c r="CQ2" s="993" t="s">
        <v>170</v>
      </c>
      <c r="CR2" s="993" t="str">
        <f>CONCATENATE(CO2,CQ2)</f>
        <v>3A</v>
      </c>
      <c r="CS2" t="str">
        <f>IF(競技者データ入力シート!$S$2="","",競技者データ入力シート!$S$2*1000+CO2*10+1)</f>
        <v/>
      </c>
      <c r="CV2" t="str">
        <f>IF(O2="","",O2)</f>
        <v/>
      </c>
      <c r="CW2" t="str">
        <f>IF(AO2="","",AO2)</f>
        <v/>
      </c>
      <c r="CX2" s="1" t="str">
        <f>CONCATENATE(AZ2,AP2)</f>
        <v/>
      </c>
      <c r="CY2" s="1" t="str">
        <f>IF(CX2="","",COUNTIF($CX$2:CX2,CX2))</f>
        <v/>
      </c>
      <c r="CZ2" s="1" t="str">
        <f>CONCATENATE(BL2,BB2)</f>
        <v/>
      </c>
      <c r="DA2" s="1" t="str">
        <f>IF(CZ2="","",COUNTIF($CZ$2:CZ2,CZ2))</f>
        <v/>
      </c>
      <c r="DC2" t="str">
        <f>IF(CX2="","",CONCATENATE(CX2,CY2))</f>
        <v/>
      </c>
      <c r="DD2" t="str">
        <f>IF(DC2="","",CONCATENATE(競技者データ入力シート!D8,競技者データ入力シート!E8))</f>
        <v/>
      </c>
      <c r="DE2" t="str">
        <f>IF(CZ2="","",CONCATENATE(CZ2,DA2))</f>
        <v/>
      </c>
      <c r="DF2" t="str">
        <f>IF(DE2="","",CONCATENATE(競技者データ入力シート!D8,競技者データ入力シート!E8))</f>
        <v/>
      </c>
    </row>
    <row r="3" spans="2:110" ht="18" customHeight="1">
      <c r="B3" t="str">
        <f>IF(競技者データ入力シート!$S$2="","",競技者データ入力シート!$S$2)</f>
        <v/>
      </c>
      <c r="C3" t="str">
        <f>IF(競技者データ入力シート!$D9="","",競技者データ入力シート!$S$3)</f>
        <v/>
      </c>
      <c r="D3" t="str">
        <f>IF(競技者データ入力シート!D9="","",競技者データ入力シート!B9)</f>
        <v/>
      </c>
      <c r="E3"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ref="L3:L51" si="0">J3</f>
        <v/>
      </c>
      <c r="M3" t="str">
        <f>ASC(IF(競技者データ入力シート!H9="","",競技者データ入力シート!H9))</f>
        <v/>
      </c>
      <c r="N3" t="str">
        <f>ASC(IF(競技者データ入力シート!P9="","",競技者データ入力シート!P9))</f>
        <v/>
      </c>
      <c r="O3" t="str">
        <f>IF(競技者データ入力シート!J9="","",競技者データ入力シート!J9)</f>
        <v/>
      </c>
      <c r="P3"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1" t="str">
        <f>IF($O3="","",IF($O3="男",IFERROR(VLOOKUP(競技者データ入力シート!Q9,データ!$B$2:$C$101,2,FALSE),""),IF($O3="女",IFERROR(VLOOKUP(競技者データ入力シート!Q9,データ!$F$2:$G$101,2,FALSE),""))))</f>
        <v/>
      </c>
      <c r="V3" t="str">
        <f>ASC(IF(競技者データ入力シート!Q9="","",競技者データ入力シート!R9))</f>
        <v/>
      </c>
      <c r="Y3" s="1" t="str">
        <f>IF($O3="","",IF($O3="男",IFERROR(VLOOKUP(競技者データ入力シート!V9,データ!$B$2:$C$101,2,FALSE),""),IF($O3="女",IFERROR(VLOOKUP(競技者データ入力シート!V9,データ!$F$2:$G$101,2,FALSE),""))))</f>
        <v/>
      </c>
      <c r="Z3" t="str">
        <f>ASC(IF(競技者データ入力シート!W9="","",競技者データ入力シート!W9))</f>
        <v/>
      </c>
      <c r="AC3" s="1" t="str">
        <f>IF($O3="","",IF($O3="男",IFERROR(VLOOKUP(競技者データ入力シート!AA9,データ!$B$2:$C$101,2,FALSE),""),IF($O3="女",IFERROR(VLOOKUP(競技者データ入力シート!AA9,データ!$F$2:$G$101,2,FALSE),""))))</f>
        <v/>
      </c>
      <c r="AD3" t="str">
        <f>ASC(IF(競技者データ入力シート!AB9="","",競技者データ入力シート!AB9))</f>
        <v/>
      </c>
      <c r="AG3" s="1"/>
      <c r="AO3" s="1" t="str">
        <f>IF(競技者データ入力シート!$I9="一般","A",(IF(競技者データ入力シート!$I9="大学","A",(IF(競技者データ入力シート!$I9="高校","B",(IF(競技者データ入力シート!$I9="中学","B","")))))))</f>
        <v/>
      </c>
      <c r="AP3" s="1" t="str">
        <f>IF(競技者データ入力シート!Y9="","",競技者データ入力シート!Y9)</f>
        <v/>
      </c>
      <c r="AQ3" s="674" t="str">
        <f>IF(競技者データ入力シート!$Y9="","",(IFERROR(VLOOKUP(($Y3&amp;$AP3),$CR$2:$CS$65,2,FALSE),"")))</f>
        <v/>
      </c>
      <c r="AR3" s="19" t="str">
        <f>IF(競技者データ入力シート!$Y9="","",$B3)</f>
        <v/>
      </c>
      <c r="AS3" s="19" t="str">
        <f>IF(競技者データ入力シート!$Y9="","",$C3&amp;$AP3)</f>
        <v/>
      </c>
      <c r="AT3" s="19"/>
      <c r="AU3" s="19" t="str">
        <f>IF(競技者データ入力シート!$Y9="","",$C3&amp;$AP3)</f>
        <v/>
      </c>
      <c r="AV3" s="19" t="str">
        <f>IF(競技者データ入力シート!$Y9="","",$C3&amp;$AP3)</f>
        <v/>
      </c>
      <c r="AW3" s="1" t="str">
        <f>IF(競技者データ入力シート!$Y9="","",(COUNTIF($AQ$2:AQ3,AQ3)))</f>
        <v/>
      </c>
      <c r="AX3" s="1" t="str">
        <f>IF(競技者データ入力シート!$Y9="","",$E3)</f>
        <v/>
      </c>
      <c r="AY3" s="19" t="str">
        <f>IF(競技者データ入力シート!$Y9="","",$J3)</f>
        <v/>
      </c>
      <c r="AZ3" s="1" t="str">
        <f>IF(競技者データ入力シート!$Y9="","",$Y3)</f>
        <v/>
      </c>
      <c r="BA3" s="1" t="str">
        <f>IF(競技者データ入力シート!$Y9="","",$Z3)</f>
        <v/>
      </c>
      <c r="BB3" t="str">
        <f>IF(競技者データ入力シート!AD9="","",競技者データ入力シート!AD9)</f>
        <v/>
      </c>
      <c r="BC3" s="19" t="str">
        <f>IF(競技者データ入力シート!$AD9="","",(IFERROR(VLOOKUP(($AC3&amp;$BB3),$CR$2:$CS$65,2,FALSE),"")))</f>
        <v/>
      </c>
      <c r="BD3" s="19" t="str">
        <f>IF(競技者データ入力シート!$AD9="","",$B3)</f>
        <v/>
      </c>
      <c r="BE3" s="19" t="str">
        <f>IF(競技者データ入力シート!$AD9="","",$C3&amp;$BB3)</f>
        <v/>
      </c>
      <c r="BF3" s="19"/>
      <c r="BG3" s="19" t="str">
        <f>IF(競技者データ入力シート!$AD9="","",$C3&amp;$BB3)</f>
        <v/>
      </c>
      <c r="BH3" s="19" t="str">
        <f>IF(競技者データ入力シート!$AD9="","",$C3&amp;$BB3)</f>
        <v/>
      </c>
      <c r="BI3" s="19" t="str">
        <f>IF(競技者データ入力シート!$AD9="","",(COUNTIF($BC$2:BC3,BC3)))</f>
        <v/>
      </c>
      <c r="BJ3" s="19" t="str">
        <f>IF(競技者データ入力シート!$AD9="","",E3)</f>
        <v/>
      </c>
      <c r="BK3" s="19" t="str">
        <f>IF(競技者データ入力シート!$AD9="","",J3)</f>
        <v/>
      </c>
      <c r="BL3" s="1" t="str">
        <f>IF(競技者データ入力シート!$AD9="","",AC3)</f>
        <v/>
      </c>
      <c r="BM3" s="19" t="str">
        <f>IF(競技者データ入力シート!$AD9="","",AD3)</f>
        <v/>
      </c>
      <c r="CO3" s="994">
        <f>CO2</f>
        <v>3</v>
      </c>
      <c r="CP3" s="994" t="str">
        <f>CP2</f>
        <v>一般男子4X100mR</v>
      </c>
      <c r="CQ3" s="993" t="s">
        <v>423</v>
      </c>
      <c r="CR3" s="993" t="str">
        <f t="shared" ref="CR3:CR65" si="1">CONCATENATE(CO3,CQ3)</f>
        <v>3B</v>
      </c>
      <c r="CS3" t="str">
        <f>IF(CS2="","",CS2+1)</f>
        <v/>
      </c>
      <c r="CV3" t="str">
        <f t="shared" ref="CV3:CV51" si="2">IF(O3="","",O3)</f>
        <v/>
      </c>
      <c r="CW3" t="str">
        <f t="shared" ref="CW3:CW51" si="3">IF(AO3="","",AO3)</f>
        <v/>
      </c>
      <c r="CX3" s="1" t="str">
        <f t="shared" ref="CX3:CX51" si="4">CONCATENATE(AZ3,AP3)</f>
        <v/>
      </c>
      <c r="CY3" s="1" t="str">
        <f>IF(CX3="","",COUNTIF($CX$2:CX3,CX3))</f>
        <v/>
      </c>
      <c r="CZ3" s="1" t="str">
        <f t="shared" ref="CZ3:CZ51" si="5">CONCATENATE(BL3,BB3)</f>
        <v/>
      </c>
      <c r="DA3" s="1" t="str">
        <f>IF(CZ3="","",COUNTIF($CZ$2:CZ3,CZ3))</f>
        <v/>
      </c>
      <c r="DC3" t="str">
        <f t="shared" ref="DC3:DC51" si="6">IF(CX3="","",CONCATENATE(CX3,CY3))</f>
        <v/>
      </c>
      <c r="DD3" t="str">
        <f>IF(DC3="","",CONCATENATE(競技者データ入力シート!D9,競技者データ入力シート!E9))</f>
        <v/>
      </c>
      <c r="DE3" t="str">
        <f t="shared" ref="DE3:DE51" si="7">IF(CZ3="","",CONCATENATE(CZ3,DA3))</f>
        <v/>
      </c>
      <c r="DF3" t="str">
        <f>IF(DE3="","",CONCATENATE(競技者データ入力シート!D9,競技者データ入力シート!E9))</f>
        <v/>
      </c>
    </row>
    <row r="4" spans="2:110" ht="18" customHeight="1">
      <c r="B4" t="str">
        <f>IF(競技者データ入力シート!$S$2="","",競技者データ入力シート!$S$2)</f>
        <v/>
      </c>
      <c r="C4" t="str">
        <f>IF(競技者データ入力シート!$D10="","",競技者データ入力シート!$S$3)</f>
        <v/>
      </c>
      <c r="D4" t="str">
        <f>IF(競技者データ入力シート!D10="","",競技者データ入力シート!B10)</f>
        <v/>
      </c>
      <c r="E4"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t="str">
        <f>ASC(IF(競技者データ入力シート!P10="","",競技者データ入力シート!P10))</f>
        <v/>
      </c>
      <c r="O4" t="str">
        <f>IF(競技者データ入力シート!J10="","",競技者データ入力シート!J10)</f>
        <v/>
      </c>
      <c r="P4"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1" t="str">
        <f>IF($O4="","",IF($O4="男",IFERROR(VLOOKUP(競技者データ入力シート!Q10,データ!$B$2:$C$101,2,FALSE),""),IF($O4="女",IFERROR(VLOOKUP(競技者データ入力シート!Q10,データ!$F$2:$G$101,2,FALSE),""))))</f>
        <v/>
      </c>
      <c r="V4" t="str">
        <f>ASC(IF(競技者データ入力シート!Q10="","",競技者データ入力シート!R10))</f>
        <v/>
      </c>
      <c r="Y4" s="1" t="str">
        <f>IF($O4="","",IF($O4="男",IFERROR(VLOOKUP(競技者データ入力シート!V10,データ!$B$2:$C$101,2,FALSE),""),IF($O4="女",IFERROR(VLOOKUP(競技者データ入力シート!V10,データ!$F$2:$G$101,2,FALSE),""))))</f>
        <v/>
      </c>
      <c r="Z4" t="str">
        <f>ASC(IF(競技者データ入力シート!W10="","",競技者データ入力シート!W10))</f>
        <v/>
      </c>
      <c r="AC4" s="1" t="str">
        <f>IF($O4="","",IF($O4="男",IFERROR(VLOOKUP(競技者データ入力シート!AA10,データ!$B$2:$C$101,2,FALSE),""),IF($O4="女",IFERROR(VLOOKUP(競技者データ入力シート!AA10,データ!$F$2:$G$101,2,FALSE),""))))</f>
        <v/>
      </c>
      <c r="AD4" t="str">
        <f>ASC(IF(競技者データ入力シート!AB10="","",競技者データ入力シート!AB10))</f>
        <v/>
      </c>
      <c r="AG4" s="1"/>
      <c r="AO4" s="1" t="str">
        <f>IF(競技者データ入力シート!$I10="一般","A",(IF(競技者データ入力シート!$I10="大学","A",(IF(競技者データ入力シート!$I10="高校","B",(IF(競技者データ入力シート!$I10="中学","B","")))))))</f>
        <v/>
      </c>
      <c r="AP4" s="1" t="str">
        <f>IF(競技者データ入力シート!Y10="","",競技者データ入力シート!Y10)</f>
        <v/>
      </c>
      <c r="AQ4" s="674" t="str">
        <f>IF(競技者データ入力シート!$Y10="","",(IFERROR(VLOOKUP(($Y4&amp;$AP4),$CR$2:$CS$65,2,FALSE),"")))</f>
        <v/>
      </c>
      <c r="AR4" s="19" t="str">
        <f>IF(競技者データ入力シート!$Y10="","",$B4)</f>
        <v/>
      </c>
      <c r="AS4" s="19" t="str">
        <f>IF(競技者データ入力シート!$Y10="","",$C4&amp;$AP4)</f>
        <v/>
      </c>
      <c r="AT4" s="19"/>
      <c r="AU4" s="19" t="str">
        <f>IF(競技者データ入力シート!$Y10="","",$C4&amp;$AP4)</f>
        <v/>
      </c>
      <c r="AV4" s="19" t="str">
        <f>IF(競技者データ入力シート!$Y10="","",$C4&amp;$AP4)</f>
        <v/>
      </c>
      <c r="AW4" s="1" t="str">
        <f>IF(競技者データ入力シート!$Y10="","",(COUNTIF($AQ$2:AQ4,AQ4)))</f>
        <v/>
      </c>
      <c r="AX4" s="1" t="str">
        <f>IF(競技者データ入力シート!$Y10="","",$E4)</f>
        <v/>
      </c>
      <c r="AY4" s="19" t="str">
        <f>IF(競技者データ入力シート!$Y10="","",$J4)</f>
        <v/>
      </c>
      <c r="AZ4" s="1" t="str">
        <f>IF(競技者データ入力シート!$Y10="","",$Y4)</f>
        <v/>
      </c>
      <c r="BA4" s="1" t="str">
        <f>IF(競技者データ入力シート!$Y10="","",$Z4)</f>
        <v/>
      </c>
      <c r="BB4" t="str">
        <f>IF(競技者データ入力シート!AD10="","",競技者データ入力シート!AD10)</f>
        <v/>
      </c>
      <c r="BC4" s="19" t="str">
        <f>IF(競技者データ入力シート!$AD10="","",(IFERROR(VLOOKUP(($AC4&amp;$BB4),$CR$2:$CS$65,2,FALSE),"")))</f>
        <v/>
      </c>
      <c r="BD4" s="19" t="str">
        <f>IF(競技者データ入力シート!$AD10="","",$B4)</f>
        <v/>
      </c>
      <c r="BE4" s="19" t="str">
        <f>IF(競技者データ入力シート!$AD10="","",$C4&amp;$BB4)</f>
        <v/>
      </c>
      <c r="BF4" s="19"/>
      <c r="BG4" s="19" t="str">
        <f>IF(競技者データ入力シート!$AD10="","",$C4&amp;$BB4)</f>
        <v/>
      </c>
      <c r="BH4" s="19" t="str">
        <f>IF(競技者データ入力シート!$AD10="","",$C4&amp;$BB4)</f>
        <v/>
      </c>
      <c r="BI4" s="19" t="str">
        <f>IF(競技者データ入力シート!$AD10="","",(COUNTIF($BC$2:BC4,BC4)))</f>
        <v/>
      </c>
      <c r="BJ4" s="19" t="str">
        <f>IF(競技者データ入力シート!$AD10="","",E4)</f>
        <v/>
      </c>
      <c r="BK4" s="19" t="str">
        <f>IF(競技者データ入力シート!$AD10="","",J4)</f>
        <v/>
      </c>
      <c r="BL4" s="1" t="str">
        <f>IF(競技者データ入力シート!$AD10="","",AC4)</f>
        <v/>
      </c>
      <c r="BM4" s="19" t="str">
        <f>IF(競技者データ入力シート!$AD10="","",AD4)</f>
        <v/>
      </c>
      <c r="CO4" s="994">
        <f t="shared" ref="CO4:CO9" si="8">CO3</f>
        <v>3</v>
      </c>
      <c r="CP4" s="994" t="str">
        <f t="shared" ref="CP4:CP9" si="9">CP3</f>
        <v>一般男子4X100mR</v>
      </c>
      <c r="CQ4" s="993" t="s">
        <v>425</v>
      </c>
      <c r="CR4" s="993" t="str">
        <f t="shared" si="1"/>
        <v>3C</v>
      </c>
      <c r="CS4" t="str">
        <f t="shared" ref="CS4:CS9" si="10">IF(CS3="","",CS3+1)</f>
        <v/>
      </c>
      <c r="CV4" t="str">
        <f t="shared" si="2"/>
        <v/>
      </c>
      <c r="CW4" t="str">
        <f t="shared" si="3"/>
        <v/>
      </c>
      <c r="CX4" s="1" t="str">
        <f t="shared" si="4"/>
        <v/>
      </c>
      <c r="CY4" s="1" t="str">
        <f>IF(CX4="","",COUNTIF($CX$2:CX4,CX4))</f>
        <v/>
      </c>
      <c r="CZ4" s="1" t="str">
        <f t="shared" si="5"/>
        <v/>
      </c>
      <c r="DA4" s="1" t="str">
        <f>IF(CZ4="","",COUNTIF($CZ$2:CZ4,CZ4))</f>
        <v/>
      </c>
      <c r="DC4" t="str">
        <f t="shared" si="6"/>
        <v/>
      </c>
      <c r="DD4" t="str">
        <f>IF(DC4="","",CONCATENATE(競技者データ入力シート!D10,競技者データ入力シート!E10))</f>
        <v/>
      </c>
      <c r="DE4" t="str">
        <f t="shared" si="7"/>
        <v/>
      </c>
      <c r="DF4" t="str">
        <f>IF(DE4="","",CONCATENATE(競技者データ入力シート!D10,競技者データ入力シート!E10))</f>
        <v/>
      </c>
    </row>
    <row r="5" spans="2:110" ht="18" customHeight="1">
      <c r="B5" t="str">
        <f>IF(競技者データ入力シート!$S$2="","",競技者データ入力シート!$S$2)</f>
        <v/>
      </c>
      <c r="C5" t="str">
        <f>IF(競技者データ入力シート!$D11="","",競技者データ入力シート!$S$3)</f>
        <v/>
      </c>
      <c r="D5" t="str">
        <f>IF(競技者データ入力シート!D11="","",競技者データ入力シート!B11)</f>
        <v/>
      </c>
      <c r="E5"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t="str">
        <f>ASC(IF(競技者データ入力シート!P11="","",競技者データ入力シート!P11))</f>
        <v/>
      </c>
      <c r="O5" t="str">
        <f>IF(競技者データ入力シート!J11="","",競技者データ入力シート!J11)</f>
        <v/>
      </c>
      <c r="P5"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1" t="str">
        <f>IF($O5="","",IF($O5="男",IFERROR(VLOOKUP(競技者データ入力シート!Q11,データ!$B$2:$C$101,2,FALSE),""),IF($O5="女",IFERROR(VLOOKUP(競技者データ入力シート!Q11,データ!$F$2:$G$101,2,FALSE),""))))</f>
        <v/>
      </c>
      <c r="V5" t="str">
        <f>ASC(IF(競技者データ入力シート!Q11="","",競技者データ入力シート!R11))</f>
        <v/>
      </c>
      <c r="Y5" s="1" t="str">
        <f>IF($O5="","",IF($O5="男",IFERROR(VLOOKUP(競技者データ入力シート!V11,データ!$B$2:$C$101,2,FALSE),""),IF($O5="女",IFERROR(VLOOKUP(競技者データ入力シート!V11,データ!$F$2:$G$101,2,FALSE),""))))</f>
        <v/>
      </c>
      <c r="Z5" t="str">
        <f>ASC(IF(競技者データ入力シート!W11="","",競技者データ入力シート!W11))</f>
        <v/>
      </c>
      <c r="AC5" s="1" t="str">
        <f>IF($O5="","",IF($O5="男",IFERROR(VLOOKUP(競技者データ入力シート!AA11,データ!$B$2:$C$101,2,FALSE),""),IF($O5="女",IFERROR(VLOOKUP(競技者データ入力シート!AA11,データ!$F$2:$G$101,2,FALSE),""))))</f>
        <v/>
      </c>
      <c r="AD5" t="str">
        <f>ASC(IF(競技者データ入力シート!AB11="","",競技者データ入力シート!AB11))</f>
        <v/>
      </c>
      <c r="AG5" s="1"/>
      <c r="AO5" s="1" t="str">
        <f>IF(競技者データ入力シート!$I11="一般","A",(IF(競技者データ入力シート!$I11="大学","A",(IF(競技者データ入力シート!$I11="高校","B",(IF(競技者データ入力シート!$I11="中学","B","")))))))</f>
        <v/>
      </c>
      <c r="AP5" s="1" t="str">
        <f>IF(競技者データ入力シート!Y11="","",競技者データ入力シート!Y11)</f>
        <v/>
      </c>
      <c r="AQ5" s="674" t="str">
        <f>IF(競技者データ入力シート!$Y11="","",(IFERROR(VLOOKUP(($Y5&amp;$AP5),$CR$2:$CS$65,2,FALSE),"")))</f>
        <v/>
      </c>
      <c r="AR5" s="19" t="str">
        <f>IF(競技者データ入力シート!$Y11="","",$B5)</f>
        <v/>
      </c>
      <c r="AS5" s="19" t="str">
        <f>IF(競技者データ入力シート!$Y11="","",$C5&amp;$AP5)</f>
        <v/>
      </c>
      <c r="AT5" s="19"/>
      <c r="AU5" s="19" t="str">
        <f>IF(競技者データ入力シート!$Y11="","",$C5&amp;$AP5)</f>
        <v/>
      </c>
      <c r="AV5" s="19" t="str">
        <f>IF(競技者データ入力シート!$Y11="","",$C5&amp;$AP5)</f>
        <v/>
      </c>
      <c r="AW5" s="1" t="str">
        <f>IF(競技者データ入力シート!$Y11="","",(COUNTIF($AQ$2:AQ5,AQ5)))</f>
        <v/>
      </c>
      <c r="AX5" s="1" t="str">
        <f>IF(競技者データ入力シート!$Y11="","",$E5)</f>
        <v/>
      </c>
      <c r="AY5" s="19" t="str">
        <f>IF(競技者データ入力シート!$Y11="","",$J5)</f>
        <v/>
      </c>
      <c r="AZ5" s="1" t="str">
        <f>IF(競技者データ入力シート!$Y11="","",$Y5)</f>
        <v/>
      </c>
      <c r="BA5" s="1" t="str">
        <f>IF(競技者データ入力シート!$Y11="","",$Z5)</f>
        <v/>
      </c>
      <c r="BB5" t="str">
        <f>IF(競技者データ入力シート!AD11="","",競技者データ入力シート!AD11)</f>
        <v/>
      </c>
      <c r="BC5" s="19" t="str">
        <f>IF(競技者データ入力シート!$AD11="","",(IFERROR(VLOOKUP(($AC5&amp;$BB5),$CR$2:$CS$65,2,FALSE),"")))</f>
        <v/>
      </c>
      <c r="BD5" s="19" t="str">
        <f>IF(競技者データ入力シート!$AD11="","",$B5)</f>
        <v/>
      </c>
      <c r="BE5" s="19" t="str">
        <f>IF(競技者データ入力シート!$AD11="","",$C5&amp;$BB5)</f>
        <v/>
      </c>
      <c r="BF5" s="19"/>
      <c r="BG5" s="19" t="str">
        <f>IF(競技者データ入力シート!$AD11="","",$C5&amp;$BB5)</f>
        <v/>
      </c>
      <c r="BH5" s="19" t="str">
        <f>IF(競技者データ入力シート!$AD11="","",$C5&amp;$BB5)</f>
        <v/>
      </c>
      <c r="BI5" s="19" t="str">
        <f>IF(競技者データ入力シート!$AD11="","",(COUNTIF($BC$2:BC5,BC5)))</f>
        <v/>
      </c>
      <c r="BJ5" s="19" t="str">
        <f>IF(競技者データ入力シート!$AD11="","",E5)</f>
        <v/>
      </c>
      <c r="BK5" s="19" t="str">
        <f>IF(競技者データ入力シート!$AD11="","",J5)</f>
        <v/>
      </c>
      <c r="BL5" s="1" t="str">
        <f>IF(競技者データ入力シート!$AD11="","",AC5)</f>
        <v/>
      </c>
      <c r="BM5" s="19" t="str">
        <f>IF(競技者データ入力シート!$AD11="","",AD5)</f>
        <v/>
      </c>
      <c r="CO5" s="994">
        <f t="shared" si="8"/>
        <v>3</v>
      </c>
      <c r="CP5" s="994" t="str">
        <f t="shared" si="9"/>
        <v>一般男子4X100mR</v>
      </c>
      <c r="CQ5" s="993" t="s">
        <v>427</v>
      </c>
      <c r="CR5" s="993" t="str">
        <f t="shared" si="1"/>
        <v>3D</v>
      </c>
      <c r="CS5" t="str">
        <f t="shared" si="10"/>
        <v/>
      </c>
      <c r="CV5" t="str">
        <f t="shared" si="2"/>
        <v/>
      </c>
      <c r="CW5" t="str">
        <f t="shared" si="3"/>
        <v/>
      </c>
      <c r="CX5" s="1" t="str">
        <f t="shared" si="4"/>
        <v/>
      </c>
      <c r="CY5" s="1" t="str">
        <f>IF(CX5="","",COUNTIF($CX$2:CX5,CX5))</f>
        <v/>
      </c>
      <c r="CZ5" s="1" t="str">
        <f t="shared" si="5"/>
        <v/>
      </c>
      <c r="DA5" s="1" t="str">
        <f>IF(CZ5="","",COUNTIF($CZ$2:CZ5,CZ5))</f>
        <v/>
      </c>
      <c r="DC5" t="str">
        <f t="shared" si="6"/>
        <v/>
      </c>
      <c r="DD5" t="str">
        <f>IF(DC5="","",CONCATENATE(競技者データ入力シート!D11,競技者データ入力シート!E11))</f>
        <v/>
      </c>
      <c r="DE5" t="str">
        <f t="shared" si="7"/>
        <v/>
      </c>
      <c r="DF5" t="str">
        <f>IF(DE5="","",CONCATENATE(競技者データ入力シート!D11,競技者データ入力シート!E11))</f>
        <v/>
      </c>
    </row>
    <row r="6" spans="2:110" ht="18" customHeight="1">
      <c r="B6" t="str">
        <f>IF(競技者データ入力シート!$S$2="","",競技者データ入力シート!$S$2)</f>
        <v/>
      </c>
      <c r="C6" t="str">
        <f>IF(競技者データ入力シート!$D12="","",競技者データ入力シート!$S$3)</f>
        <v/>
      </c>
      <c r="D6" t="str">
        <f>IF(競技者データ入力シート!D12="","",競技者データ入力シート!B12)</f>
        <v/>
      </c>
      <c r="E6"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t="str">
        <f>ASC(IF(競技者データ入力シート!P12="","",競技者データ入力シート!P12))</f>
        <v/>
      </c>
      <c r="O6" t="str">
        <f>IF(競技者データ入力シート!J12="","",競技者データ入力シート!J12)</f>
        <v/>
      </c>
      <c r="P6"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1" t="str">
        <f>IF($O6="","",IF($O6="男",IFERROR(VLOOKUP(競技者データ入力シート!Q12,データ!$B$2:$C$101,2,FALSE),""),IF($O6="女",IFERROR(VLOOKUP(競技者データ入力シート!Q12,データ!$F$2:$G$101,2,FALSE),""))))</f>
        <v/>
      </c>
      <c r="V6" t="str">
        <f>ASC(IF(競技者データ入力シート!Q12="","",競技者データ入力シート!R12))</f>
        <v/>
      </c>
      <c r="Y6" s="1" t="str">
        <f>IF($O6="","",IF($O6="男",IFERROR(VLOOKUP(競技者データ入力シート!V12,データ!$B$2:$C$101,2,FALSE),""),IF($O6="女",IFERROR(VLOOKUP(競技者データ入力シート!V12,データ!$F$2:$G$101,2,FALSE),""))))</f>
        <v/>
      </c>
      <c r="Z6" t="str">
        <f>ASC(IF(競技者データ入力シート!W12="","",競技者データ入力シート!W12))</f>
        <v/>
      </c>
      <c r="AC6" s="1" t="str">
        <f>IF($O6="","",IF($O6="男",IFERROR(VLOOKUP(競技者データ入力シート!AA12,データ!$B$2:$C$101,2,FALSE),""),IF($O6="女",IFERROR(VLOOKUP(競技者データ入力シート!AA12,データ!$F$2:$G$101,2,FALSE),""))))</f>
        <v/>
      </c>
      <c r="AD6" t="str">
        <f>ASC(IF(競技者データ入力シート!AB12="","",競技者データ入力シート!AB12))</f>
        <v/>
      </c>
      <c r="AG6" s="1"/>
      <c r="AO6" s="1" t="str">
        <f>IF(競技者データ入力シート!$I12="一般","A",(IF(競技者データ入力シート!$I12="大学","A",(IF(競技者データ入力シート!$I12="高校","B",(IF(競技者データ入力シート!$I12="中学","B","")))))))</f>
        <v/>
      </c>
      <c r="AP6" s="1" t="str">
        <f>IF(競技者データ入力シート!Y12="","",競技者データ入力シート!Y12)</f>
        <v/>
      </c>
      <c r="AQ6" s="674" t="str">
        <f>IF(競技者データ入力シート!$Y12="","",(IFERROR(VLOOKUP(($Y6&amp;$AP6),$CR$2:$CS$65,2,FALSE),"")))</f>
        <v/>
      </c>
      <c r="AR6" s="19" t="str">
        <f>IF(競技者データ入力シート!$Y12="","",$B6)</f>
        <v/>
      </c>
      <c r="AS6" s="19" t="str">
        <f>IF(競技者データ入力シート!$Y12="","",$C6&amp;$AP6)</f>
        <v/>
      </c>
      <c r="AT6" s="19"/>
      <c r="AU6" s="19" t="str">
        <f>IF(競技者データ入力シート!$Y12="","",$C6&amp;$AP6)</f>
        <v/>
      </c>
      <c r="AV6" s="19" t="str">
        <f>IF(競技者データ入力シート!$Y12="","",$C6&amp;$AP6)</f>
        <v/>
      </c>
      <c r="AW6" s="1" t="str">
        <f>IF(競技者データ入力シート!$Y12="","",(COUNTIF($AQ$2:AQ6,AQ6)))</f>
        <v/>
      </c>
      <c r="AX6" s="1" t="str">
        <f>IF(競技者データ入力シート!$Y12="","",$E6)</f>
        <v/>
      </c>
      <c r="AY6" s="19" t="str">
        <f>IF(競技者データ入力シート!$Y12="","",$J6)</f>
        <v/>
      </c>
      <c r="AZ6" s="1" t="str">
        <f>IF(競技者データ入力シート!$Y12="","",$Y6)</f>
        <v/>
      </c>
      <c r="BA6" s="1" t="str">
        <f>IF(競技者データ入力シート!$Y12="","",$Z6)</f>
        <v/>
      </c>
      <c r="BB6" t="str">
        <f>IF(競技者データ入力シート!AD12="","",競技者データ入力シート!AD12)</f>
        <v/>
      </c>
      <c r="BC6" s="19" t="str">
        <f>IF(競技者データ入力シート!$AD12="","",(IFERROR(VLOOKUP(($AC6&amp;$BB6),$CR$2:$CS$65,2,FALSE),"")))</f>
        <v/>
      </c>
      <c r="BD6" s="19" t="str">
        <f>IF(競技者データ入力シート!$AD12="","",$B6)</f>
        <v/>
      </c>
      <c r="BE6" s="19" t="str">
        <f>IF(競技者データ入力シート!$AD12="","",$C6&amp;$BB6)</f>
        <v/>
      </c>
      <c r="BF6" s="19"/>
      <c r="BG6" s="19" t="str">
        <f>IF(競技者データ入力シート!$AD12="","",$C6&amp;$BB6)</f>
        <v/>
      </c>
      <c r="BH6" s="19" t="str">
        <f>IF(競技者データ入力シート!$AD12="","",$C6&amp;$BB6)</f>
        <v/>
      </c>
      <c r="BI6" s="19" t="str">
        <f>IF(競技者データ入力シート!$AD12="","",(COUNTIF($BC$2:BC6,BC6)))</f>
        <v/>
      </c>
      <c r="BJ6" s="19" t="str">
        <f>IF(競技者データ入力シート!$AD12="","",E6)</f>
        <v/>
      </c>
      <c r="BK6" s="19" t="str">
        <f>IF(競技者データ入力シート!$AD12="","",J6)</f>
        <v/>
      </c>
      <c r="BL6" s="1" t="str">
        <f>IF(競技者データ入力シート!$AD12="","",AC6)</f>
        <v/>
      </c>
      <c r="BM6" s="19" t="str">
        <f>IF(競技者データ入力シート!$AD12="","",AD6)</f>
        <v/>
      </c>
      <c r="CO6" s="994">
        <f t="shared" si="8"/>
        <v>3</v>
      </c>
      <c r="CP6" s="994" t="str">
        <f t="shared" si="9"/>
        <v>一般男子4X100mR</v>
      </c>
      <c r="CQ6" s="993" t="s">
        <v>472</v>
      </c>
      <c r="CR6" s="993" t="str">
        <f t="shared" si="1"/>
        <v>3E</v>
      </c>
      <c r="CS6" t="str">
        <f t="shared" si="10"/>
        <v/>
      </c>
      <c r="CV6" t="str">
        <f t="shared" si="2"/>
        <v/>
      </c>
      <c r="CW6" t="str">
        <f t="shared" si="3"/>
        <v/>
      </c>
      <c r="CX6" s="1" t="str">
        <f t="shared" si="4"/>
        <v/>
      </c>
      <c r="CY6" s="1" t="str">
        <f>IF(CX6="","",COUNTIF($CX$2:CX6,CX6))</f>
        <v/>
      </c>
      <c r="CZ6" s="1" t="str">
        <f t="shared" si="5"/>
        <v/>
      </c>
      <c r="DA6" s="1" t="str">
        <f>IF(CZ6="","",COUNTIF($CZ$2:CZ6,CZ6))</f>
        <v/>
      </c>
      <c r="DC6" t="str">
        <f t="shared" si="6"/>
        <v/>
      </c>
      <c r="DD6" t="str">
        <f>IF(DC6="","",CONCATENATE(競技者データ入力シート!D12,競技者データ入力シート!E12))</f>
        <v/>
      </c>
      <c r="DE6" t="str">
        <f t="shared" si="7"/>
        <v/>
      </c>
      <c r="DF6" t="str">
        <f>IF(DE6="","",CONCATENATE(競技者データ入力シート!D12,競技者データ入力シート!E12))</f>
        <v/>
      </c>
    </row>
    <row r="7" spans="2:110" ht="18" customHeight="1">
      <c r="B7" t="str">
        <f>IF(競技者データ入力シート!$S$2="","",競技者データ入力シート!$S$2)</f>
        <v/>
      </c>
      <c r="C7" t="str">
        <f>IF(競技者データ入力シート!$D13="","",競技者データ入力シート!$S$3)</f>
        <v/>
      </c>
      <c r="D7" t="str">
        <f>IF(競技者データ入力シート!D13="","",競技者データ入力シート!B13)</f>
        <v/>
      </c>
      <c r="E7"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t="str">
        <f>ASC(IF(競技者データ入力シート!P13="","",競技者データ入力シート!P13))</f>
        <v/>
      </c>
      <c r="O7" t="str">
        <f>IF(競技者データ入力シート!J13="","",競技者データ入力シート!J13)</f>
        <v/>
      </c>
      <c r="P7"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1" t="str">
        <f>IF($O7="","",IF($O7="男",IFERROR(VLOOKUP(競技者データ入力シート!Q13,データ!$B$2:$C$101,2,FALSE),""),IF($O7="女",IFERROR(VLOOKUP(競技者データ入力シート!Q13,データ!$F$2:$G$101,2,FALSE),""))))</f>
        <v/>
      </c>
      <c r="V7" t="str">
        <f>ASC(IF(競技者データ入力シート!Q13="","",競技者データ入力シート!R13))</f>
        <v/>
      </c>
      <c r="Y7" s="1" t="str">
        <f>IF($O7="","",IF($O7="男",IFERROR(VLOOKUP(競技者データ入力シート!V13,データ!$B$2:$C$101,2,FALSE),""),IF($O7="女",IFERROR(VLOOKUP(競技者データ入力シート!V13,データ!$F$2:$G$101,2,FALSE),""))))</f>
        <v/>
      </c>
      <c r="Z7" t="str">
        <f>ASC(IF(競技者データ入力シート!W13="","",競技者データ入力シート!W13))</f>
        <v/>
      </c>
      <c r="AC7" s="1" t="str">
        <f>IF($O7="","",IF($O7="男",IFERROR(VLOOKUP(競技者データ入力シート!AA13,データ!$B$2:$C$101,2,FALSE),""),IF($O7="女",IFERROR(VLOOKUP(競技者データ入力シート!AA13,データ!$F$2:$G$101,2,FALSE),""))))</f>
        <v/>
      </c>
      <c r="AD7" t="str">
        <f>ASC(IF(競技者データ入力シート!AB13="","",競技者データ入力シート!AB13))</f>
        <v/>
      </c>
      <c r="AG7" s="1"/>
      <c r="AO7" s="1" t="str">
        <f>IF(競技者データ入力シート!$I13="一般","A",(IF(競技者データ入力シート!$I13="大学","A",(IF(競技者データ入力シート!$I13="高校","B",(IF(競技者データ入力シート!$I13="中学","B","")))))))</f>
        <v/>
      </c>
      <c r="AP7" s="1" t="str">
        <f>IF(競技者データ入力シート!Y13="","",競技者データ入力シート!Y13)</f>
        <v/>
      </c>
      <c r="AQ7" s="674" t="str">
        <f>IF(競技者データ入力シート!$Y13="","",(IFERROR(VLOOKUP(($Y7&amp;$AP7),$CR$2:$CS$65,2,FALSE),"")))</f>
        <v/>
      </c>
      <c r="AR7" s="19" t="str">
        <f>IF(競技者データ入力シート!$Y13="","",$B7)</f>
        <v/>
      </c>
      <c r="AS7" s="19" t="str">
        <f>IF(競技者データ入力シート!$Y13="","",$C7&amp;$AP7)</f>
        <v/>
      </c>
      <c r="AT7" s="19"/>
      <c r="AU7" s="19" t="str">
        <f>IF(競技者データ入力シート!$Y13="","",$C7&amp;$AP7)</f>
        <v/>
      </c>
      <c r="AV7" s="19" t="str">
        <f>IF(競技者データ入力シート!$Y13="","",$C7&amp;$AP7)</f>
        <v/>
      </c>
      <c r="AW7" s="1" t="str">
        <f>IF(競技者データ入力シート!$Y13="","",(COUNTIF($AQ$2:AQ7,AQ7)))</f>
        <v/>
      </c>
      <c r="AX7" s="1" t="str">
        <f>IF(競技者データ入力シート!$Y13="","",$E7)</f>
        <v/>
      </c>
      <c r="AY7" s="19" t="str">
        <f>IF(競技者データ入力シート!$Y13="","",$J7)</f>
        <v/>
      </c>
      <c r="AZ7" s="1" t="str">
        <f>IF(競技者データ入力シート!$Y13="","",$Y7)</f>
        <v/>
      </c>
      <c r="BA7" s="1" t="str">
        <f>IF(競技者データ入力シート!$Y13="","",$Z7)</f>
        <v/>
      </c>
      <c r="BB7" t="str">
        <f>IF(競技者データ入力シート!AD13="","",競技者データ入力シート!AD13)</f>
        <v/>
      </c>
      <c r="BC7" s="19" t="str">
        <f>IF(競技者データ入力シート!$AD13="","",(IFERROR(VLOOKUP(($AC7&amp;$BB7),$CR$2:$CS$65,2,FALSE),"")))</f>
        <v/>
      </c>
      <c r="BD7" s="19" t="str">
        <f>IF(競技者データ入力シート!$AD13="","",$B7)</f>
        <v/>
      </c>
      <c r="BE7" s="19" t="str">
        <f>IF(競技者データ入力シート!$AD13="","",$C7&amp;$BB7)</f>
        <v/>
      </c>
      <c r="BF7" s="19"/>
      <c r="BG7" s="19" t="str">
        <f>IF(競技者データ入力シート!$AD13="","",$C7&amp;$BB7)</f>
        <v/>
      </c>
      <c r="BH7" s="19" t="str">
        <f>IF(競技者データ入力シート!$AD13="","",$C7&amp;$BB7)</f>
        <v/>
      </c>
      <c r="BI7" s="19" t="str">
        <f>IF(競技者データ入力シート!$AD13="","",(COUNTIF($BC$2:BC7,BC7)))</f>
        <v/>
      </c>
      <c r="BJ7" s="19" t="str">
        <f>IF(競技者データ入力シート!$AD13="","",E7)</f>
        <v/>
      </c>
      <c r="BK7" s="19" t="str">
        <f>IF(競技者データ入力シート!$AD13="","",J7)</f>
        <v/>
      </c>
      <c r="BL7" s="1" t="str">
        <f>IF(競技者データ入力シート!$AD13="","",AC7)</f>
        <v/>
      </c>
      <c r="BM7" s="19" t="str">
        <f>IF(競技者データ入力シート!$AD13="","",AD7)</f>
        <v/>
      </c>
      <c r="CO7" s="994">
        <f t="shared" si="8"/>
        <v>3</v>
      </c>
      <c r="CP7" s="994" t="str">
        <f t="shared" si="9"/>
        <v>一般男子4X100mR</v>
      </c>
      <c r="CQ7" s="993" t="s">
        <v>430</v>
      </c>
      <c r="CR7" s="993" t="str">
        <f t="shared" si="1"/>
        <v>3F</v>
      </c>
      <c r="CS7" t="str">
        <f t="shared" si="10"/>
        <v/>
      </c>
      <c r="CV7" t="str">
        <f t="shared" si="2"/>
        <v/>
      </c>
      <c r="CW7" t="str">
        <f t="shared" si="3"/>
        <v/>
      </c>
      <c r="CX7" s="1" t="str">
        <f t="shared" si="4"/>
        <v/>
      </c>
      <c r="CY7" s="1" t="str">
        <f>IF(CX7="","",COUNTIF($CX$2:CX7,CX7))</f>
        <v/>
      </c>
      <c r="CZ7" s="1" t="str">
        <f t="shared" si="5"/>
        <v/>
      </c>
      <c r="DA7" s="1" t="str">
        <f>IF(CZ7="","",COUNTIF($CZ$2:CZ7,CZ7))</f>
        <v/>
      </c>
      <c r="DC7" t="str">
        <f t="shared" si="6"/>
        <v/>
      </c>
      <c r="DD7" t="str">
        <f>IF(DC7="","",CONCATENATE(競技者データ入力シート!D13,競技者データ入力シート!E13))</f>
        <v/>
      </c>
      <c r="DE7" t="str">
        <f t="shared" si="7"/>
        <v/>
      </c>
      <c r="DF7" t="str">
        <f>IF(DE7="","",CONCATENATE(競技者データ入力シート!D13,競技者データ入力シート!E13))</f>
        <v/>
      </c>
    </row>
    <row r="8" spans="2:110" ht="18" customHeight="1">
      <c r="B8" t="str">
        <f>IF(競技者データ入力シート!$S$2="","",競技者データ入力シート!$S$2)</f>
        <v/>
      </c>
      <c r="C8" t="str">
        <f>IF(競技者データ入力シート!$D14="","",競技者データ入力シート!$S$3)</f>
        <v/>
      </c>
      <c r="D8" t="str">
        <f>IF(競技者データ入力シート!D14="","",競技者データ入力シート!B14)</f>
        <v/>
      </c>
      <c r="E8"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t="str">
        <f>ASC(IF(競技者データ入力シート!P14="","",競技者データ入力シート!P14))</f>
        <v/>
      </c>
      <c r="O8" t="str">
        <f>IF(競技者データ入力シート!J14="","",競技者データ入力シート!J14)</f>
        <v/>
      </c>
      <c r="P8"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1" t="str">
        <f>IF($O8="","",IF($O8="男",IFERROR(VLOOKUP(競技者データ入力シート!Q14,データ!$B$2:$C$101,2,FALSE),""),IF($O8="女",IFERROR(VLOOKUP(競技者データ入力シート!Q14,データ!$F$2:$G$101,2,FALSE),""))))</f>
        <v/>
      </c>
      <c r="V8" t="str">
        <f>ASC(IF(競技者データ入力シート!Q14="","",競技者データ入力シート!R14))</f>
        <v/>
      </c>
      <c r="Y8" s="1" t="str">
        <f>IF($O8="","",IF($O8="男",IFERROR(VLOOKUP(競技者データ入力シート!V14,データ!$B$2:$C$101,2,FALSE),""),IF($O8="女",IFERROR(VLOOKUP(競技者データ入力シート!V14,データ!$F$2:$G$101,2,FALSE),""))))</f>
        <v/>
      </c>
      <c r="Z8" t="str">
        <f>ASC(IF(競技者データ入力シート!W14="","",競技者データ入力シート!W14))</f>
        <v/>
      </c>
      <c r="AC8" s="1" t="str">
        <f>IF($O8="","",IF($O8="男",IFERROR(VLOOKUP(競技者データ入力シート!AA14,データ!$B$2:$C$101,2,FALSE),""),IF($O8="女",IFERROR(VLOOKUP(競技者データ入力シート!AA14,データ!$F$2:$G$101,2,FALSE),""))))</f>
        <v/>
      </c>
      <c r="AD8" t="str">
        <f>ASC(IF(競技者データ入力シート!AB14="","",競技者データ入力シート!AB14))</f>
        <v/>
      </c>
      <c r="AG8" s="1"/>
      <c r="AO8" s="1" t="str">
        <f>IF(競技者データ入力シート!$I14="一般","A",(IF(競技者データ入力シート!$I14="大学","A",(IF(競技者データ入力シート!$I14="高校","B",(IF(競技者データ入力シート!$I14="中学","B","")))))))</f>
        <v/>
      </c>
      <c r="AP8" s="1" t="str">
        <f>IF(競技者データ入力シート!Y14="","",競技者データ入力シート!Y14)</f>
        <v/>
      </c>
      <c r="AQ8" s="674" t="str">
        <f>IF(競技者データ入力シート!$Y14="","",(IFERROR(VLOOKUP(($Y8&amp;$AP8),$CR$2:$CS$65,2,FALSE),"")))</f>
        <v/>
      </c>
      <c r="AR8" s="19" t="str">
        <f>IF(競技者データ入力シート!$Y14="","",$B8)</f>
        <v/>
      </c>
      <c r="AS8" s="19" t="str">
        <f>IF(競技者データ入力シート!$Y14="","",$C8&amp;$AP8)</f>
        <v/>
      </c>
      <c r="AT8" s="19"/>
      <c r="AU8" s="19" t="str">
        <f>IF(競技者データ入力シート!$Y14="","",$C8&amp;$AP8)</f>
        <v/>
      </c>
      <c r="AV8" s="19" t="str">
        <f>IF(競技者データ入力シート!$Y14="","",$C8&amp;$AP8)</f>
        <v/>
      </c>
      <c r="AW8" s="1" t="str">
        <f>IF(競技者データ入力シート!$Y14="","",(COUNTIF($AQ$2:AQ8,AQ8)))</f>
        <v/>
      </c>
      <c r="AX8" s="1" t="str">
        <f>IF(競技者データ入力シート!$Y14="","",$E8)</f>
        <v/>
      </c>
      <c r="AY8" s="19" t="str">
        <f>IF(競技者データ入力シート!$Y14="","",$J8)</f>
        <v/>
      </c>
      <c r="AZ8" s="1" t="str">
        <f>IF(競技者データ入力シート!$Y14="","",$Y8)</f>
        <v/>
      </c>
      <c r="BA8" s="1" t="str">
        <f>IF(競技者データ入力シート!$Y14="","",$Z8)</f>
        <v/>
      </c>
      <c r="BB8" t="str">
        <f>IF(競技者データ入力シート!AD14="","",競技者データ入力シート!AD14)</f>
        <v/>
      </c>
      <c r="BC8" s="19" t="str">
        <f>IF(競技者データ入力シート!$AD14="","",(IFERROR(VLOOKUP(($AC8&amp;$BB8),$CR$2:$CS$65,2,FALSE),"")))</f>
        <v/>
      </c>
      <c r="BD8" s="19" t="str">
        <f>IF(競技者データ入力シート!$AD14="","",$B8)</f>
        <v/>
      </c>
      <c r="BE8" s="19" t="str">
        <f>IF(競技者データ入力シート!$AD14="","",$C8&amp;$BB8)</f>
        <v/>
      </c>
      <c r="BF8" s="19"/>
      <c r="BG8" s="19" t="str">
        <f>IF(競技者データ入力シート!$AD14="","",$C8&amp;$BB8)</f>
        <v/>
      </c>
      <c r="BH8" s="19" t="str">
        <f>IF(競技者データ入力シート!$AD14="","",$C8&amp;$BB8)</f>
        <v/>
      </c>
      <c r="BI8" s="19" t="str">
        <f>IF(競技者データ入力シート!$AD14="","",(COUNTIF($BC$2:BC8,BC8)))</f>
        <v/>
      </c>
      <c r="BJ8" s="19" t="str">
        <f>IF(競技者データ入力シート!$AD14="","",E8)</f>
        <v/>
      </c>
      <c r="BK8" s="19" t="str">
        <f>IF(競技者データ入力シート!$AD14="","",J8)</f>
        <v/>
      </c>
      <c r="BL8" s="1" t="str">
        <f>IF(競技者データ入力シート!$AD14="","",AC8)</f>
        <v/>
      </c>
      <c r="BM8" s="19" t="str">
        <f>IF(競技者データ入力シート!$AD14="","",AD8)</f>
        <v/>
      </c>
      <c r="CO8" s="994">
        <f t="shared" si="8"/>
        <v>3</v>
      </c>
      <c r="CP8" s="994" t="str">
        <f t="shared" si="9"/>
        <v>一般男子4X100mR</v>
      </c>
      <c r="CQ8" s="993" t="s">
        <v>431</v>
      </c>
      <c r="CR8" s="993" t="str">
        <f t="shared" si="1"/>
        <v>3G</v>
      </c>
      <c r="CS8" t="str">
        <f t="shared" si="10"/>
        <v/>
      </c>
      <c r="CV8" t="str">
        <f t="shared" si="2"/>
        <v/>
      </c>
      <c r="CW8" t="str">
        <f t="shared" si="3"/>
        <v/>
      </c>
      <c r="CX8" s="1" t="str">
        <f t="shared" si="4"/>
        <v/>
      </c>
      <c r="CY8" s="1" t="str">
        <f>IF(CX8="","",COUNTIF($CX$2:CX8,CX8))</f>
        <v/>
      </c>
      <c r="CZ8" s="1" t="str">
        <f t="shared" si="5"/>
        <v/>
      </c>
      <c r="DA8" s="1" t="str">
        <f>IF(CZ8="","",COUNTIF($CZ$2:CZ8,CZ8))</f>
        <v/>
      </c>
      <c r="DC8" t="str">
        <f t="shared" si="6"/>
        <v/>
      </c>
      <c r="DD8" t="str">
        <f>IF(DC8="","",CONCATENATE(競技者データ入力シート!D14,競技者データ入力シート!E14))</f>
        <v/>
      </c>
      <c r="DE8" t="str">
        <f t="shared" si="7"/>
        <v/>
      </c>
      <c r="DF8" t="str">
        <f>IF(DE8="","",CONCATENATE(競技者データ入力シート!D14,競技者データ入力シート!E14))</f>
        <v/>
      </c>
    </row>
    <row r="9" spans="2:110" ht="18" customHeight="1">
      <c r="B9" t="str">
        <f>IF(競技者データ入力シート!$S$2="","",競技者データ入力シート!$S$2)</f>
        <v/>
      </c>
      <c r="C9" t="str">
        <f>IF(競技者データ入力シート!$D15="","",競技者データ入力シート!$S$3)</f>
        <v/>
      </c>
      <c r="D9" t="str">
        <f>IF(競技者データ入力シート!D15="","",競技者データ入力シート!B15)</f>
        <v/>
      </c>
      <c r="E9"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t="str">
        <f>ASC(IF(競技者データ入力シート!P15="","",競技者データ入力シート!P15))</f>
        <v/>
      </c>
      <c r="O9" t="str">
        <f>IF(競技者データ入力シート!J15="","",競技者データ入力シート!J15)</f>
        <v/>
      </c>
      <c r="P9"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1" t="str">
        <f>IF($O9="","",IF($O9="男",IFERROR(VLOOKUP(競技者データ入力シート!Q15,データ!$B$2:$C$101,2,FALSE),""),IF($O9="女",IFERROR(VLOOKUP(競技者データ入力シート!Q15,データ!$F$2:$G$101,2,FALSE),""))))</f>
        <v/>
      </c>
      <c r="V9" t="str">
        <f>ASC(IF(競技者データ入力シート!Q15="","",競技者データ入力シート!R15))</f>
        <v/>
      </c>
      <c r="Y9" s="1" t="str">
        <f>IF($O9="","",IF($O9="男",IFERROR(VLOOKUP(競技者データ入力シート!V15,データ!$B$2:$C$101,2,FALSE),""),IF($O9="女",IFERROR(VLOOKUP(競技者データ入力シート!V15,データ!$F$2:$G$101,2,FALSE),""))))</f>
        <v/>
      </c>
      <c r="Z9" t="str">
        <f>ASC(IF(競技者データ入力シート!W15="","",競技者データ入力シート!W15))</f>
        <v/>
      </c>
      <c r="AC9" s="1" t="str">
        <f>IF($O9="","",IF($O9="男",IFERROR(VLOOKUP(競技者データ入力シート!AA15,データ!$B$2:$C$101,2,FALSE),""),IF($O9="女",IFERROR(VLOOKUP(競技者データ入力シート!AA15,データ!$F$2:$G$101,2,FALSE),""))))</f>
        <v/>
      </c>
      <c r="AD9" t="str">
        <f>ASC(IF(競技者データ入力シート!AB15="","",競技者データ入力シート!AB15))</f>
        <v/>
      </c>
      <c r="AG9" s="1"/>
      <c r="AO9" s="1" t="str">
        <f>IF(競技者データ入力シート!$I15="一般","A",(IF(競技者データ入力シート!$I15="大学","A",(IF(競技者データ入力シート!$I15="高校","B",(IF(競技者データ入力シート!$I15="中学","B","")))))))</f>
        <v/>
      </c>
      <c r="AP9" s="1" t="str">
        <f>IF(競技者データ入力シート!Y15="","",競技者データ入力シート!Y15)</f>
        <v/>
      </c>
      <c r="AQ9" s="674" t="str">
        <f>IF(競技者データ入力シート!$Y15="","",(IFERROR(VLOOKUP(($Y9&amp;$AP9),$CR$2:$CS$65,2,FALSE),"")))</f>
        <v/>
      </c>
      <c r="AR9" s="19" t="str">
        <f>IF(競技者データ入力シート!$Y15="","",$B9)</f>
        <v/>
      </c>
      <c r="AS9" s="19" t="str">
        <f>IF(競技者データ入力シート!$Y15="","",$C9&amp;$AP9)</f>
        <v/>
      </c>
      <c r="AT9" s="19"/>
      <c r="AU9" s="19" t="str">
        <f>IF(競技者データ入力シート!$Y15="","",$C9&amp;$AP9)</f>
        <v/>
      </c>
      <c r="AV9" s="19" t="str">
        <f>IF(競技者データ入力シート!$Y15="","",$C9&amp;$AP9)</f>
        <v/>
      </c>
      <c r="AW9" s="1" t="str">
        <f>IF(競技者データ入力シート!$Y15="","",(COUNTIF($AQ$2:AQ9,AQ9)))</f>
        <v/>
      </c>
      <c r="AX9" s="1" t="str">
        <f>IF(競技者データ入力シート!$Y15="","",$E9)</f>
        <v/>
      </c>
      <c r="AY9" s="19" t="str">
        <f>IF(競技者データ入力シート!$Y15="","",$J9)</f>
        <v/>
      </c>
      <c r="AZ9" s="1" t="str">
        <f>IF(競技者データ入力シート!$Y15="","",$Y9)</f>
        <v/>
      </c>
      <c r="BA9" s="1" t="str">
        <f>IF(競技者データ入力シート!$Y15="","",$Z9)</f>
        <v/>
      </c>
      <c r="BB9" t="str">
        <f>IF(競技者データ入力シート!AD15="","",競技者データ入力シート!AD15)</f>
        <v/>
      </c>
      <c r="BC9" s="19" t="str">
        <f>IF(競技者データ入力シート!$AD15="","",(IFERROR(VLOOKUP(($AC9&amp;$BB9),$CR$2:$CS$65,2,FALSE),"")))</f>
        <v/>
      </c>
      <c r="BD9" s="19" t="str">
        <f>IF(競技者データ入力シート!$AD15="","",$B9)</f>
        <v/>
      </c>
      <c r="BE9" s="19" t="str">
        <f>IF(競技者データ入力シート!$AD15="","",$C9&amp;$BB9)</f>
        <v/>
      </c>
      <c r="BF9" s="19"/>
      <c r="BG9" s="19" t="str">
        <f>IF(競技者データ入力シート!$AD15="","",$C9&amp;$BB9)</f>
        <v/>
      </c>
      <c r="BH9" s="19" t="str">
        <f>IF(競技者データ入力シート!$AD15="","",$C9&amp;$BB9)</f>
        <v/>
      </c>
      <c r="BI9" s="19" t="str">
        <f>IF(競技者データ入力シート!$AD15="","",(COUNTIF($BC$2:BC9,BC9)))</f>
        <v/>
      </c>
      <c r="BJ9" s="19" t="str">
        <f>IF(競技者データ入力シート!$AD15="","",E9)</f>
        <v/>
      </c>
      <c r="BK9" s="19" t="str">
        <f>IF(競技者データ入力シート!$AD15="","",J9)</f>
        <v/>
      </c>
      <c r="BL9" s="1" t="str">
        <f>IF(競技者データ入力シート!$AD15="","",AC9)</f>
        <v/>
      </c>
      <c r="BM9" s="19" t="str">
        <f>IF(競技者データ入力シート!$AD15="","",AD9)</f>
        <v/>
      </c>
      <c r="CO9" s="994">
        <f t="shared" si="8"/>
        <v>3</v>
      </c>
      <c r="CP9" s="994" t="str">
        <f t="shared" si="9"/>
        <v>一般男子4X100mR</v>
      </c>
      <c r="CQ9" s="993" t="s">
        <v>432</v>
      </c>
      <c r="CR9" s="993" t="str">
        <f t="shared" si="1"/>
        <v>3H</v>
      </c>
      <c r="CS9" t="str">
        <f t="shared" si="10"/>
        <v/>
      </c>
      <c r="CV9" t="str">
        <f t="shared" si="2"/>
        <v/>
      </c>
      <c r="CW9" t="str">
        <f t="shared" si="3"/>
        <v/>
      </c>
      <c r="CX9" s="1" t="str">
        <f t="shared" si="4"/>
        <v/>
      </c>
      <c r="CY9" s="1" t="str">
        <f>IF(CX9="","",COUNTIF($CX$2:CX9,CX9))</f>
        <v/>
      </c>
      <c r="CZ9" s="1" t="str">
        <f t="shared" si="5"/>
        <v/>
      </c>
      <c r="DA9" s="1" t="str">
        <f>IF(CZ9="","",COUNTIF($CZ$2:CZ9,CZ9))</f>
        <v/>
      </c>
      <c r="DC9" t="str">
        <f t="shared" si="6"/>
        <v/>
      </c>
      <c r="DD9" t="str">
        <f>IF(DC9="","",CONCATENATE(競技者データ入力シート!D15,競技者データ入力シート!E15))</f>
        <v/>
      </c>
      <c r="DE9" t="str">
        <f t="shared" si="7"/>
        <v/>
      </c>
      <c r="DF9" t="str">
        <f>IF(DE9="","",CONCATENATE(競技者データ入力シート!D15,競技者データ入力シート!E15))</f>
        <v/>
      </c>
    </row>
    <row r="10" spans="2:110" ht="18" customHeight="1">
      <c r="B10" t="str">
        <f>IF(競技者データ入力シート!$S$2="","",競技者データ入力シート!$S$2)</f>
        <v/>
      </c>
      <c r="C10" t="str">
        <f>IF(競技者データ入力シート!$D16="","",競技者データ入力シート!$S$3)</f>
        <v/>
      </c>
      <c r="D10" t="str">
        <f>IF(競技者データ入力シート!D16="","",競技者データ入力シート!B16)</f>
        <v/>
      </c>
      <c r="E10"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t="str">
        <f>ASC(IF(競技者データ入力シート!P16="","",競技者データ入力シート!P16))</f>
        <v/>
      </c>
      <c r="O10" t="str">
        <f>IF(競技者データ入力シート!J16="","",競技者データ入力シート!J16)</f>
        <v/>
      </c>
      <c r="P10"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1" t="str">
        <f>IF($O10="","",IF($O10="男",IFERROR(VLOOKUP(競技者データ入力シート!Q16,データ!$B$2:$C$101,2,FALSE),""),IF($O10="女",IFERROR(VLOOKUP(競技者データ入力シート!Q16,データ!$F$2:$G$101,2,FALSE),""))))</f>
        <v/>
      </c>
      <c r="V10" t="str">
        <f>ASC(IF(競技者データ入力シート!Q16="","",競技者データ入力シート!R16))</f>
        <v/>
      </c>
      <c r="Y10" s="1" t="str">
        <f>IF($O10="","",IF($O10="男",IFERROR(VLOOKUP(競技者データ入力シート!V16,データ!$B$2:$C$101,2,FALSE),""),IF($O10="女",IFERROR(VLOOKUP(競技者データ入力シート!V16,データ!$F$2:$G$101,2,FALSE),""))))</f>
        <v/>
      </c>
      <c r="Z10" t="str">
        <f>ASC(IF(競技者データ入力シート!W16="","",競技者データ入力シート!W16))</f>
        <v/>
      </c>
      <c r="AC10" s="1" t="str">
        <f>IF($O10="","",IF($O10="男",IFERROR(VLOOKUP(競技者データ入力シート!AA16,データ!$B$2:$C$101,2,FALSE),""),IF($O10="女",IFERROR(VLOOKUP(競技者データ入力シート!AA16,データ!$F$2:$G$101,2,FALSE),""))))</f>
        <v/>
      </c>
      <c r="AD10" t="str">
        <f>ASC(IF(競技者データ入力シート!AB16="","",競技者データ入力シート!AB16))</f>
        <v/>
      </c>
      <c r="AG10" s="1"/>
      <c r="AO10" s="1" t="str">
        <f>IF(競技者データ入力シート!$I16="一般","A",(IF(競技者データ入力シート!$I16="大学","A",(IF(競技者データ入力シート!$I16="高校","B",(IF(競技者データ入力シート!$I16="中学","B","")))))))</f>
        <v/>
      </c>
      <c r="AP10" s="1" t="str">
        <f>IF(競技者データ入力シート!Y16="","",競技者データ入力シート!Y16)</f>
        <v/>
      </c>
      <c r="AQ10" s="674" t="str">
        <f>IF(競技者データ入力シート!$Y16="","",(IFERROR(VLOOKUP(($Y10&amp;$AP10),$CR$2:$CS$65,2,FALSE),"")))</f>
        <v/>
      </c>
      <c r="AR10" s="19" t="str">
        <f>IF(競技者データ入力シート!$Y16="","",$B10)</f>
        <v/>
      </c>
      <c r="AS10" s="19" t="str">
        <f>IF(競技者データ入力シート!$Y16="","",$C10&amp;$AP10)</f>
        <v/>
      </c>
      <c r="AT10" s="19"/>
      <c r="AU10" s="19" t="str">
        <f>IF(競技者データ入力シート!$Y16="","",$C10&amp;$AP10)</f>
        <v/>
      </c>
      <c r="AV10" s="19" t="str">
        <f>IF(競技者データ入力シート!$Y16="","",$C10&amp;$AP10)</f>
        <v/>
      </c>
      <c r="AW10" s="1" t="str">
        <f>IF(競技者データ入力シート!$Y16="","",(COUNTIF($AQ$2:AQ10,AQ10)))</f>
        <v/>
      </c>
      <c r="AX10" s="1" t="str">
        <f>IF(競技者データ入力シート!$Y16="","",$E10)</f>
        <v/>
      </c>
      <c r="AY10" s="19" t="str">
        <f>IF(競技者データ入力シート!$Y16="","",$J10)</f>
        <v/>
      </c>
      <c r="AZ10" s="1" t="str">
        <f>IF(競技者データ入力シート!$Y16="","",$Y10)</f>
        <v/>
      </c>
      <c r="BA10" s="1" t="str">
        <f>IF(競技者データ入力シート!$Y16="","",$Z10)</f>
        <v/>
      </c>
      <c r="BB10" t="str">
        <f>IF(競技者データ入力シート!AD16="","",競技者データ入力シート!AD16)</f>
        <v/>
      </c>
      <c r="BC10" s="19" t="str">
        <f>IF(競技者データ入力シート!$AD16="","",(IFERROR(VLOOKUP(($AC10&amp;$BB10),$CR$2:$CS$65,2,FALSE),"")))</f>
        <v/>
      </c>
      <c r="BD10" s="19" t="str">
        <f>IF(競技者データ入力シート!$AD16="","",$B10)</f>
        <v/>
      </c>
      <c r="BE10" s="19" t="str">
        <f>IF(競技者データ入力シート!$AD16="","",$C10&amp;$BB10)</f>
        <v/>
      </c>
      <c r="BF10" s="19"/>
      <c r="BG10" s="19" t="str">
        <f>IF(競技者データ入力シート!$AD16="","",$C10&amp;$BB10)</f>
        <v/>
      </c>
      <c r="BH10" s="19" t="str">
        <f>IF(競技者データ入力シート!$AD16="","",$C10&amp;$BB10)</f>
        <v/>
      </c>
      <c r="BI10" s="19" t="str">
        <f>IF(競技者データ入力シート!$AD16="","",(COUNTIF($BC$2:BC10,BC10)))</f>
        <v/>
      </c>
      <c r="BJ10" s="19" t="str">
        <f>IF(競技者データ入力シート!$AD16="","",E10)</f>
        <v/>
      </c>
      <c r="BK10" s="19" t="str">
        <f>IF(競技者データ入力シート!$AD16="","",J10)</f>
        <v/>
      </c>
      <c r="BL10" s="1" t="str">
        <f>IF(競技者データ入力シート!$AD16="","",AC10)</f>
        <v/>
      </c>
      <c r="BM10" s="19" t="str">
        <f>IF(競技者データ入力シート!$AD16="","",AD10)</f>
        <v/>
      </c>
      <c r="CO10" s="994">
        <v>4</v>
      </c>
      <c r="CP10" s="994" t="s">
        <v>16</v>
      </c>
      <c r="CQ10" s="993" t="s">
        <v>417</v>
      </c>
      <c r="CR10" s="993" t="str">
        <f t="shared" si="1"/>
        <v>4A</v>
      </c>
      <c r="CS10" t="str">
        <f>IF(競技者データ入力シート!$S$2="","",競技者データ入力シート!$S$2*1000+CO10*10+1)</f>
        <v/>
      </c>
      <c r="CV10" t="str">
        <f t="shared" si="2"/>
        <v/>
      </c>
      <c r="CW10" t="str">
        <f t="shared" si="3"/>
        <v/>
      </c>
      <c r="CX10" s="1" t="str">
        <f t="shared" si="4"/>
        <v/>
      </c>
      <c r="CY10" s="1" t="str">
        <f>IF(CX10="","",COUNTIF($CX$2:CX10,CX10))</f>
        <v/>
      </c>
      <c r="CZ10" s="1" t="str">
        <f t="shared" si="5"/>
        <v/>
      </c>
      <c r="DA10" s="1" t="str">
        <f>IF(CZ10="","",COUNTIF($CZ$2:CZ10,CZ10))</f>
        <v/>
      </c>
      <c r="DC10" t="str">
        <f t="shared" si="6"/>
        <v/>
      </c>
      <c r="DD10" t="str">
        <f>IF(DC10="","",CONCATENATE(競技者データ入力シート!D16,競技者データ入力シート!E16))</f>
        <v/>
      </c>
      <c r="DE10" t="str">
        <f t="shared" si="7"/>
        <v/>
      </c>
      <c r="DF10" t="str">
        <f>IF(DE10="","",CONCATENATE(競技者データ入力シート!D16,競技者データ入力シート!E16))</f>
        <v/>
      </c>
    </row>
    <row r="11" spans="2:110" ht="18" customHeight="1">
      <c r="B11" t="str">
        <f>IF(競技者データ入力シート!$S$2="","",競技者データ入力シート!$S$2)</f>
        <v/>
      </c>
      <c r="C11" t="str">
        <f>IF(競技者データ入力シート!$D17="","",競技者データ入力シート!$S$3)</f>
        <v/>
      </c>
      <c r="D11" t="str">
        <f>IF(競技者データ入力シート!D17="","",競技者データ入力シート!B17)</f>
        <v/>
      </c>
      <c r="E11"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t="str">
        <f>ASC(IF(競技者データ入力シート!P17="","",競技者データ入力シート!P17))</f>
        <v/>
      </c>
      <c r="O11" t="str">
        <f>IF(競技者データ入力シート!J17="","",競技者データ入力シート!J17)</f>
        <v/>
      </c>
      <c r="P1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1" t="str">
        <f>IF($O11="","",IF($O11="男",IFERROR(VLOOKUP(競技者データ入力シート!Q17,データ!$B$2:$C$101,2,FALSE),""),IF($O11="女",IFERROR(VLOOKUP(競技者データ入力シート!Q17,データ!$F$2:$G$101,2,FALSE),""))))</f>
        <v/>
      </c>
      <c r="V11" t="str">
        <f>ASC(IF(競技者データ入力シート!Q17="","",競技者データ入力シート!R17))</f>
        <v/>
      </c>
      <c r="Y11" s="1" t="str">
        <f>IF($O11="","",IF($O11="男",IFERROR(VLOOKUP(競技者データ入力シート!V17,データ!$B$2:$C$101,2,FALSE),""),IF($O11="女",IFERROR(VLOOKUP(競技者データ入力シート!V17,データ!$F$2:$G$101,2,FALSE),""))))</f>
        <v/>
      </c>
      <c r="Z11" t="str">
        <f>ASC(IF(競技者データ入力シート!W17="","",競技者データ入力シート!W17))</f>
        <v/>
      </c>
      <c r="AC11" s="1" t="str">
        <f>IF($O11="","",IF($O11="男",IFERROR(VLOOKUP(競技者データ入力シート!AA17,データ!$B$2:$C$101,2,FALSE),""),IF($O11="女",IFERROR(VLOOKUP(競技者データ入力シート!AA17,データ!$F$2:$G$101,2,FALSE),""))))</f>
        <v/>
      </c>
      <c r="AD11" t="str">
        <f>ASC(IF(競技者データ入力シート!AB17="","",競技者データ入力シート!AB17))</f>
        <v/>
      </c>
      <c r="AG11" s="1"/>
      <c r="AO11" s="1" t="str">
        <f>IF(競技者データ入力シート!$I17="一般","A",(IF(競技者データ入力シート!$I17="大学","A",(IF(競技者データ入力シート!$I17="高校","B",(IF(競技者データ入力シート!$I17="中学","B","")))))))</f>
        <v/>
      </c>
      <c r="AP11" s="1" t="str">
        <f>IF(競技者データ入力シート!Y17="","",競技者データ入力シート!Y17)</f>
        <v/>
      </c>
      <c r="AQ11" s="674" t="str">
        <f>IF(競技者データ入力シート!$Y17="","",(IFERROR(VLOOKUP(($Y11&amp;$AP11),$CR$2:$CS$65,2,FALSE),"")))</f>
        <v/>
      </c>
      <c r="AR11" s="19" t="str">
        <f>IF(競技者データ入力シート!$Y17="","",$B11)</f>
        <v/>
      </c>
      <c r="AS11" s="19" t="str">
        <f>IF(競技者データ入力シート!$Y17="","",$C11&amp;$AP11)</f>
        <v/>
      </c>
      <c r="AT11" s="19"/>
      <c r="AU11" s="19" t="str">
        <f>IF(競技者データ入力シート!$Y17="","",$C11&amp;$AP11)</f>
        <v/>
      </c>
      <c r="AV11" s="19" t="str">
        <f>IF(競技者データ入力シート!$Y17="","",$C11&amp;$AP11)</f>
        <v/>
      </c>
      <c r="AW11" s="1" t="str">
        <f>IF(競技者データ入力シート!$Y17="","",(COUNTIF($AQ$2:AQ11,AQ11)))</f>
        <v/>
      </c>
      <c r="AX11" s="1" t="str">
        <f>IF(競技者データ入力シート!$Y17="","",$E11)</f>
        <v/>
      </c>
      <c r="AY11" s="19" t="str">
        <f>IF(競技者データ入力シート!$Y17="","",$J11)</f>
        <v/>
      </c>
      <c r="AZ11" s="1" t="str">
        <f>IF(競技者データ入力シート!$Y17="","",$Y11)</f>
        <v/>
      </c>
      <c r="BA11" s="1" t="str">
        <f>IF(競技者データ入力シート!$Y17="","",$Z11)</f>
        <v/>
      </c>
      <c r="BB11" t="str">
        <f>IF(競技者データ入力シート!AD17="","",競技者データ入力シート!AD17)</f>
        <v/>
      </c>
      <c r="BC11" s="19" t="str">
        <f>IF(競技者データ入力シート!$AD17="","",(IFERROR(VLOOKUP(($AC11&amp;$BB11),$CR$2:$CS$65,2,FALSE),"")))</f>
        <v/>
      </c>
      <c r="BD11" s="19" t="str">
        <f>IF(競技者データ入力シート!$AD17="","",$B11)</f>
        <v/>
      </c>
      <c r="BE11" s="19" t="str">
        <f>IF(競技者データ入力シート!$AD17="","",$C11&amp;$BB11)</f>
        <v/>
      </c>
      <c r="BF11" s="19"/>
      <c r="BG11" s="19" t="str">
        <f>IF(競技者データ入力シート!$AD17="","",$C11&amp;$BB11)</f>
        <v/>
      </c>
      <c r="BH11" s="19" t="str">
        <f>IF(競技者データ入力シート!$AD17="","",$C11&amp;$BB11)</f>
        <v/>
      </c>
      <c r="BI11" s="19" t="str">
        <f>IF(競技者データ入力シート!$AD17="","",(COUNTIF($BC$2:BC11,BC11)))</f>
        <v/>
      </c>
      <c r="BJ11" s="19" t="str">
        <f>IF(競技者データ入力シート!$AD17="","",E11)</f>
        <v/>
      </c>
      <c r="BK11" s="19" t="str">
        <f>IF(競技者データ入力シート!$AD17="","",J11)</f>
        <v/>
      </c>
      <c r="BL11" s="1" t="str">
        <f>IF(競技者データ入力シート!$AD17="","",AC11)</f>
        <v/>
      </c>
      <c r="BM11" s="19" t="str">
        <f>IF(競技者データ入力シート!$AD17="","",AD11)</f>
        <v/>
      </c>
      <c r="CO11" s="994">
        <f>CO10</f>
        <v>4</v>
      </c>
      <c r="CP11" s="994" t="str">
        <f>CP10</f>
        <v>一般男子4X400mR</v>
      </c>
      <c r="CQ11" s="993" t="s">
        <v>422</v>
      </c>
      <c r="CR11" s="993" t="str">
        <f t="shared" si="1"/>
        <v>4B</v>
      </c>
      <c r="CS11" t="str">
        <f>IF(CS10="","",CS10+1)</f>
        <v/>
      </c>
      <c r="CV11" t="str">
        <f t="shared" si="2"/>
        <v/>
      </c>
      <c r="CW11" t="str">
        <f t="shared" si="3"/>
        <v/>
      </c>
      <c r="CX11" s="1" t="str">
        <f t="shared" si="4"/>
        <v/>
      </c>
      <c r="CY11" s="1" t="str">
        <f>IF(CX11="","",COUNTIF($CX$2:CX11,CX11))</f>
        <v/>
      </c>
      <c r="CZ11" s="1" t="str">
        <f t="shared" si="5"/>
        <v/>
      </c>
      <c r="DA11" s="1" t="str">
        <f>IF(CZ11="","",COUNTIF($CZ$2:CZ11,CZ11))</f>
        <v/>
      </c>
      <c r="DC11" t="str">
        <f t="shared" si="6"/>
        <v/>
      </c>
      <c r="DD11" t="str">
        <f>IF(DC11="","",CONCATENATE(競技者データ入力シート!D17,競技者データ入力シート!E17))</f>
        <v/>
      </c>
      <c r="DE11" t="str">
        <f t="shared" si="7"/>
        <v/>
      </c>
      <c r="DF11" t="str">
        <f>IF(DE11="","",CONCATENATE(競技者データ入力シート!D17,競技者データ入力シート!E17))</f>
        <v/>
      </c>
    </row>
    <row r="12" spans="2:110">
      <c r="B12" t="str">
        <f>IF(競技者データ入力シート!$S$2="","",競技者データ入力シート!$S$2)</f>
        <v/>
      </c>
      <c r="C12" t="str">
        <f>IF(競技者データ入力シート!$D18="","",競技者データ入力シート!$S$3)</f>
        <v/>
      </c>
      <c r="D12" t="str">
        <f>IF(競技者データ入力シート!D18="","",競技者データ入力シート!B18)</f>
        <v/>
      </c>
      <c r="E12"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t="str">
        <f>ASC(IF(競技者データ入力シート!P18="","",競技者データ入力シート!P18))</f>
        <v/>
      </c>
      <c r="O12" t="str">
        <f>IF(競技者データ入力シート!J18="","",競技者データ入力シート!J18)</f>
        <v/>
      </c>
      <c r="P12"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1" t="str">
        <f>IF($O12="","",IF($O12="男",IFERROR(VLOOKUP(競技者データ入力シート!Q18,データ!$B$2:$C$101,2,FALSE),""),IF($O12="女",IFERROR(VLOOKUP(競技者データ入力シート!Q18,データ!$F$2:$G$101,2,FALSE),""))))</f>
        <v/>
      </c>
      <c r="V12" t="str">
        <f>ASC(IF(競技者データ入力シート!Q18="","",競技者データ入力シート!R18))</f>
        <v/>
      </c>
      <c r="Y12" s="1" t="str">
        <f>IF($O12="","",IF($O12="男",IFERROR(VLOOKUP(競技者データ入力シート!V18,データ!$B$2:$C$101,2,FALSE),""),IF($O12="女",IFERROR(VLOOKUP(競技者データ入力シート!V18,データ!$F$2:$G$101,2,FALSE),""))))</f>
        <v/>
      </c>
      <c r="Z12" t="str">
        <f>ASC(IF(競技者データ入力シート!W18="","",競技者データ入力シート!W18))</f>
        <v/>
      </c>
      <c r="AC12" s="1" t="str">
        <f>IF($O12="","",IF($O12="男",IFERROR(VLOOKUP(競技者データ入力シート!AA18,データ!$B$2:$C$101,2,FALSE),""),IF($O12="女",IFERROR(VLOOKUP(競技者データ入力シート!AA18,データ!$F$2:$G$101,2,FALSE),""))))</f>
        <v/>
      </c>
      <c r="AD12" t="str">
        <f>ASC(IF(競技者データ入力シート!AB18="","",競技者データ入力シート!AB18))</f>
        <v/>
      </c>
      <c r="AG12" s="1"/>
      <c r="AO12" s="1" t="str">
        <f>IF(競技者データ入力シート!$I18="一般","A",(IF(競技者データ入力シート!$I18="大学","A",(IF(競技者データ入力シート!$I18="高校","B",(IF(競技者データ入力シート!$I18="中学","B","")))))))</f>
        <v/>
      </c>
      <c r="AP12" s="1" t="str">
        <f>IF(競技者データ入力シート!Y18="","",競技者データ入力シート!Y18)</f>
        <v/>
      </c>
      <c r="AQ12" s="674" t="str">
        <f>IF(競技者データ入力シート!$Y18="","",(IFERROR(VLOOKUP(($Y12&amp;$AP12),$CR$2:$CS$65,2,FALSE),"")))</f>
        <v/>
      </c>
      <c r="AR12" s="19" t="str">
        <f>IF(競技者データ入力シート!$Y18="","",$B12)</f>
        <v/>
      </c>
      <c r="AS12" s="19" t="str">
        <f>IF(競技者データ入力シート!$Y18="","",$C12&amp;$AP12)</f>
        <v/>
      </c>
      <c r="AT12" s="19"/>
      <c r="AU12" s="19" t="str">
        <f>IF(競技者データ入力シート!$Y18="","",$C12&amp;$AP12)</f>
        <v/>
      </c>
      <c r="AV12" s="19" t="str">
        <f>IF(競技者データ入力シート!$Y18="","",$C12&amp;$AP12)</f>
        <v/>
      </c>
      <c r="AW12" s="1" t="str">
        <f>IF(競技者データ入力シート!$Y18="","",(COUNTIF($AQ$2:AQ12,AQ12)))</f>
        <v/>
      </c>
      <c r="AX12" s="1" t="str">
        <f>IF(競技者データ入力シート!$Y18="","",$E12)</f>
        <v/>
      </c>
      <c r="AY12" s="19" t="str">
        <f>IF(競技者データ入力シート!$Y18="","",$J12)</f>
        <v/>
      </c>
      <c r="AZ12" s="1" t="str">
        <f>IF(競技者データ入力シート!$Y18="","",$Y12)</f>
        <v/>
      </c>
      <c r="BA12" s="1" t="str">
        <f>IF(競技者データ入力シート!$Y18="","",$Z12)</f>
        <v/>
      </c>
      <c r="BB12" t="str">
        <f>IF(競技者データ入力シート!AD18="","",競技者データ入力シート!AD18)</f>
        <v/>
      </c>
      <c r="BC12" s="19" t="str">
        <f>IF(競技者データ入力シート!$AD18="","",(IFERROR(VLOOKUP(($AC12&amp;$BB12),$CR$2:$CS$65,2,FALSE),"")))</f>
        <v/>
      </c>
      <c r="BD12" s="19" t="str">
        <f>IF(競技者データ入力シート!$AD18="","",$B12)</f>
        <v/>
      </c>
      <c r="BE12" s="19" t="str">
        <f>IF(競技者データ入力シート!$AD18="","",$C12&amp;$BB12)</f>
        <v/>
      </c>
      <c r="BF12" s="19"/>
      <c r="BG12" s="19" t="str">
        <f>IF(競技者データ入力シート!$AD18="","",$C12&amp;$BB12)</f>
        <v/>
      </c>
      <c r="BH12" s="19" t="str">
        <f>IF(競技者データ入力シート!$AD18="","",$C12&amp;$BB12)</f>
        <v/>
      </c>
      <c r="BI12" s="19" t="str">
        <f>IF(競技者データ入力シート!$AD18="","",(COUNTIF($BC$2:BC12,BC12)))</f>
        <v/>
      </c>
      <c r="BJ12" s="19" t="str">
        <f>IF(競技者データ入力シート!$AD18="","",E12)</f>
        <v/>
      </c>
      <c r="BK12" s="19" t="str">
        <f>IF(競技者データ入力シート!$AD18="","",J12)</f>
        <v/>
      </c>
      <c r="BL12" s="1" t="str">
        <f>IF(競技者データ入力シート!$AD18="","",AC12)</f>
        <v/>
      </c>
      <c r="BM12" s="19" t="str">
        <f>IF(競技者データ入力シート!$AD18="","",AD12)</f>
        <v/>
      </c>
      <c r="CO12" s="994">
        <f t="shared" ref="CO12:CO17" si="11">CO11</f>
        <v>4</v>
      </c>
      <c r="CP12" s="994" t="str">
        <f t="shared" ref="CP12:CP17" si="12">CP11</f>
        <v>一般男子4X400mR</v>
      </c>
      <c r="CQ12" s="993" t="s">
        <v>424</v>
      </c>
      <c r="CR12" s="993" t="str">
        <f t="shared" si="1"/>
        <v>4C</v>
      </c>
      <c r="CS12" t="str">
        <f t="shared" ref="CS12:CS17" si="13">IF(CS11="","",CS11+1)</f>
        <v/>
      </c>
      <c r="CV12" t="str">
        <f t="shared" si="2"/>
        <v/>
      </c>
      <c r="CW12" t="str">
        <f t="shared" si="3"/>
        <v/>
      </c>
      <c r="CX12" s="1" t="str">
        <f t="shared" si="4"/>
        <v/>
      </c>
      <c r="CY12" s="1" t="str">
        <f>IF(CX12="","",COUNTIF($CX$2:CX12,CX12))</f>
        <v/>
      </c>
      <c r="CZ12" s="1" t="str">
        <f t="shared" si="5"/>
        <v/>
      </c>
      <c r="DA12" s="1" t="str">
        <f>IF(CZ12="","",COUNTIF($CZ$2:CZ12,CZ12))</f>
        <v/>
      </c>
      <c r="DC12" t="str">
        <f t="shared" si="6"/>
        <v/>
      </c>
      <c r="DD12" t="str">
        <f>IF(DC12="","",CONCATENATE(競技者データ入力シート!D18,競技者データ入力シート!E18))</f>
        <v/>
      </c>
      <c r="DE12" t="str">
        <f t="shared" si="7"/>
        <v/>
      </c>
      <c r="DF12" t="str">
        <f>IF(DE12="","",CONCATENATE(競技者データ入力シート!D18,競技者データ入力シート!E18))</f>
        <v/>
      </c>
    </row>
    <row r="13" spans="2:110">
      <c r="B13" t="str">
        <f>IF(競技者データ入力シート!$S$2="","",競技者データ入力シート!$S$2)</f>
        <v/>
      </c>
      <c r="C13" t="str">
        <f>IF(競技者データ入力シート!$D19="","",競技者データ入力シート!$S$3)</f>
        <v/>
      </c>
      <c r="D13" t="str">
        <f>IF(競技者データ入力シート!D19="","",競技者データ入力シート!B19)</f>
        <v/>
      </c>
      <c r="E13"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t="str">
        <f>ASC(IF(競技者データ入力シート!P19="","",競技者データ入力シート!P19))</f>
        <v/>
      </c>
      <c r="O13" t="str">
        <f>IF(競技者データ入力シート!J19="","",競技者データ入力シート!J19)</f>
        <v/>
      </c>
      <c r="P13"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1" t="str">
        <f>IF($O13="","",IF($O13="男",IFERROR(VLOOKUP(競技者データ入力シート!Q19,データ!$B$2:$C$101,2,FALSE),""),IF($O13="女",IFERROR(VLOOKUP(競技者データ入力シート!Q19,データ!$F$2:$G$101,2,FALSE),""))))</f>
        <v/>
      </c>
      <c r="V13" t="str">
        <f>ASC(IF(競技者データ入力シート!Q19="","",競技者データ入力シート!R19))</f>
        <v/>
      </c>
      <c r="Y13" s="1" t="str">
        <f>IF($O13="","",IF($O13="男",IFERROR(VLOOKUP(競技者データ入力シート!V19,データ!$B$2:$C$101,2,FALSE),""),IF($O13="女",IFERROR(VLOOKUP(競技者データ入力シート!V19,データ!$F$2:$G$101,2,FALSE),""))))</f>
        <v/>
      </c>
      <c r="Z13" t="str">
        <f>ASC(IF(競技者データ入力シート!W19="","",競技者データ入力シート!W19))</f>
        <v/>
      </c>
      <c r="AC13" s="1" t="str">
        <f>IF($O13="","",IF($O13="男",IFERROR(VLOOKUP(競技者データ入力シート!AA19,データ!$B$2:$C$101,2,FALSE),""),IF($O13="女",IFERROR(VLOOKUP(競技者データ入力シート!AA19,データ!$F$2:$G$101,2,FALSE),""))))</f>
        <v/>
      </c>
      <c r="AD13" t="str">
        <f>ASC(IF(競技者データ入力シート!AB19="","",競技者データ入力シート!AB19))</f>
        <v/>
      </c>
      <c r="AG13" s="1"/>
      <c r="AO13" s="1" t="str">
        <f>IF(競技者データ入力シート!$I19="一般","A",(IF(競技者データ入力シート!$I19="大学","A",(IF(競技者データ入力シート!$I19="高校","B",(IF(競技者データ入力シート!$I19="中学","B","")))))))</f>
        <v/>
      </c>
      <c r="AP13" s="1" t="str">
        <f>IF(競技者データ入力シート!Y19="","",競技者データ入力シート!Y19)</f>
        <v/>
      </c>
      <c r="AQ13" s="674" t="str">
        <f>IF(競技者データ入力シート!$Y19="","",(IFERROR(VLOOKUP(($Y13&amp;$AP13),$CR$2:$CS$65,2,FALSE),"")))</f>
        <v/>
      </c>
      <c r="AR13" s="19" t="str">
        <f>IF(競技者データ入力シート!$Y19="","",$B13)</f>
        <v/>
      </c>
      <c r="AS13" s="19" t="str">
        <f>IF(競技者データ入力シート!$Y19="","",$C13&amp;$AP13)</f>
        <v/>
      </c>
      <c r="AT13" s="19"/>
      <c r="AU13" s="19" t="str">
        <f>IF(競技者データ入力シート!$Y19="","",$C13&amp;$AP13)</f>
        <v/>
      </c>
      <c r="AV13" s="19" t="str">
        <f>IF(競技者データ入力シート!$Y19="","",$C13&amp;$AP13)</f>
        <v/>
      </c>
      <c r="AW13" s="1" t="str">
        <f>IF(競技者データ入力シート!$Y19="","",(COUNTIF($AQ$2:AQ13,AQ13)))</f>
        <v/>
      </c>
      <c r="AX13" s="1" t="str">
        <f>IF(競技者データ入力シート!$Y19="","",$E13)</f>
        <v/>
      </c>
      <c r="AY13" s="19" t="str">
        <f>IF(競技者データ入力シート!$Y19="","",$J13)</f>
        <v/>
      </c>
      <c r="AZ13" s="1" t="str">
        <f>IF(競技者データ入力シート!$Y19="","",$Y13)</f>
        <v/>
      </c>
      <c r="BA13" s="1" t="str">
        <f>IF(競技者データ入力シート!$Y19="","",$Z13)</f>
        <v/>
      </c>
      <c r="BB13" t="str">
        <f>IF(競技者データ入力シート!AD19="","",競技者データ入力シート!AD19)</f>
        <v/>
      </c>
      <c r="BC13" s="19" t="str">
        <f>IF(競技者データ入力シート!$AD19="","",(IFERROR(VLOOKUP(($AC13&amp;$BB13),$CR$2:$CS$65,2,FALSE),"")))</f>
        <v/>
      </c>
      <c r="BD13" s="19" t="str">
        <f>IF(競技者データ入力シート!$AD19="","",$B13)</f>
        <v/>
      </c>
      <c r="BE13" s="19" t="str">
        <f>IF(競技者データ入力シート!$AD19="","",$C13&amp;$BB13)</f>
        <v/>
      </c>
      <c r="BF13" s="19"/>
      <c r="BG13" s="19" t="str">
        <f>IF(競技者データ入力シート!$AD19="","",$C13&amp;$BB13)</f>
        <v/>
      </c>
      <c r="BH13" s="19" t="str">
        <f>IF(競技者データ入力シート!$AD19="","",$C13&amp;$BB13)</f>
        <v/>
      </c>
      <c r="BI13" s="19" t="str">
        <f>IF(競技者データ入力シート!$AD19="","",(COUNTIF($BC$2:BC13,BC13)))</f>
        <v/>
      </c>
      <c r="BJ13" s="19" t="str">
        <f>IF(競技者データ入力シート!$AD19="","",E13)</f>
        <v/>
      </c>
      <c r="BK13" s="19" t="str">
        <f>IF(競技者データ入力シート!$AD19="","",J13)</f>
        <v/>
      </c>
      <c r="BL13" s="1" t="str">
        <f>IF(競技者データ入力シート!$AD19="","",AC13)</f>
        <v/>
      </c>
      <c r="BM13" s="19" t="str">
        <f>IF(競技者データ入力シート!$AD19="","",AD13)</f>
        <v/>
      </c>
      <c r="CO13" s="994">
        <f t="shared" si="11"/>
        <v>4</v>
      </c>
      <c r="CP13" s="994" t="str">
        <f t="shared" si="12"/>
        <v>一般男子4X400mR</v>
      </c>
      <c r="CQ13" s="993" t="s">
        <v>426</v>
      </c>
      <c r="CR13" s="993" t="str">
        <f t="shared" si="1"/>
        <v>4D</v>
      </c>
      <c r="CS13" t="str">
        <f t="shared" si="13"/>
        <v/>
      </c>
      <c r="CV13" t="str">
        <f t="shared" si="2"/>
        <v/>
      </c>
      <c r="CW13" t="str">
        <f t="shared" si="3"/>
        <v/>
      </c>
      <c r="CX13" s="1" t="str">
        <f t="shared" si="4"/>
        <v/>
      </c>
      <c r="CY13" s="1" t="str">
        <f>IF(CX13="","",COUNTIF($CX$2:CX13,CX13))</f>
        <v/>
      </c>
      <c r="CZ13" s="1" t="str">
        <f t="shared" si="5"/>
        <v/>
      </c>
      <c r="DA13" s="1" t="str">
        <f>IF(CZ13="","",COUNTIF($CZ$2:CZ13,CZ13))</f>
        <v/>
      </c>
      <c r="DC13" t="str">
        <f t="shared" si="6"/>
        <v/>
      </c>
      <c r="DD13" t="str">
        <f>IF(DC13="","",CONCATENATE(競技者データ入力シート!D19,競技者データ入力シート!E19))</f>
        <v/>
      </c>
      <c r="DE13" t="str">
        <f t="shared" si="7"/>
        <v/>
      </c>
      <c r="DF13" t="str">
        <f>IF(DE13="","",CONCATENATE(競技者データ入力シート!D19,競技者データ入力シート!E19))</f>
        <v/>
      </c>
    </row>
    <row r="14" spans="2:110">
      <c r="B14" t="str">
        <f>IF(競技者データ入力シート!$S$2="","",競技者データ入力シート!$S$2)</f>
        <v/>
      </c>
      <c r="C14" t="str">
        <f>IF(競技者データ入力シート!$D20="","",競技者データ入力シート!$S$3)</f>
        <v/>
      </c>
      <c r="D14" t="str">
        <f>IF(競技者データ入力シート!D20="","",競技者データ入力シート!B20)</f>
        <v/>
      </c>
      <c r="E14"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t="str">
        <f>ASC(IF(競技者データ入力シート!P20="","",競技者データ入力シート!P20))</f>
        <v/>
      </c>
      <c r="O14" t="str">
        <f>IF(競技者データ入力シート!J20="","",競技者データ入力シート!J20)</f>
        <v/>
      </c>
      <c r="P14"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1" t="str">
        <f>IF($O14="","",IF($O14="男",IFERROR(VLOOKUP(競技者データ入力シート!Q20,データ!$B$2:$C$101,2,FALSE),""),IF($O14="女",IFERROR(VLOOKUP(競技者データ入力シート!Q20,データ!$F$2:$G$101,2,FALSE),""))))</f>
        <v/>
      </c>
      <c r="V14" t="str">
        <f>ASC(IF(競技者データ入力シート!Q20="","",競技者データ入力シート!R20))</f>
        <v/>
      </c>
      <c r="Y14" s="1" t="str">
        <f>IF($O14="","",IF($O14="男",IFERROR(VLOOKUP(競技者データ入力シート!V20,データ!$B$2:$C$101,2,FALSE),""),IF($O14="女",IFERROR(VLOOKUP(競技者データ入力シート!V20,データ!$F$2:$G$101,2,FALSE),""))))</f>
        <v/>
      </c>
      <c r="Z14" t="str">
        <f>ASC(IF(競技者データ入力シート!W20="","",競技者データ入力シート!W20))</f>
        <v/>
      </c>
      <c r="AC14" s="1" t="str">
        <f>IF($O14="","",IF($O14="男",IFERROR(VLOOKUP(競技者データ入力シート!AA20,データ!$B$2:$C$101,2,FALSE),""),IF($O14="女",IFERROR(VLOOKUP(競技者データ入力シート!AA20,データ!$F$2:$G$101,2,FALSE),""))))</f>
        <v/>
      </c>
      <c r="AD14" t="str">
        <f>ASC(IF(競技者データ入力シート!AB20="","",競技者データ入力シート!AB20))</f>
        <v/>
      </c>
      <c r="AG14" s="1"/>
      <c r="AO14" s="1" t="str">
        <f>IF(競技者データ入力シート!$I20="一般","A",(IF(競技者データ入力シート!$I20="大学","A",(IF(競技者データ入力シート!$I20="高校","B",(IF(競技者データ入力シート!$I20="中学","B","")))))))</f>
        <v/>
      </c>
      <c r="AP14" s="1" t="str">
        <f>IF(競技者データ入力シート!Y20="","",競技者データ入力シート!Y20)</f>
        <v/>
      </c>
      <c r="AQ14" s="674" t="str">
        <f>IF(競技者データ入力シート!$Y20="","",(IFERROR(VLOOKUP(($Y14&amp;$AP14),$CR$2:$CS$65,2,FALSE),"")))</f>
        <v/>
      </c>
      <c r="AR14" s="19" t="str">
        <f>IF(競技者データ入力シート!$Y20="","",$B14)</f>
        <v/>
      </c>
      <c r="AS14" s="19" t="str">
        <f>IF(競技者データ入力シート!$Y20="","",$C14&amp;$AP14)</f>
        <v/>
      </c>
      <c r="AT14" s="19"/>
      <c r="AU14" s="19" t="str">
        <f>IF(競技者データ入力シート!$Y20="","",$C14&amp;$AP14)</f>
        <v/>
      </c>
      <c r="AV14" s="19" t="str">
        <f>IF(競技者データ入力シート!$Y20="","",$C14&amp;$AP14)</f>
        <v/>
      </c>
      <c r="AW14" s="1" t="str">
        <f>IF(競技者データ入力シート!$Y20="","",(COUNTIF($AQ$2:AQ14,AQ14)))</f>
        <v/>
      </c>
      <c r="AX14" s="1" t="str">
        <f>IF(競技者データ入力シート!$Y20="","",$E14)</f>
        <v/>
      </c>
      <c r="AY14" s="19" t="str">
        <f>IF(競技者データ入力シート!$Y20="","",$J14)</f>
        <v/>
      </c>
      <c r="AZ14" s="1" t="str">
        <f>IF(競技者データ入力シート!$Y20="","",$Y14)</f>
        <v/>
      </c>
      <c r="BA14" s="1" t="str">
        <f>IF(競技者データ入力シート!$Y20="","",$Z14)</f>
        <v/>
      </c>
      <c r="BB14" t="str">
        <f>IF(競技者データ入力シート!AD20="","",競技者データ入力シート!AD20)</f>
        <v/>
      </c>
      <c r="BC14" s="19" t="str">
        <f>IF(競技者データ入力シート!$AD20="","",(IFERROR(VLOOKUP(($AC14&amp;$BB14),$CR$2:$CS$65,2,FALSE),"")))</f>
        <v/>
      </c>
      <c r="BD14" s="19" t="str">
        <f>IF(競技者データ入力シート!$AD20="","",$B14)</f>
        <v/>
      </c>
      <c r="BE14" s="19" t="str">
        <f>IF(競技者データ入力シート!$AD20="","",$C14&amp;$BB14)</f>
        <v/>
      </c>
      <c r="BF14" s="19"/>
      <c r="BG14" s="19" t="str">
        <f>IF(競技者データ入力シート!$AD20="","",$C14&amp;$BB14)</f>
        <v/>
      </c>
      <c r="BH14" s="19" t="str">
        <f>IF(競技者データ入力シート!$AD20="","",$C14&amp;$BB14)</f>
        <v/>
      </c>
      <c r="BI14" s="19" t="str">
        <f>IF(競技者データ入力シート!$AD20="","",(COUNTIF($BC$2:BC14,BC14)))</f>
        <v/>
      </c>
      <c r="BJ14" s="19" t="str">
        <f>IF(競技者データ入力シート!$AD20="","",E14)</f>
        <v/>
      </c>
      <c r="BK14" s="19" t="str">
        <f>IF(競技者データ入力シート!$AD20="","",J14)</f>
        <v/>
      </c>
      <c r="BL14" s="1" t="str">
        <f>IF(競技者データ入力シート!$AD20="","",AC14)</f>
        <v/>
      </c>
      <c r="BM14" s="19" t="str">
        <f>IF(競技者データ入力シート!$AD20="","",AD14)</f>
        <v/>
      </c>
      <c r="CO14" s="994">
        <f t="shared" si="11"/>
        <v>4</v>
      </c>
      <c r="CP14" s="994" t="str">
        <f t="shared" si="12"/>
        <v>一般男子4X400mR</v>
      </c>
      <c r="CQ14" s="993" t="s">
        <v>428</v>
      </c>
      <c r="CR14" s="993" t="str">
        <f t="shared" si="1"/>
        <v>4E</v>
      </c>
      <c r="CS14" t="str">
        <f t="shared" si="13"/>
        <v/>
      </c>
      <c r="CV14" t="str">
        <f t="shared" si="2"/>
        <v/>
      </c>
      <c r="CW14" t="str">
        <f t="shared" si="3"/>
        <v/>
      </c>
      <c r="CX14" s="1" t="str">
        <f t="shared" si="4"/>
        <v/>
      </c>
      <c r="CY14" s="1" t="str">
        <f>IF(CX14="","",COUNTIF($CX$2:CX14,CX14))</f>
        <v/>
      </c>
      <c r="CZ14" s="1" t="str">
        <f t="shared" si="5"/>
        <v/>
      </c>
      <c r="DA14" s="1" t="str">
        <f>IF(CZ14="","",COUNTIF($CZ$2:CZ14,CZ14))</f>
        <v/>
      </c>
      <c r="DC14" t="str">
        <f t="shared" si="6"/>
        <v/>
      </c>
      <c r="DD14" t="str">
        <f>IF(DC14="","",CONCATENATE(競技者データ入力シート!D20,競技者データ入力シート!E20))</f>
        <v/>
      </c>
      <c r="DE14" t="str">
        <f t="shared" si="7"/>
        <v/>
      </c>
      <c r="DF14" t="str">
        <f>IF(DE14="","",CONCATENATE(競技者データ入力シート!D20,競技者データ入力シート!E20))</f>
        <v/>
      </c>
    </row>
    <row r="15" spans="2:110">
      <c r="B15" t="str">
        <f>IF(競技者データ入力シート!$S$2="","",競技者データ入力シート!$S$2)</f>
        <v/>
      </c>
      <c r="C15" t="str">
        <f>IF(競技者データ入力シート!$D21="","",競技者データ入力シート!$S$3)</f>
        <v/>
      </c>
      <c r="D15" t="str">
        <f>IF(競技者データ入力シート!D21="","",競技者データ入力シート!B21)</f>
        <v/>
      </c>
      <c r="E15"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t="str">
        <f>ASC(IF(競技者データ入力シート!P21="","",競技者データ入力シート!P21))</f>
        <v/>
      </c>
      <c r="O15" t="str">
        <f>IF(競技者データ入力シート!J21="","",競技者データ入力シート!J21)</f>
        <v/>
      </c>
      <c r="P15"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1" t="str">
        <f>IF($O15="","",IF($O15="男",IFERROR(VLOOKUP(競技者データ入力シート!Q21,データ!$B$2:$C$101,2,FALSE),""),IF($O15="女",IFERROR(VLOOKUP(競技者データ入力シート!Q21,データ!$F$2:$G$101,2,FALSE),""))))</f>
        <v/>
      </c>
      <c r="V15" t="str">
        <f>ASC(IF(競技者データ入力シート!Q21="","",競技者データ入力シート!R21))</f>
        <v/>
      </c>
      <c r="Y15" s="1" t="str">
        <f>IF($O15="","",IF($O15="男",IFERROR(VLOOKUP(競技者データ入力シート!V21,データ!$B$2:$C$101,2,FALSE),""),IF($O15="女",IFERROR(VLOOKUP(競技者データ入力シート!V21,データ!$F$2:$G$101,2,FALSE),""))))</f>
        <v/>
      </c>
      <c r="Z15" t="str">
        <f>ASC(IF(競技者データ入力シート!W21="","",競技者データ入力シート!W21))</f>
        <v/>
      </c>
      <c r="AC15" s="1" t="str">
        <f>IF($O15="","",IF($O15="男",IFERROR(VLOOKUP(競技者データ入力シート!AA21,データ!$B$2:$C$101,2,FALSE),""),IF($O15="女",IFERROR(VLOOKUP(競技者データ入力シート!AA21,データ!$F$2:$G$101,2,FALSE),""))))</f>
        <v/>
      </c>
      <c r="AD15" t="str">
        <f>ASC(IF(競技者データ入力シート!AB21="","",競技者データ入力シート!AB21))</f>
        <v/>
      </c>
      <c r="AG15" s="1"/>
      <c r="AO15" s="1" t="str">
        <f>IF(競技者データ入力シート!$I21="一般","A",(IF(競技者データ入力シート!$I21="大学","A",(IF(競技者データ入力シート!$I21="高校","B",(IF(競技者データ入力シート!$I21="中学","B","")))))))</f>
        <v/>
      </c>
      <c r="AP15" s="1" t="str">
        <f>IF(競技者データ入力シート!Y21="","",競技者データ入力シート!Y21)</f>
        <v/>
      </c>
      <c r="AQ15" s="674" t="str">
        <f>IF(競技者データ入力シート!$Y21="","",(IFERROR(VLOOKUP(($Y15&amp;$AP15),$CR$2:$CS$65,2,FALSE),"")))</f>
        <v/>
      </c>
      <c r="AR15" s="19" t="str">
        <f>IF(競技者データ入力シート!$Y21="","",$B15)</f>
        <v/>
      </c>
      <c r="AS15" s="19" t="str">
        <f>IF(競技者データ入力シート!$Y21="","",$C15&amp;$AP15)</f>
        <v/>
      </c>
      <c r="AT15" s="19"/>
      <c r="AU15" s="19" t="str">
        <f>IF(競技者データ入力シート!$Y21="","",$C15&amp;$AP15)</f>
        <v/>
      </c>
      <c r="AV15" s="19" t="str">
        <f>IF(競技者データ入力シート!$Y21="","",$C15&amp;$AP15)</f>
        <v/>
      </c>
      <c r="AW15" s="1" t="str">
        <f>IF(競技者データ入力シート!$Y21="","",(COUNTIF($AQ$2:AQ15,AQ15)))</f>
        <v/>
      </c>
      <c r="AX15" s="1" t="str">
        <f>IF(競技者データ入力シート!$Y21="","",$E15)</f>
        <v/>
      </c>
      <c r="AY15" s="19" t="str">
        <f>IF(競技者データ入力シート!$Y21="","",$J15)</f>
        <v/>
      </c>
      <c r="AZ15" s="1" t="str">
        <f>IF(競技者データ入力シート!$Y21="","",$Y15)</f>
        <v/>
      </c>
      <c r="BA15" s="1" t="str">
        <f>IF(競技者データ入力シート!$Y21="","",$Z15)</f>
        <v/>
      </c>
      <c r="BB15" t="str">
        <f>IF(競技者データ入力シート!AD21="","",競技者データ入力シート!AD21)</f>
        <v/>
      </c>
      <c r="BC15" s="19" t="str">
        <f>IF(競技者データ入力シート!$AD21="","",(IFERROR(VLOOKUP(($AC15&amp;$BB15),$CR$2:$CS$65,2,FALSE),"")))</f>
        <v/>
      </c>
      <c r="BD15" s="19" t="str">
        <f>IF(競技者データ入力シート!$AD21="","",$B15)</f>
        <v/>
      </c>
      <c r="BE15" s="19" t="str">
        <f>IF(競技者データ入力シート!$AD21="","",$C15&amp;$BB15)</f>
        <v/>
      </c>
      <c r="BF15" s="19"/>
      <c r="BG15" s="19" t="str">
        <f>IF(競技者データ入力シート!$AD21="","",$C15&amp;$BB15)</f>
        <v/>
      </c>
      <c r="BH15" s="19" t="str">
        <f>IF(競技者データ入力シート!$AD21="","",$C15&amp;$BB15)</f>
        <v/>
      </c>
      <c r="BI15" s="19" t="str">
        <f>IF(競技者データ入力シート!$AD21="","",(COUNTIF($BC$2:BC15,BC15)))</f>
        <v/>
      </c>
      <c r="BJ15" s="19" t="str">
        <f>IF(競技者データ入力シート!$AD21="","",E15)</f>
        <v/>
      </c>
      <c r="BK15" s="19" t="str">
        <f>IF(競技者データ入力シート!$AD21="","",J15)</f>
        <v/>
      </c>
      <c r="BL15" s="1" t="str">
        <f>IF(競技者データ入力シート!$AD21="","",AC15)</f>
        <v/>
      </c>
      <c r="BM15" s="19" t="str">
        <f>IF(競技者データ入力シート!$AD21="","",AD15)</f>
        <v/>
      </c>
      <c r="CO15" s="994">
        <f t="shared" si="11"/>
        <v>4</v>
      </c>
      <c r="CP15" s="994" t="str">
        <f t="shared" si="12"/>
        <v>一般男子4X400mR</v>
      </c>
      <c r="CQ15" s="993" t="s">
        <v>469</v>
      </c>
      <c r="CR15" s="993" t="str">
        <f t="shared" si="1"/>
        <v>4F</v>
      </c>
      <c r="CS15" t="str">
        <f t="shared" si="13"/>
        <v/>
      </c>
      <c r="CV15" t="str">
        <f t="shared" si="2"/>
        <v/>
      </c>
      <c r="CW15" t="str">
        <f t="shared" si="3"/>
        <v/>
      </c>
      <c r="CX15" s="1" t="str">
        <f t="shared" si="4"/>
        <v/>
      </c>
      <c r="CY15" s="1" t="str">
        <f>IF(CX15="","",COUNTIF($CX$2:CX15,CX15))</f>
        <v/>
      </c>
      <c r="CZ15" s="1" t="str">
        <f t="shared" si="5"/>
        <v/>
      </c>
      <c r="DA15" s="1" t="str">
        <f>IF(CZ15="","",COUNTIF($CZ$2:CZ15,CZ15))</f>
        <v/>
      </c>
      <c r="DC15" t="str">
        <f t="shared" si="6"/>
        <v/>
      </c>
      <c r="DD15" t="str">
        <f>IF(DC15="","",CONCATENATE(競技者データ入力シート!D21,競技者データ入力シート!E21))</f>
        <v/>
      </c>
      <c r="DE15" t="str">
        <f t="shared" si="7"/>
        <v/>
      </c>
      <c r="DF15" t="str">
        <f>IF(DE15="","",CONCATENATE(競技者データ入力シート!D21,競技者データ入力シート!E21))</f>
        <v/>
      </c>
    </row>
    <row r="16" spans="2:110">
      <c r="B16" t="str">
        <f>IF(競技者データ入力シート!$S$2="","",競技者データ入力シート!$S$2)</f>
        <v/>
      </c>
      <c r="C16" t="str">
        <f>IF(競技者データ入力シート!$D22="","",競技者データ入力シート!$S$3)</f>
        <v/>
      </c>
      <c r="D16" t="str">
        <f>IF(競技者データ入力シート!D22="","",競技者データ入力シート!B22)</f>
        <v/>
      </c>
      <c r="E16"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t="str">
        <f>ASC(IF(競技者データ入力シート!P22="","",競技者データ入力シート!P22))</f>
        <v/>
      </c>
      <c r="O16" t="str">
        <f>IF(競技者データ入力シート!J22="","",競技者データ入力シート!J22)</f>
        <v/>
      </c>
      <c r="P16"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1" t="str">
        <f>IF($O16="","",IF($O16="男",IFERROR(VLOOKUP(競技者データ入力シート!Q22,データ!$B$2:$C$101,2,FALSE),""),IF($O16="女",IFERROR(VLOOKUP(競技者データ入力シート!Q22,データ!$F$2:$G$101,2,FALSE),""))))</f>
        <v/>
      </c>
      <c r="V16" t="str">
        <f>ASC(IF(競技者データ入力シート!Q22="","",競技者データ入力シート!R22))</f>
        <v/>
      </c>
      <c r="Y16" s="1" t="str">
        <f>IF($O16="","",IF($O16="男",IFERROR(VLOOKUP(競技者データ入力シート!V22,データ!$B$2:$C$101,2,FALSE),""),IF($O16="女",IFERROR(VLOOKUP(競技者データ入力シート!V22,データ!$F$2:$G$101,2,FALSE),""))))</f>
        <v/>
      </c>
      <c r="Z16" t="str">
        <f>ASC(IF(競技者データ入力シート!W22="","",競技者データ入力シート!W22))</f>
        <v/>
      </c>
      <c r="AC16" s="1" t="str">
        <f>IF($O16="","",IF($O16="男",IFERROR(VLOOKUP(競技者データ入力シート!AA22,データ!$B$2:$C$101,2,FALSE),""),IF($O16="女",IFERROR(VLOOKUP(競技者データ入力シート!AA22,データ!$F$2:$G$101,2,FALSE),""))))</f>
        <v/>
      </c>
      <c r="AD16" t="str">
        <f>ASC(IF(競技者データ入力シート!AB22="","",競技者データ入力シート!AB22))</f>
        <v/>
      </c>
      <c r="AG16" s="1"/>
      <c r="AO16" s="1" t="str">
        <f>IF(競技者データ入力シート!$I22="一般","A",(IF(競技者データ入力シート!$I22="大学","A",(IF(競技者データ入力シート!$I22="高校","B",(IF(競技者データ入力シート!$I22="中学","B","")))))))</f>
        <v/>
      </c>
      <c r="AP16" s="1" t="str">
        <f>IF(競技者データ入力シート!Y22="","",競技者データ入力シート!Y22)</f>
        <v/>
      </c>
      <c r="AQ16" s="674" t="str">
        <f>IF(競技者データ入力シート!$Y22="","",(IFERROR(VLOOKUP(($Y16&amp;$AP16),$CR$2:$CS$65,2,FALSE),"")))</f>
        <v/>
      </c>
      <c r="AR16" s="19" t="str">
        <f>IF(競技者データ入力シート!$Y22="","",$B16)</f>
        <v/>
      </c>
      <c r="AS16" s="19" t="str">
        <f>IF(競技者データ入力シート!$Y22="","",$C16&amp;$AP16)</f>
        <v/>
      </c>
      <c r="AT16" s="19"/>
      <c r="AU16" s="19" t="str">
        <f>IF(競技者データ入力シート!$Y22="","",$C16&amp;$AP16)</f>
        <v/>
      </c>
      <c r="AV16" s="19" t="str">
        <f>IF(競技者データ入力シート!$Y22="","",$C16&amp;$AP16)</f>
        <v/>
      </c>
      <c r="AW16" s="1" t="str">
        <f>IF(競技者データ入力シート!$Y22="","",(COUNTIF($AQ$2:AQ16,AQ16)))</f>
        <v/>
      </c>
      <c r="AX16" s="1" t="str">
        <f>IF(競技者データ入力シート!$Y22="","",$E16)</f>
        <v/>
      </c>
      <c r="AY16" s="19" t="str">
        <f>IF(競技者データ入力シート!$Y22="","",$J16)</f>
        <v/>
      </c>
      <c r="AZ16" s="1" t="str">
        <f>IF(競技者データ入力シート!$Y22="","",$Y16)</f>
        <v/>
      </c>
      <c r="BA16" s="1" t="str">
        <f>IF(競技者データ入力シート!$Y22="","",$Z16)</f>
        <v/>
      </c>
      <c r="BB16" t="str">
        <f>IF(競技者データ入力シート!AD22="","",競技者データ入力シート!AD22)</f>
        <v/>
      </c>
      <c r="BC16" s="19" t="str">
        <f>IF(競技者データ入力シート!$AD22="","",(IFERROR(VLOOKUP(($AC16&amp;$BB16),$CR$2:$CS$65,2,FALSE),"")))</f>
        <v/>
      </c>
      <c r="BD16" s="19" t="str">
        <f>IF(競技者データ入力シート!$AD22="","",$B16)</f>
        <v/>
      </c>
      <c r="BE16" s="19" t="str">
        <f>IF(競技者データ入力シート!$AD22="","",$C16&amp;$BB16)</f>
        <v/>
      </c>
      <c r="BF16" s="19"/>
      <c r="BG16" s="19" t="str">
        <f>IF(競技者データ入力シート!$AD22="","",$C16&amp;$BB16)</f>
        <v/>
      </c>
      <c r="BH16" s="19" t="str">
        <f>IF(競技者データ入力シート!$AD22="","",$C16&amp;$BB16)</f>
        <v/>
      </c>
      <c r="BI16" s="19" t="str">
        <f>IF(競技者データ入力シート!$AD22="","",(COUNTIF($BC$2:BC16,BC16)))</f>
        <v/>
      </c>
      <c r="BJ16" s="19" t="str">
        <f>IF(競技者データ入力シート!$AD22="","",E16)</f>
        <v/>
      </c>
      <c r="BK16" s="19" t="str">
        <f>IF(競技者データ入力シート!$AD22="","",J16)</f>
        <v/>
      </c>
      <c r="BL16" s="1" t="str">
        <f>IF(競技者データ入力シート!$AD22="","",AC16)</f>
        <v/>
      </c>
      <c r="BM16" s="19" t="str">
        <f>IF(競技者データ入力シート!$AD22="","",AD16)</f>
        <v/>
      </c>
      <c r="CO16" s="994">
        <f t="shared" si="11"/>
        <v>4</v>
      </c>
      <c r="CP16" s="994" t="str">
        <f t="shared" si="12"/>
        <v>一般男子4X400mR</v>
      </c>
      <c r="CQ16" s="993" t="s">
        <v>470</v>
      </c>
      <c r="CR16" s="993" t="str">
        <f t="shared" si="1"/>
        <v>4G</v>
      </c>
      <c r="CS16" t="str">
        <f t="shared" si="13"/>
        <v/>
      </c>
      <c r="CV16" t="str">
        <f t="shared" si="2"/>
        <v/>
      </c>
      <c r="CW16" t="str">
        <f t="shared" si="3"/>
        <v/>
      </c>
      <c r="CX16" s="1" t="str">
        <f t="shared" si="4"/>
        <v/>
      </c>
      <c r="CY16" s="1" t="str">
        <f>IF(CX16="","",COUNTIF($CX$2:CX16,CX16))</f>
        <v/>
      </c>
      <c r="CZ16" s="1" t="str">
        <f t="shared" si="5"/>
        <v/>
      </c>
      <c r="DA16" s="1" t="str">
        <f>IF(CZ16="","",COUNTIF($CZ$2:CZ16,CZ16))</f>
        <v/>
      </c>
      <c r="DC16" t="str">
        <f t="shared" si="6"/>
        <v/>
      </c>
      <c r="DD16" t="str">
        <f>IF(DC16="","",CONCATENATE(競技者データ入力シート!D22,競技者データ入力シート!E22))</f>
        <v/>
      </c>
      <c r="DE16" t="str">
        <f t="shared" si="7"/>
        <v/>
      </c>
      <c r="DF16" t="str">
        <f>IF(DE16="","",CONCATENATE(競技者データ入力シート!D22,競技者データ入力シート!E22))</f>
        <v/>
      </c>
    </row>
    <row r="17" spans="2:110">
      <c r="B17" t="str">
        <f>IF(競技者データ入力シート!$S$2="","",競技者データ入力シート!$S$2)</f>
        <v/>
      </c>
      <c r="C17" t="str">
        <f>IF(競技者データ入力シート!$D23="","",競技者データ入力シート!$S$3)</f>
        <v/>
      </c>
      <c r="D17" t="str">
        <f>IF(競技者データ入力シート!D23="","",競技者データ入力シート!B23)</f>
        <v/>
      </c>
      <c r="E17"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t="str">
        <f>ASC(IF(競技者データ入力シート!P23="","",競技者データ入力シート!P23))</f>
        <v/>
      </c>
      <c r="O17" t="str">
        <f>IF(競技者データ入力シート!J23="","",競技者データ入力シート!J23)</f>
        <v/>
      </c>
      <c r="P17"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1" t="str">
        <f>IF($O17="","",IF($O17="男",IFERROR(VLOOKUP(競技者データ入力シート!Q23,データ!$B$2:$C$101,2,FALSE),""),IF($O17="女",IFERROR(VLOOKUP(競技者データ入力シート!Q23,データ!$F$2:$G$101,2,FALSE),""))))</f>
        <v/>
      </c>
      <c r="V17" t="str">
        <f>ASC(IF(競技者データ入力シート!Q23="","",競技者データ入力シート!R23))</f>
        <v/>
      </c>
      <c r="Y17" s="1" t="str">
        <f>IF($O17="","",IF($O17="男",IFERROR(VLOOKUP(競技者データ入力シート!V23,データ!$B$2:$C$101,2,FALSE),""),IF($O17="女",IFERROR(VLOOKUP(競技者データ入力シート!V23,データ!$F$2:$G$101,2,FALSE),""))))</f>
        <v/>
      </c>
      <c r="Z17" t="str">
        <f>ASC(IF(競技者データ入力シート!W23="","",競技者データ入力シート!W23))</f>
        <v/>
      </c>
      <c r="AC17" s="1" t="str">
        <f>IF($O17="","",IF($O17="男",IFERROR(VLOOKUP(競技者データ入力シート!AA23,データ!$B$2:$C$101,2,FALSE),""),IF($O17="女",IFERROR(VLOOKUP(競技者データ入力シート!AA23,データ!$F$2:$G$101,2,FALSE),""))))</f>
        <v/>
      </c>
      <c r="AD17" t="str">
        <f>ASC(IF(競技者データ入力シート!AB23="","",競技者データ入力シート!AB23))</f>
        <v/>
      </c>
      <c r="AG17" s="1"/>
      <c r="AO17" s="1" t="str">
        <f>IF(競技者データ入力シート!$I23="一般","A",(IF(競技者データ入力シート!$I23="大学","A",(IF(競技者データ入力シート!$I23="高校","B",(IF(競技者データ入力シート!$I23="中学","B","")))))))</f>
        <v/>
      </c>
      <c r="AP17" s="1" t="str">
        <f>IF(競技者データ入力シート!Y23="","",競技者データ入力シート!Y23)</f>
        <v/>
      </c>
      <c r="AQ17" s="674" t="str">
        <f>IF(競技者データ入力シート!$Y23="","",(IFERROR(VLOOKUP(($Y17&amp;$AP17),$CR$2:$CS$65,2,FALSE),"")))</f>
        <v/>
      </c>
      <c r="AR17" s="19" t="str">
        <f>IF(競技者データ入力シート!$Y23="","",$B17)</f>
        <v/>
      </c>
      <c r="AS17" s="19" t="str">
        <f>IF(競技者データ入力シート!$Y23="","",$C17&amp;$AP17)</f>
        <v/>
      </c>
      <c r="AT17" s="19"/>
      <c r="AU17" s="19" t="str">
        <f>IF(競技者データ入力シート!$Y23="","",$C17&amp;$AP17)</f>
        <v/>
      </c>
      <c r="AV17" s="19" t="str">
        <f>IF(競技者データ入力シート!$Y23="","",$C17&amp;$AP17)</f>
        <v/>
      </c>
      <c r="AW17" s="1" t="str">
        <f>IF(競技者データ入力シート!$Y23="","",(COUNTIF($AQ$2:AQ17,AQ17)))</f>
        <v/>
      </c>
      <c r="AX17" s="1" t="str">
        <f>IF(競技者データ入力シート!$Y23="","",$E17)</f>
        <v/>
      </c>
      <c r="AY17" s="19" t="str">
        <f>IF(競技者データ入力シート!$Y23="","",$J17)</f>
        <v/>
      </c>
      <c r="AZ17" s="1" t="str">
        <f>IF(競技者データ入力シート!$Y23="","",$Y17)</f>
        <v/>
      </c>
      <c r="BA17" s="1" t="str">
        <f>IF(競技者データ入力シート!$Y23="","",$Z17)</f>
        <v/>
      </c>
      <c r="BB17" t="str">
        <f>IF(競技者データ入力シート!AD23="","",競技者データ入力シート!AD23)</f>
        <v/>
      </c>
      <c r="BC17" s="19" t="str">
        <f>IF(競技者データ入力シート!$AD23="","",(IFERROR(VLOOKUP(($AC17&amp;$BB17),$CR$2:$CS$65,2,FALSE),"")))</f>
        <v/>
      </c>
      <c r="BD17" s="19" t="str">
        <f>IF(競技者データ入力シート!$AD23="","",$B17)</f>
        <v/>
      </c>
      <c r="BE17" s="19" t="str">
        <f>IF(競技者データ入力シート!$AD23="","",$C17&amp;$BB17)</f>
        <v/>
      </c>
      <c r="BF17" s="19"/>
      <c r="BG17" s="19" t="str">
        <f>IF(競技者データ入力シート!$AD23="","",$C17&amp;$BB17)</f>
        <v/>
      </c>
      <c r="BH17" s="19" t="str">
        <f>IF(競技者データ入力シート!$AD23="","",$C17&amp;$BB17)</f>
        <v/>
      </c>
      <c r="BI17" s="19" t="str">
        <f>IF(競技者データ入力シート!$AD23="","",(COUNTIF($BC$2:BC17,BC17)))</f>
        <v/>
      </c>
      <c r="BJ17" s="19" t="str">
        <f>IF(競技者データ入力シート!$AD23="","",E17)</f>
        <v/>
      </c>
      <c r="BK17" s="19" t="str">
        <f>IF(競技者データ入力シート!$AD23="","",J17)</f>
        <v/>
      </c>
      <c r="BL17" s="1" t="str">
        <f>IF(競技者データ入力シート!$AD23="","",AC17)</f>
        <v/>
      </c>
      <c r="BM17" s="19" t="str">
        <f>IF(競技者データ入力シート!$AD23="","",AD17)</f>
        <v/>
      </c>
      <c r="CO17" s="994">
        <f t="shared" si="11"/>
        <v>4</v>
      </c>
      <c r="CP17" s="994" t="str">
        <f t="shared" si="12"/>
        <v>一般男子4X400mR</v>
      </c>
      <c r="CQ17" s="993" t="s">
        <v>471</v>
      </c>
      <c r="CR17" s="993" t="str">
        <f t="shared" si="1"/>
        <v>4H</v>
      </c>
      <c r="CS17" t="str">
        <f t="shared" si="13"/>
        <v/>
      </c>
      <c r="CV17" t="str">
        <f t="shared" si="2"/>
        <v/>
      </c>
      <c r="CW17" t="str">
        <f t="shared" si="3"/>
        <v/>
      </c>
      <c r="CX17" s="1" t="str">
        <f t="shared" si="4"/>
        <v/>
      </c>
      <c r="CY17" s="1" t="str">
        <f>IF(CX17="","",COUNTIF($CX$2:CX17,CX17))</f>
        <v/>
      </c>
      <c r="CZ17" s="1" t="str">
        <f t="shared" si="5"/>
        <v/>
      </c>
      <c r="DA17" s="1" t="str">
        <f>IF(CZ17="","",COUNTIF($CZ$2:CZ17,CZ17))</f>
        <v/>
      </c>
      <c r="DC17" t="str">
        <f t="shared" si="6"/>
        <v/>
      </c>
      <c r="DD17" t="str">
        <f>IF(DC17="","",CONCATENATE(競技者データ入力シート!D23,競技者データ入力シート!E23))</f>
        <v/>
      </c>
      <c r="DE17" t="str">
        <f t="shared" si="7"/>
        <v/>
      </c>
      <c r="DF17" t="str">
        <f>IF(DE17="","",CONCATENATE(競技者データ入力シート!D23,競技者データ入力シート!E23))</f>
        <v/>
      </c>
    </row>
    <row r="18" spans="2:110">
      <c r="B18" t="str">
        <f>IF(競技者データ入力シート!$S$2="","",競技者データ入力シート!$S$2)</f>
        <v/>
      </c>
      <c r="C18" t="str">
        <f>IF(競技者データ入力シート!$D24="","",競技者データ入力シート!$S$3)</f>
        <v/>
      </c>
      <c r="D18" t="str">
        <f>IF(競技者データ入力シート!D24="","",競技者データ入力シート!B24)</f>
        <v/>
      </c>
      <c r="E18"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t="str">
        <f>ASC(IF(競技者データ入力シート!P24="","",競技者データ入力シート!P24))</f>
        <v/>
      </c>
      <c r="O18" t="str">
        <f>IF(競技者データ入力シート!J24="","",競技者データ入力シート!J24)</f>
        <v/>
      </c>
      <c r="P18"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1" t="str">
        <f>IF($O18="","",IF($O18="男",IFERROR(VLOOKUP(競技者データ入力シート!Q24,データ!$B$2:$C$101,2,FALSE),""),IF($O18="女",IFERROR(VLOOKUP(競技者データ入力シート!Q24,データ!$F$2:$G$101,2,FALSE),""))))</f>
        <v/>
      </c>
      <c r="V18" t="str">
        <f>ASC(IF(競技者データ入力シート!Q24="","",競技者データ入力シート!R24))</f>
        <v/>
      </c>
      <c r="Y18" s="1" t="str">
        <f>IF($O18="","",IF($O18="男",IFERROR(VLOOKUP(競技者データ入力シート!V24,データ!$B$2:$C$101,2,FALSE),""),IF($O18="女",IFERROR(VLOOKUP(競技者データ入力シート!V24,データ!$F$2:$G$101,2,FALSE),""))))</f>
        <v/>
      </c>
      <c r="Z18" t="str">
        <f>ASC(IF(競技者データ入力シート!W24="","",競技者データ入力シート!W24))</f>
        <v/>
      </c>
      <c r="AC18" s="1" t="str">
        <f>IF($O18="","",IF($O18="男",IFERROR(VLOOKUP(競技者データ入力シート!AA24,データ!$B$2:$C$101,2,FALSE),""),IF($O18="女",IFERROR(VLOOKUP(競技者データ入力シート!AA24,データ!$F$2:$G$101,2,FALSE),""))))</f>
        <v/>
      </c>
      <c r="AD18" t="str">
        <f>ASC(IF(競技者データ入力シート!AB24="","",競技者データ入力シート!AB24))</f>
        <v/>
      </c>
      <c r="AG18" s="1"/>
      <c r="AO18" s="1" t="str">
        <f>IF(競技者データ入力シート!$I24="一般","A",(IF(競技者データ入力シート!$I24="大学","A",(IF(競技者データ入力シート!$I24="高校","B",(IF(競技者データ入力シート!$I24="中学","B","")))))))</f>
        <v/>
      </c>
      <c r="AP18" s="1" t="str">
        <f>IF(競技者データ入力シート!Y24="","",競技者データ入力シート!Y24)</f>
        <v/>
      </c>
      <c r="AQ18" s="674" t="str">
        <f>IF(競技者データ入力シート!$Y24="","",(IFERROR(VLOOKUP(($Y18&amp;$AP18),$CR$2:$CS$65,2,FALSE),"")))</f>
        <v/>
      </c>
      <c r="AR18" s="19" t="str">
        <f>IF(競技者データ入力シート!$Y24="","",$B18)</f>
        <v/>
      </c>
      <c r="AS18" s="19" t="str">
        <f>IF(競技者データ入力シート!$Y24="","",$C18&amp;$AP18)</f>
        <v/>
      </c>
      <c r="AT18" s="19"/>
      <c r="AU18" s="19" t="str">
        <f>IF(競技者データ入力シート!$Y24="","",$C18&amp;$AP18)</f>
        <v/>
      </c>
      <c r="AV18" s="19" t="str">
        <f>IF(競技者データ入力シート!$Y24="","",$C18&amp;$AP18)</f>
        <v/>
      </c>
      <c r="AW18" s="1" t="str">
        <f>IF(競技者データ入力シート!$Y24="","",(COUNTIF($AQ$2:AQ18,AQ18)))</f>
        <v/>
      </c>
      <c r="AX18" s="1" t="str">
        <f>IF(競技者データ入力シート!$Y24="","",$E18)</f>
        <v/>
      </c>
      <c r="AY18" s="19" t="str">
        <f>IF(競技者データ入力シート!$Y24="","",$J18)</f>
        <v/>
      </c>
      <c r="AZ18" s="1" t="str">
        <f>IF(競技者データ入力シート!$Y24="","",$Y18)</f>
        <v/>
      </c>
      <c r="BA18" s="1" t="str">
        <f>IF(競技者データ入力シート!$Y24="","",$Z18)</f>
        <v/>
      </c>
      <c r="BB18" t="str">
        <f>IF(競技者データ入力シート!AD24="","",競技者データ入力シート!AD24)</f>
        <v/>
      </c>
      <c r="BC18" s="19" t="str">
        <f>IF(競技者データ入力シート!$AD24="","",(IFERROR(VLOOKUP(($AC18&amp;$BB18),$CR$2:$CS$65,2,FALSE),"")))</f>
        <v/>
      </c>
      <c r="BD18" s="19" t="str">
        <f>IF(競技者データ入力シート!$AD24="","",$B18)</f>
        <v/>
      </c>
      <c r="BE18" s="19" t="str">
        <f>IF(競技者データ入力シート!$AD24="","",$C18&amp;$BB18)</f>
        <v/>
      </c>
      <c r="BF18" s="19"/>
      <c r="BG18" s="19" t="str">
        <f>IF(競技者データ入力シート!$AD24="","",$C18&amp;$BB18)</f>
        <v/>
      </c>
      <c r="BH18" s="19" t="str">
        <f>IF(競技者データ入力シート!$AD24="","",$C18&amp;$BB18)</f>
        <v/>
      </c>
      <c r="BI18" s="19" t="str">
        <f>IF(競技者データ入力シート!$AD24="","",(COUNTIF($BC$2:BC18,BC18)))</f>
        <v/>
      </c>
      <c r="BJ18" s="19" t="str">
        <f>IF(競技者データ入力シート!$AD24="","",E18)</f>
        <v/>
      </c>
      <c r="BK18" s="19" t="str">
        <f>IF(競技者データ入力シート!$AD24="","",J18)</f>
        <v/>
      </c>
      <c r="BL18" s="1" t="str">
        <f>IF(競技者データ入力シート!$AD24="","",AC18)</f>
        <v/>
      </c>
      <c r="BM18" s="19" t="str">
        <f>IF(競技者データ入力シート!$AD24="","",AD18)</f>
        <v/>
      </c>
      <c r="CO18" s="994">
        <v>7</v>
      </c>
      <c r="CP18" s="994" t="s">
        <v>413</v>
      </c>
      <c r="CQ18" s="993" t="s">
        <v>417</v>
      </c>
      <c r="CR18" s="993" t="str">
        <f t="shared" si="1"/>
        <v>7A</v>
      </c>
      <c r="CS18" t="str">
        <f>IF(競技者データ入力シート!$S$2="","",競技者データ入力シート!$S$2*1000+CO18*10+1)</f>
        <v/>
      </c>
      <c r="CV18" t="str">
        <f t="shared" si="2"/>
        <v/>
      </c>
      <c r="CW18" t="str">
        <f t="shared" si="3"/>
        <v/>
      </c>
      <c r="CX18" s="1" t="str">
        <f t="shared" si="4"/>
        <v/>
      </c>
      <c r="CY18" s="1" t="str">
        <f>IF(CX18="","",COUNTIF($CX$2:CX18,CX18))</f>
        <v/>
      </c>
      <c r="CZ18" s="1" t="str">
        <f t="shared" si="5"/>
        <v/>
      </c>
      <c r="DA18" s="1" t="str">
        <f>IF(CZ18="","",COUNTIF($CZ$2:CZ18,CZ18))</f>
        <v/>
      </c>
      <c r="DC18" t="str">
        <f t="shared" si="6"/>
        <v/>
      </c>
      <c r="DD18" t="str">
        <f>IF(DC18="","",CONCATENATE(競技者データ入力シート!D24,競技者データ入力シート!E24))</f>
        <v/>
      </c>
      <c r="DE18" t="str">
        <f t="shared" si="7"/>
        <v/>
      </c>
      <c r="DF18" t="str">
        <f>IF(DE18="","",CONCATENATE(競技者データ入力シート!D24,競技者データ入力シート!E24))</f>
        <v/>
      </c>
    </row>
    <row r="19" spans="2:110">
      <c r="B19" t="str">
        <f>IF(競技者データ入力シート!$S$2="","",競技者データ入力シート!$S$2)</f>
        <v/>
      </c>
      <c r="C19" t="str">
        <f>IF(競技者データ入力シート!$D25="","",競技者データ入力シート!$S$3)</f>
        <v/>
      </c>
      <c r="D19" t="str">
        <f>IF(競技者データ入力シート!D25="","",競技者データ入力シート!B25)</f>
        <v/>
      </c>
      <c r="E19"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t="str">
        <f>ASC(IF(競技者データ入力シート!P25="","",競技者データ入力シート!P25))</f>
        <v/>
      </c>
      <c r="O19" t="str">
        <f>IF(競技者データ入力シート!J25="","",競技者データ入力シート!J25)</f>
        <v/>
      </c>
      <c r="P19"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1" t="str">
        <f>IF($O19="","",IF($O19="男",IFERROR(VLOOKUP(競技者データ入力シート!Q25,データ!$B$2:$C$101,2,FALSE),""),IF($O19="女",IFERROR(VLOOKUP(競技者データ入力シート!Q25,データ!$F$2:$G$101,2,FALSE),""))))</f>
        <v/>
      </c>
      <c r="V19" t="str">
        <f>ASC(IF(競技者データ入力シート!Q25="","",競技者データ入力シート!R25))</f>
        <v/>
      </c>
      <c r="Y19" s="1" t="str">
        <f>IF($O19="","",IF($O19="男",IFERROR(VLOOKUP(競技者データ入力シート!V25,データ!$B$2:$C$101,2,FALSE),""),IF($O19="女",IFERROR(VLOOKUP(競技者データ入力シート!V25,データ!$F$2:$G$101,2,FALSE),""))))</f>
        <v/>
      </c>
      <c r="Z19" t="str">
        <f>ASC(IF(競技者データ入力シート!W25="","",競技者データ入力シート!W25))</f>
        <v/>
      </c>
      <c r="AC19" s="1" t="str">
        <f>IF($O19="","",IF($O19="男",IFERROR(VLOOKUP(競技者データ入力シート!AA25,データ!$B$2:$C$101,2,FALSE),""),IF($O19="女",IFERROR(VLOOKUP(競技者データ入力シート!AA25,データ!$F$2:$G$101,2,FALSE),""))))</f>
        <v/>
      </c>
      <c r="AD19" t="str">
        <f>ASC(IF(競技者データ入力シート!AB25="","",競技者データ入力シート!AB25))</f>
        <v/>
      </c>
      <c r="AG19" s="1"/>
      <c r="AO19" s="1" t="str">
        <f>IF(競技者データ入力シート!$I25="一般","A",(IF(競技者データ入力シート!$I25="大学","A",(IF(競技者データ入力シート!$I25="高校","B",(IF(競技者データ入力シート!$I25="中学","B","")))))))</f>
        <v/>
      </c>
      <c r="AP19" s="1" t="str">
        <f>IF(競技者データ入力シート!Y25="","",競技者データ入力シート!Y25)</f>
        <v/>
      </c>
      <c r="AQ19" s="19" t="str">
        <f>IF(競技者データ入力シート!$Y25="","",(IFERROR(VLOOKUP(($Y19&amp;$AP19),$CR$2:$CS$65,2,FALSE),"")))</f>
        <v/>
      </c>
      <c r="AR19" s="19" t="str">
        <f>IF(競技者データ入力シート!$Y25="","",$B19)</f>
        <v/>
      </c>
      <c r="AS19" s="19" t="str">
        <f>IF(競技者データ入力シート!$Y25="","",$C19&amp;$AP19)</f>
        <v/>
      </c>
      <c r="AT19" s="19"/>
      <c r="AU19" s="19" t="str">
        <f>IF(競技者データ入力シート!$Y25="","",$C19&amp;$AP19)</f>
        <v/>
      </c>
      <c r="AV19" s="19" t="str">
        <f>IF(競技者データ入力シート!$Y25="","",$C19&amp;$AP19)</f>
        <v/>
      </c>
      <c r="AW19" s="1" t="str">
        <f>IF(競技者データ入力シート!$Y25="","",(COUNTIF($AQ$2:AQ19,AQ19)))</f>
        <v/>
      </c>
      <c r="AX19" s="1" t="str">
        <f>IF(競技者データ入力シート!$Y25="","",$E19)</f>
        <v/>
      </c>
      <c r="AY19" s="19" t="str">
        <f>IF(競技者データ入力シート!$Y25="","",$J19)</f>
        <v/>
      </c>
      <c r="AZ19" s="1" t="str">
        <f>IF(競技者データ入力シート!$Y25="","",$Y19)</f>
        <v/>
      </c>
      <c r="BA19" s="1" t="str">
        <f>IF(競技者データ入力シート!$Y25="","",$Z19)</f>
        <v/>
      </c>
      <c r="BB19" t="str">
        <f>IF(競技者データ入力シート!AD25="","",競技者データ入力シート!AD25)</f>
        <v/>
      </c>
      <c r="BC19" s="19" t="str">
        <f>IF(競技者データ入力シート!$AD25="","",(IFERROR(VLOOKUP(($AC19&amp;$BB19),$CR$2:$CS$65,2,FALSE),"")))</f>
        <v/>
      </c>
      <c r="BD19" s="19" t="str">
        <f>IF(競技者データ入力シート!$AD25="","",$B19)</f>
        <v/>
      </c>
      <c r="BE19" s="19" t="str">
        <f>IF(競技者データ入力シート!$AD25="","",$C19&amp;$BB19)</f>
        <v/>
      </c>
      <c r="BF19" s="19"/>
      <c r="BG19" s="19" t="str">
        <f>IF(競技者データ入力シート!$AD25="","",$C19&amp;$BB19)</f>
        <v/>
      </c>
      <c r="BH19" s="19" t="str">
        <f>IF(競技者データ入力シート!$AD25="","",$C19&amp;$BB19)</f>
        <v/>
      </c>
      <c r="BI19" s="19" t="str">
        <f>IF(競技者データ入力シート!$AD25="","",(COUNTIF($BC$2:BC19,BC19)))</f>
        <v/>
      </c>
      <c r="BJ19" s="19" t="str">
        <f>IF(競技者データ入力シート!$AD25="","",E19)</f>
        <v/>
      </c>
      <c r="BK19" s="19" t="str">
        <f>IF(競技者データ入力シート!$AD25="","",J19)</f>
        <v/>
      </c>
      <c r="BL19" s="1" t="str">
        <f>IF(競技者データ入力シート!$AD25="","",AC19)</f>
        <v/>
      </c>
      <c r="BM19" s="19" t="str">
        <f>IF(競技者データ入力シート!$AD25="","",AD19)</f>
        <v/>
      </c>
      <c r="CO19" s="994">
        <f>CO18</f>
        <v>7</v>
      </c>
      <c r="CP19" s="994" t="str">
        <f>CP18</f>
        <v>中学男子4X100mR</v>
      </c>
      <c r="CQ19" s="993" t="s">
        <v>422</v>
      </c>
      <c r="CR19" s="993" t="str">
        <f t="shared" si="1"/>
        <v>7B</v>
      </c>
      <c r="CS19" t="str">
        <f>IF(CS18="","",CS18+1)</f>
        <v/>
      </c>
      <c r="CV19" t="str">
        <f t="shared" si="2"/>
        <v/>
      </c>
      <c r="CW19" t="str">
        <f t="shared" si="3"/>
        <v/>
      </c>
      <c r="CX19" s="1" t="str">
        <f t="shared" si="4"/>
        <v/>
      </c>
      <c r="CY19" s="1" t="str">
        <f>IF(CX19="","",COUNTIF($CX$2:CX19,CX19))</f>
        <v/>
      </c>
      <c r="CZ19" s="1" t="str">
        <f t="shared" si="5"/>
        <v/>
      </c>
      <c r="DA19" s="1" t="str">
        <f>IF(CZ19="","",COUNTIF($CZ$2:CZ19,CZ19))</f>
        <v/>
      </c>
      <c r="DC19" t="str">
        <f t="shared" si="6"/>
        <v/>
      </c>
      <c r="DD19" t="str">
        <f>IF(DC19="","",CONCATENATE(競技者データ入力シート!D25,競技者データ入力シート!E25))</f>
        <v/>
      </c>
      <c r="DE19" t="str">
        <f t="shared" si="7"/>
        <v/>
      </c>
      <c r="DF19" t="str">
        <f>IF(DE19="","",CONCATENATE(競技者データ入力シート!D25,競技者データ入力シート!E25))</f>
        <v/>
      </c>
    </row>
    <row r="20" spans="2:110">
      <c r="B20" t="str">
        <f>IF(競技者データ入力シート!$S$2="","",競技者データ入力シート!$S$2)</f>
        <v/>
      </c>
      <c r="C20" t="str">
        <f>IF(競技者データ入力シート!$D26="","",競技者データ入力シート!$S$3)</f>
        <v/>
      </c>
      <c r="D20" t="str">
        <f>IF(競技者データ入力シート!D26="","",競技者データ入力シート!B26)</f>
        <v/>
      </c>
      <c r="E20"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t="str">
        <f>ASC(IF(競技者データ入力シート!P26="","",競技者データ入力シート!P26))</f>
        <v/>
      </c>
      <c r="O20" t="str">
        <f>IF(競技者データ入力シート!J26="","",競技者データ入力シート!J26)</f>
        <v/>
      </c>
      <c r="P20"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1" t="str">
        <f>IF($O20="","",IF($O20="男",IFERROR(VLOOKUP(競技者データ入力シート!Q26,データ!$B$2:$C$101,2,FALSE),""),IF($O20="女",IFERROR(VLOOKUP(競技者データ入力シート!Q26,データ!$F$2:$G$101,2,FALSE),""))))</f>
        <v/>
      </c>
      <c r="V20" t="str">
        <f>ASC(IF(競技者データ入力シート!Q26="","",競技者データ入力シート!R26))</f>
        <v/>
      </c>
      <c r="Y20" s="1" t="str">
        <f>IF($O20="","",IF($O20="男",IFERROR(VLOOKUP(競技者データ入力シート!V26,データ!$B$2:$C$101,2,FALSE),""),IF($O20="女",IFERROR(VLOOKUP(競技者データ入力シート!V26,データ!$F$2:$G$101,2,FALSE),""))))</f>
        <v/>
      </c>
      <c r="Z20" t="str">
        <f>ASC(IF(競技者データ入力シート!W26="","",競技者データ入力シート!W26))</f>
        <v/>
      </c>
      <c r="AC20" s="1" t="str">
        <f>IF($O20="","",IF($O20="男",IFERROR(VLOOKUP(競技者データ入力シート!AA26,データ!$B$2:$C$101,2,FALSE),""),IF($O20="女",IFERROR(VLOOKUP(競技者データ入力シート!AA26,データ!$F$2:$G$101,2,FALSE),""))))</f>
        <v/>
      </c>
      <c r="AD20" t="str">
        <f>ASC(IF(競技者データ入力シート!AB26="","",競技者データ入力シート!AB26))</f>
        <v/>
      </c>
      <c r="AG20" s="1"/>
      <c r="AO20" s="1" t="str">
        <f>IF(競技者データ入力シート!$I26="一般","A",(IF(競技者データ入力シート!$I26="大学","A",(IF(競技者データ入力シート!$I26="高校","B",(IF(競技者データ入力シート!$I26="中学","B","")))))))</f>
        <v/>
      </c>
      <c r="AP20" s="1" t="str">
        <f>IF(競技者データ入力シート!Y26="","",競技者データ入力シート!Y26)</f>
        <v/>
      </c>
      <c r="AQ20" s="19" t="str">
        <f>IF(競技者データ入力シート!$Y26="","",(IFERROR(VLOOKUP(($Y20&amp;$AP20),$CR$2:$CS$65,2,FALSE),"")))</f>
        <v/>
      </c>
      <c r="AR20" s="19" t="str">
        <f>IF(競技者データ入力シート!$Y26="","",$B20)</f>
        <v/>
      </c>
      <c r="AS20" s="19" t="str">
        <f>IF(競技者データ入力シート!$Y26="","",$C20&amp;$AP20)</f>
        <v/>
      </c>
      <c r="AT20" s="19"/>
      <c r="AU20" s="19" t="str">
        <f>IF(競技者データ入力シート!$Y26="","",$C20&amp;$AP20)</f>
        <v/>
      </c>
      <c r="AV20" s="19" t="str">
        <f>IF(競技者データ入力シート!$Y26="","",$C20&amp;$AP20)</f>
        <v/>
      </c>
      <c r="AW20" s="1" t="str">
        <f>IF(競技者データ入力シート!$Y26="","",(COUNTIF($AQ$2:AQ20,AQ20)))</f>
        <v/>
      </c>
      <c r="AX20" s="1" t="str">
        <f>IF(競技者データ入力シート!$Y26="","",$E20)</f>
        <v/>
      </c>
      <c r="AY20" s="19" t="str">
        <f>IF(競技者データ入力シート!$Y26="","",$J20)</f>
        <v/>
      </c>
      <c r="AZ20" s="1" t="str">
        <f>IF(競技者データ入力シート!$Y26="","",$Y20)</f>
        <v/>
      </c>
      <c r="BA20" s="1" t="str">
        <f>IF(競技者データ入力シート!$Y26="","",$Z20)</f>
        <v/>
      </c>
      <c r="BB20" t="str">
        <f>IF(競技者データ入力シート!AD26="","",競技者データ入力シート!AD26)</f>
        <v/>
      </c>
      <c r="BC20" s="19" t="str">
        <f>IF(競技者データ入力シート!$AD26="","",(IFERROR(VLOOKUP(($AC20&amp;$BB20),$CR$2:$CS$65,2,FALSE),"")))</f>
        <v/>
      </c>
      <c r="BD20" s="19" t="str">
        <f>IF(競技者データ入力シート!$AD26="","",$B20)</f>
        <v/>
      </c>
      <c r="BE20" s="19" t="str">
        <f>IF(競技者データ入力シート!$AD26="","",$C20&amp;$BB20)</f>
        <v/>
      </c>
      <c r="BF20" s="19"/>
      <c r="BG20" s="19" t="str">
        <f>IF(競技者データ入力シート!$AD26="","",$C20&amp;$BB20)</f>
        <v/>
      </c>
      <c r="BH20" s="19" t="str">
        <f>IF(競技者データ入力シート!$AD26="","",$C20&amp;$BB20)</f>
        <v/>
      </c>
      <c r="BI20" s="19" t="str">
        <f>IF(競技者データ入力シート!$AD26="","",(COUNTIF($BC$2:BC20,BC20)))</f>
        <v/>
      </c>
      <c r="BJ20" s="19" t="str">
        <f>IF(競技者データ入力シート!$AD26="","",E20)</f>
        <v/>
      </c>
      <c r="BK20" s="19" t="str">
        <f>IF(競技者データ入力シート!$AD26="","",J20)</f>
        <v/>
      </c>
      <c r="BL20" s="1" t="str">
        <f>IF(競技者データ入力シート!$AD26="","",AC20)</f>
        <v/>
      </c>
      <c r="BM20" s="19" t="str">
        <f>IF(競技者データ入力シート!$AD26="","",AD20)</f>
        <v/>
      </c>
      <c r="CO20" s="994">
        <f t="shared" ref="CO20:CO25" si="14">CO19</f>
        <v>7</v>
      </c>
      <c r="CP20" s="994" t="str">
        <f t="shared" ref="CP20:CP25" si="15">CP19</f>
        <v>中学男子4X100mR</v>
      </c>
      <c r="CQ20" s="993" t="s">
        <v>424</v>
      </c>
      <c r="CR20" s="993" t="str">
        <f t="shared" si="1"/>
        <v>7C</v>
      </c>
      <c r="CS20" t="str">
        <f t="shared" ref="CS20:CS25" si="16">IF(CS19="","",CS19+1)</f>
        <v/>
      </c>
      <c r="CV20" t="str">
        <f t="shared" si="2"/>
        <v/>
      </c>
      <c r="CW20" t="str">
        <f t="shared" si="3"/>
        <v/>
      </c>
      <c r="CX20" s="1" t="str">
        <f t="shared" si="4"/>
        <v/>
      </c>
      <c r="CY20" s="1" t="str">
        <f>IF(CX20="","",COUNTIF($CX$2:CX20,CX20))</f>
        <v/>
      </c>
      <c r="CZ20" s="1" t="str">
        <f t="shared" si="5"/>
        <v/>
      </c>
      <c r="DA20" s="1" t="str">
        <f>IF(CZ20="","",COUNTIF($CZ$2:CZ20,CZ20))</f>
        <v/>
      </c>
      <c r="DC20" t="str">
        <f t="shared" si="6"/>
        <v/>
      </c>
      <c r="DD20" t="str">
        <f>IF(DC20="","",CONCATENATE(競技者データ入力シート!D26,競技者データ入力シート!E26))</f>
        <v/>
      </c>
      <c r="DE20" t="str">
        <f t="shared" si="7"/>
        <v/>
      </c>
      <c r="DF20" t="str">
        <f>IF(DE20="","",CONCATENATE(競技者データ入力シート!D26,競技者データ入力シート!E26))</f>
        <v/>
      </c>
    </row>
    <row r="21" spans="2:110">
      <c r="B21" t="str">
        <f>IF(競技者データ入力シート!$S$2="","",競技者データ入力シート!$S$2)</f>
        <v/>
      </c>
      <c r="C21" t="str">
        <f>IF(競技者データ入力シート!$D27="","",競技者データ入力シート!$S$3)</f>
        <v/>
      </c>
      <c r="D21" t="str">
        <f>IF(競技者データ入力シート!D27="","",競技者データ入力シート!B27)</f>
        <v/>
      </c>
      <c r="E21"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t="str">
        <f>ASC(IF(競技者データ入力シート!P27="","",競技者データ入力シート!P27))</f>
        <v/>
      </c>
      <c r="O21" t="str">
        <f>IF(競技者データ入力シート!J27="","",競技者データ入力シート!J27)</f>
        <v/>
      </c>
      <c r="P2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1" t="str">
        <f>IF($O21="","",IF($O21="男",IFERROR(VLOOKUP(競技者データ入力シート!Q27,データ!$B$2:$C$101,2,FALSE),""),IF($O21="女",IFERROR(VLOOKUP(競技者データ入力シート!Q27,データ!$F$2:$G$101,2,FALSE),""))))</f>
        <v/>
      </c>
      <c r="V21" t="str">
        <f>ASC(IF(競技者データ入力シート!Q27="","",競技者データ入力シート!R27))</f>
        <v/>
      </c>
      <c r="Y21" s="1" t="str">
        <f>IF($O21="","",IF($O21="男",IFERROR(VLOOKUP(競技者データ入力シート!V27,データ!$B$2:$C$101,2,FALSE),""),IF($O21="女",IFERROR(VLOOKUP(競技者データ入力シート!V27,データ!$F$2:$G$101,2,FALSE),""))))</f>
        <v/>
      </c>
      <c r="Z21" t="str">
        <f>ASC(IF(競技者データ入力シート!W27="","",競技者データ入力シート!W27))</f>
        <v/>
      </c>
      <c r="AC21" s="1" t="str">
        <f>IF($O21="","",IF($O21="男",IFERROR(VLOOKUP(競技者データ入力シート!AA27,データ!$B$2:$C$101,2,FALSE),""),IF($O21="女",IFERROR(VLOOKUP(競技者データ入力シート!AA27,データ!$F$2:$G$101,2,FALSE),""))))</f>
        <v/>
      </c>
      <c r="AD21" t="str">
        <f>ASC(IF(競技者データ入力シート!AB27="","",競技者データ入力シート!AB27))</f>
        <v/>
      </c>
      <c r="AG21" s="1"/>
      <c r="AO21" s="1" t="str">
        <f>IF(競技者データ入力シート!$I27="一般","A",(IF(競技者データ入力シート!$I27="大学","A",(IF(競技者データ入力シート!$I27="高校","B",(IF(競技者データ入力シート!$I27="中学","B","")))))))</f>
        <v/>
      </c>
      <c r="AP21" s="1" t="str">
        <f>IF(競技者データ入力シート!Y27="","",競技者データ入力シート!Y27)</f>
        <v/>
      </c>
      <c r="AQ21" s="19" t="str">
        <f>IF(競技者データ入力シート!$Y27="","",(IFERROR(VLOOKUP(($Y21&amp;$AP21),$CR$2:$CS$65,2,FALSE),"")))</f>
        <v/>
      </c>
      <c r="AR21" s="19" t="str">
        <f>IF(競技者データ入力シート!$Y27="","",$B21)</f>
        <v/>
      </c>
      <c r="AS21" s="19" t="str">
        <f>IF(競技者データ入力シート!$Y27="","",$C21&amp;$AP21)</f>
        <v/>
      </c>
      <c r="AT21" s="19"/>
      <c r="AU21" s="19" t="str">
        <f>IF(競技者データ入力シート!$Y27="","",$C21&amp;$AP21)</f>
        <v/>
      </c>
      <c r="AV21" s="19" t="str">
        <f>IF(競技者データ入力シート!$Y27="","",$C21&amp;$AP21)</f>
        <v/>
      </c>
      <c r="AW21" s="1" t="str">
        <f>IF(競技者データ入力シート!$Y27="","",(COUNTIF($AQ$2:AQ21,AQ21)))</f>
        <v/>
      </c>
      <c r="AX21" s="1" t="str">
        <f>IF(競技者データ入力シート!$Y27="","",$E21)</f>
        <v/>
      </c>
      <c r="AY21" s="19" t="str">
        <f>IF(競技者データ入力シート!$Y27="","",$J21)</f>
        <v/>
      </c>
      <c r="AZ21" s="1" t="str">
        <f>IF(競技者データ入力シート!$Y27="","",$Y21)</f>
        <v/>
      </c>
      <c r="BA21" s="1" t="str">
        <f>IF(競技者データ入力シート!$Y27="","",$Z21)</f>
        <v/>
      </c>
      <c r="BB21" t="str">
        <f>IF(競技者データ入力シート!AD27="","",競技者データ入力シート!AD27)</f>
        <v/>
      </c>
      <c r="BC21" s="19" t="str">
        <f>IF(競技者データ入力シート!$AD27="","",(IFERROR(VLOOKUP(($AC21&amp;$BB21),$CR$2:$CS$65,2,FALSE),"")))</f>
        <v/>
      </c>
      <c r="BD21" s="19" t="str">
        <f>IF(競技者データ入力シート!$AD27="","",$B21)</f>
        <v/>
      </c>
      <c r="BE21" s="19" t="str">
        <f>IF(競技者データ入力シート!$AD27="","",$C21&amp;$BB21)</f>
        <v/>
      </c>
      <c r="BF21" s="19"/>
      <c r="BG21" s="19" t="str">
        <f>IF(競技者データ入力シート!$AD27="","",$C21&amp;$BB21)</f>
        <v/>
      </c>
      <c r="BH21" s="19" t="str">
        <f>IF(競技者データ入力シート!$AD27="","",$C21&amp;$BB21)</f>
        <v/>
      </c>
      <c r="BI21" s="19" t="str">
        <f>IF(競技者データ入力シート!$AD27="","",(COUNTIF($BC$2:BC21,BC21)))</f>
        <v/>
      </c>
      <c r="BJ21" s="19" t="str">
        <f>IF(競技者データ入力シート!$AD27="","",E21)</f>
        <v/>
      </c>
      <c r="BK21" s="19" t="str">
        <f>IF(競技者データ入力シート!$AD27="","",J21)</f>
        <v/>
      </c>
      <c r="BL21" s="1" t="str">
        <f>IF(競技者データ入力シート!$AD27="","",AC21)</f>
        <v/>
      </c>
      <c r="BM21" s="19" t="str">
        <f>IF(競技者データ入力シート!$AD27="","",AD21)</f>
        <v/>
      </c>
      <c r="CO21" s="994">
        <f t="shared" si="14"/>
        <v>7</v>
      </c>
      <c r="CP21" s="994" t="str">
        <f t="shared" si="15"/>
        <v>中学男子4X100mR</v>
      </c>
      <c r="CQ21" s="993" t="s">
        <v>426</v>
      </c>
      <c r="CR21" s="993" t="str">
        <f t="shared" si="1"/>
        <v>7D</v>
      </c>
      <c r="CS21" t="str">
        <f t="shared" si="16"/>
        <v/>
      </c>
      <c r="CV21" t="str">
        <f t="shared" si="2"/>
        <v/>
      </c>
      <c r="CW21" t="str">
        <f t="shared" si="3"/>
        <v/>
      </c>
      <c r="CX21" s="1" t="str">
        <f t="shared" si="4"/>
        <v/>
      </c>
      <c r="CY21" s="1" t="str">
        <f>IF(CX21="","",COUNTIF($CX$2:CX21,CX21))</f>
        <v/>
      </c>
      <c r="CZ21" s="1" t="str">
        <f t="shared" si="5"/>
        <v/>
      </c>
      <c r="DA21" s="1" t="str">
        <f>IF(CZ21="","",COUNTIF($CZ$2:CZ21,CZ21))</f>
        <v/>
      </c>
      <c r="DC21" t="str">
        <f t="shared" si="6"/>
        <v/>
      </c>
      <c r="DD21" t="str">
        <f>IF(DC21="","",CONCATENATE(競技者データ入力シート!D27,競技者データ入力シート!E27))</f>
        <v/>
      </c>
      <c r="DE21" t="str">
        <f t="shared" si="7"/>
        <v/>
      </c>
      <c r="DF21" t="str">
        <f>IF(DE21="","",CONCATENATE(競技者データ入力シート!D27,競技者データ入力シート!E27))</f>
        <v/>
      </c>
    </row>
    <row r="22" spans="2:110">
      <c r="B22" t="str">
        <f>IF(競技者データ入力シート!$S$2="","",競技者データ入力シート!$S$2)</f>
        <v/>
      </c>
      <c r="C22" t="str">
        <f>IF(競技者データ入力シート!$D28="","",競技者データ入力シート!$S$3)</f>
        <v/>
      </c>
      <c r="D22" t="str">
        <f>IF(競技者データ入力シート!D28="","",競技者データ入力シート!B28)</f>
        <v/>
      </c>
      <c r="E22"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t="str">
        <f>ASC(IF(競技者データ入力シート!P28="","",競技者データ入力シート!P28))</f>
        <v/>
      </c>
      <c r="O22" t="str">
        <f>IF(競技者データ入力シート!J28="","",競技者データ入力シート!J28)</f>
        <v/>
      </c>
      <c r="P22"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1" t="str">
        <f>IF($O22="","",IF($O22="男",IFERROR(VLOOKUP(競技者データ入力シート!Q28,データ!$B$2:$C$101,2,FALSE),""),IF($O22="女",IFERROR(VLOOKUP(競技者データ入力シート!Q28,データ!$F$2:$G$101,2,FALSE),""))))</f>
        <v/>
      </c>
      <c r="V22" t="str">
        <f>ASC(IF(競技者データ入力シート!Q28="","",競技者データ入力シート!R28))</f>
        <v/>
      </c>
      <c r="Y22" s="1" t="str">
        <f>IF($O22="","",IF($O22="男",IFERROR(VLOOKUP(競技者データ入力シート!V28,データ!$B$2:$C$101,2,FALSE),""),IF($O22="女",IFERROR(VLOOKUP(競技者データ入力シート!V28,データ!$F$2:$G$101,2,FALSE),""))))</f>
        <v/>
      </c>
      <c r="Z22" t="str">
        <f>ASC(IF(競技者データ入力シート!W28="","",競技者データ入力シート!W28))</f>
        <v/>
      </c>
      <c r="AC22" s="1" t="str">
        <f>IF($O22="","",IF($O22="男",IFERROR(VLOOKUP(競技者データ入力シート!AA28,データ!$B$2:$C$101,2,FALSE),""),IF($O22="女",IFERROR(VLOOKUP(競技者データ入力シート!AA28,データ!$F$2:$G$101,2,FALSE),""))))</f>
        <v/>
      </c>
      <c r="AD22" t="str">
        <f>ASC(IF(競技者データ入力シート!AB28="","",競技者データ入力シート!AB28))</f>
        <v/>
      </c>
      <c r="AG22" s="1"/>
      <c r="AO22" s="1" t="str">
        <f>IF(競技者データ入力シート!$I28="一般","A",(IF(競技者データ入力シート!$I28="大学","A",(IF(競技者データ入力シート!$I28="高校","B",(IF(競技者データ入力シート!$I28="中学","B","")))))))</f>
        <v/>
      </c>
      <c r="AP22" s="1" t="str">
        <f>IF(競技者データ入力シート!Y28="","",競技者データ入力シート!Y28)</f>
        <v/>
      </c>
      <c r="AQ22" s="19" t="str">
        <f>IF(競技者データ入力シート!$Y28="","",(IFERROR(VLOOKUP(($Y22&amp;$AP22),$CR$2:$CS$65,2,FALSE),"")))</f>
        <v/>
      </c>
      <c r="AR22" s="19" t="str">
        <f>IF(競技者データ入力シート!$Y28="","",$B22)</f>
        <v/>
      </c>
      <c r="AS22" s="19" t="str">
        <f>IF(競技者データ入力シート!$Y28="","",$C22&amp;$AP22)</f>
        <v/>
      </c>
      <c r="AT22" s="19"/>
      <c r="AU22" s="19" t="str">
        <f>IF(競技者データ入力シート!$Y28="","",$C22&amp;$AP22)</f>
        <v/>
      </c>
      <c r="AV22" s="19" t="str">
        <f>IF(競技者データ入力シート!$Y28="","",$C22&amp;$AP22)</f>
        <v/>
      </c>
      <c r="AW22" s="1" t="str">
        <f>IF(競技者データ入力シート!$Y28="","",(COUNTIF($AQ$2:AQ22,AQ22)))</f>
        <v/>
      </c>
      <c r="AX22" s="1" t="str">
        <f>IF(競技者データ入力シート!$Y28="","",$E22)</f>
        <v/>
      </c>
      <c r="AY22" s="19" t="str">
        <f>IF(競技者データ入力シート!$Y28="","",$J22)</f>
        <v/>
      </c>
      <c r="AZ22" s="1" t="str">
        <f>IF(競技者データ入力シート!$Y28="","",$Y22)</f>
        <v/>
      </c>
      <c r="BA22" s="1" t="str">
        <f>IF(競技者データ入力シート!$Y28="","",$Z22)</f>
        <v/>
      </c>
      <c r="BB22" t="str">
        <f>IF(競技者データ入力シート!AD28="","",競技者データ入力シート!AD28)</f>
        <v/>
      </c>
      <c r="BC22" s="19" t="str">
        <f>IF(競技者データ入力シート!$AD28="","",(IFERROR(VLOOKUP(($AC22&amp;$BB22),$CR$2:$CS$65,2,FALSE),"")))</f>
        <v/>
      </c>
      <c r="BD22" s="19" t="str">
        <f>IF(競技者データ入力シート!$AD28="","",$B22)</f>
        <v/>
      </c>
      <c r="BE22" s="19" t="str">
        <f>IF(競技者データ入力シート!$AD28="","",$C22&amp;$BB22)</f>
        <v/>
      </c>
      <c r="BF22" s="19"/>
      <c r="BG22" s="19" t="str">
        <f>IF(競技者データ入力シート!$AD28="","",$C22&amp;$BB22)</f>
        <v/>
      </c>
      <c r="BH22" s="19" t="str">
        <f>IF(競技者データ入力シート!$AD28="","",$C22&amp;$BB22)</f>
        <v/>
      </c>
      <c r="BI22" s="19" t="str">
        <f>IF(競技者データ入力シート!$AD28="","",(COUNTIF($BC$2:BC22,BC22)))</f>
        <v/>
      </c>
      <c r="BJ22" s="19" t="str">
        <f>IF(競技者データ入力シート!$AD28="","",E22)</f>
        <v/>
      </c>
      <c r="BK22" s="19" t="str">
        <f>IF(競技者データ入力シート!$AD28="","",J22)</f>
        <v/>
      </c>
      <c r="BL22" s="1" t="str">
        <f>IF(競技者データ入力シート!$AD28="","",AC22)</f>
        <v/>
      </c>
      <c r="BM22" s="19" t="str">
        <f>IF(競技者データ入力シート!$AD28="","",AD22)</f>
        <v/>
      </c>
      <c r="CO22" s="994">
        <f t="shared" si="14"/>
        <v>7</v>
      </c>
      <c r="CP22" s="994" t="str">
        <f t="shared" si="15"/>
        <v>中学男子4X100mR</v>
      </c>
      <c r="CQ22" s="993" t="s">
        <v>428</v>
      </c>
      <c r="CR22" s="993" t="str">
        <f t="shared" si="1"/>
        <v>7E</v>
      </c>
      <c r="CS22" t="str">
        <f t="shared" si="16"/>
        <v/>
      </c>
      <c r="CV22" t="str">
        <f t="shared" si="2"/>
        <v/>
      </c>
      <c r="CW22" t="str">
        <f t="shared" si="3"/>
        <v/>
      </c>
      <c r="CX22" s="1" t="str">
        <f t="shared" si="4"/>
        <v/>
      </c>
      <c r="CY22" s="1" t="str">
        <f>IF(CX22="","",COUNTIF($CX$2:CX22,CX22))</f>
        <v/>
      </c>
      <c r="CZ22" s="1" t="str">
        <f t="shared" si="5"/>
        <v/>
      </c>
      <c r="DA22" s="1" t="str">
        <f>IF(CZ22="","",COUNTIF($CZ$2:CZ22,CZ22))</f>
        <v/>
      </c>
      <c r="DC22" t="str">
        <f t="shared" si="6"/>
        <v/>
      </c>
      <c r="DD22" t="str">
        <f>IF(DC22="","",CONCATENATE(競技者データ入力シート!D28,競技者データ入力シート!E28))</f>
        <v/>
      </c>
      <c r="DE22" t="str">
        <f t="shared" si="7"/>
        <v/>
      </c>
      <c r="DF22" t="str">
        <f>IF(DE22="","",CONCATENATE(競技者データ入力シート!D28,競技者データ入力シート!E28))</f>
        <v/>
      </c>
    </row>
    <row r="23" spans="2:110">
      <c r="B23" t="str">
        <f>IF(競技者データ入力シート!$S$2="","",競技者データ入力シート!$S$2)</f>
        <v/>
      </c>
      <c r="C23" t="str">
        <f>IF(競技者データ入力シート!$D29="","",競技者データ入力シート!$S$3)</f>
        <v/>
      </c>
      <c r="D23" t="str">
        <f>IF(競技者データ入力シート!D29="","",競技者データ入力シート!B29)</f>
        <v/>
      </c>
      <c r="E23"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t="str">
        <f>ASC(IF(競技者データ入力シート!P29="","",競技者データ入力シート!P29))</f>
        <v/>
      </c>
      <c r="O23" t="str">
        <f>IF(競技者データ入力シート!J29="","",競技者データ入力シート!J29)</f>
        <v/>
      </c>
      <c r="P23"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1" t="str">
        <f>IF($O23="","",IF($O23="男",IFERROR(VLOOKUP(競技者データ入力シート!Q29,データ!$B$2:$C$101,2,FALSE),""),IF($O23="女",IFERROR(VLOOKUP(競技者データ入力シート!Q29,データ!$F$2:$G$101,2,FALSE),""))))</f>
        <v/>
      </c>
      <c r="V23" t="str">
        <f>ASC(IF(競技者データ入力シート!Q29="","",競技者データ入力シート!R29))</f>
        <v/>
      </c>
      <c r="Y23" s="1" t="str">
        <f>IF($O23="","",IF($O23="男",IFERROR(VLOOKUP(競技者データ入力シート!V29,データ!$B$2:$C$101,2,FALSE),""),IF($O23="女",IFERROR(VLOOKUP(競技者データ入力シート!V29,データ!$F$2:$G$101,2,FALSE),""))))</f>
        <v/>
      </c>
      <c r="Z23" t="str">
        <f>ASC(IF(競技者データ入力シート!W29="","",競技者データ入力シート!W29))</f>
        <v/>
      </c>
      <c r="AC23" s="1" t="str">
        <f>IF($O23="","",IF($O23="男",IFERROR(VLOOKUP(競技者データ入力シート!AA29,データ!$B$2:$C$101,2,FALSE),""),IF($O23="女",IFERROR(VLOOKUP(競技者データ入力シート!AA29,データ!$F$2:$G$101,2,FALSE),""))))</f>
        <v/>
      </c>
      <c r="AD23" t="str">
        <f>ASC(IF(競技者データ入力シート!AB29="","",競技者データ入力シート!AB29))</f>
        <v/>
      </c>
      <c r="AG23" s="1"/>
      <c r="AO23" s="1" t="str">
        <f>IF(競技者データ入力シート!$I29="一般","A",(IF(競技者データ入力シート!$I29="大学","A",(IF(競技者データ入力シート!$I29="高校","B",(IF(競技者データ入力シート!$I29="中学","B","")))))))</f>
        <v/>
      </c>
      <c r="AP23" s="1" t="str">
        <f>IF(競技者データ入力シート!Y29="","",競技者データ入力シート!Y29)</f>
        <v/>
      </c>
      <c r="AQ23" s="19" t="str">
        <f>IF(競技者データ入力シート!$Y29="","",(IFERROR(VLOOKUP(($Y23&amp;$AP23),$CR$2:$CS$65,2,FALSE),"")))</f>
        <v/>
      </c>
      <c r="AR23" s="19" t="str">
        <f>IF(競技者データ入力シート!$Y29="","",$B23)</f>
        <v/>
      </c>
      <c r="AS23" s="19" t="str">
        <f>IF(競技者データ入力シート!$Y29="","",$C23&amp;$AP23)</f>
        <v/>
      </c>
      <c r="AT23" s="19"/>
      <c r="AU23" s="19" t="str">
        <f>IF(競技者データ入力シート!$Y29="","",$C23&amp;$AP23)</f>
        <v/>
      </c>
      <c r="AV23" s="19" t="str">
        <f>IF(競技者データ入力シート!$Y29="","",$C23&amp;$AP23)</f>
        <v/>
      </c>
      <c r="AW23" s="1" t="str">
        <f>IF(競技者データ入力シート!$Y29="","",(COUNTIF($AQ$2:AQ23,AQ23)))</f>
        <v/>
      </c>
      <c r="AX23" s="1" t="str">
        <f>IF(競技者データ入力シート!$Y29="","",$E23)</f>
        <v/>
      </c>
      <c r="AY23" s="19" t="str">
        <f>IF(競技者データ入力シート!$Y29="","",$J23)</f>
        <v/>
      </c>
      <c r="AZ23" s="1" t="str">
        <f>IF(競技者データ入力シート!$Y29="","",$Y23)</f>
        <v/>
      </c>
      <c r="BA23" s="1" t="str">
        <f>IF(競技者データ入力シート!$Y29="","",$Z23)</f>
        <v/>
      </c>
      <c r="BB23" t="str">
        <f>IF(競技者データ入力シート!AD29="","",競技者データ入力シート!AD29)</f>
        <v/>
      </c>
      <c r="BC23" s="19" t="str">
        <f>IF(競技者データ入力シート!$AD29="","",(IFERROR(VLOOKUP(($AC23&amp;$BB23),$CR$2:$CS$65,2,FALSE),"")))</f>
        <v/>
      </c>
      <c r="BD23" s="19" t="str">
        <f>IF(競技者データ入力シート!$AD29="","",$B23)</f>
        <v/>
      </c>
      <c r="BE23" s="19" t="str">
        <f>IF(競技者データ入力シート!$AD29="","",$C23&amp;$BB23)</f>
        <v/>
      </c>
      <c r="BF23" s="19"/>
      <c r="BG23" s="19" t="str">
        <f>IF(競技者データ入力シート!$AD29="","",$C23&amp;$BB23)</f>
        <v/>
      </c>
      <c r="BH23" s="19" t="str">
        <f>IF(競技者データ入力シート!$AD29="","",$C23&amp;$BB23)</f>
        <v/>
      </c>
      <c r="BI23" s="19" t="str">
        <f>IF(競技者データ入力シート!$AD29="","",(COUNTIF($BC$2:BC23,BC23)))</f>
        <v/>
      </c>
      <c r="BJ23" s="19" t="str">
        <f>IF(競技者データ入力シート!$AD29="","",E23)</f>
        <v/>
      </c>
      <c r="BK23" s="19" t="str">
        <f>IF(競技者データ入力シート!$AD29="","",J23)</f>
        <v/>
      </c>
      <c r="BL23" s="1" t="str">
        <f>IF(競技者データ入力シート!$AD29="","",AC23)</f>
        <v/>
      </c>
      <c r="BM23" s="19" t="str">
        <f>IF(競技者データ入力シート!$AD29="","",AD23)</f>
        <v/>
      </c>
      <c r="CO23" s="994">
        <f t="shared" si="14"/>
        <v>7</v>
      </c>
      <c r="CP23" s="994" t="str">
        <f t="shared" si="15"/>
        <v>中学男子4X100mR</v>
      </c>
      <c r="CQ23" s="993" t="s">
        <v>469</v>
      </c>
      <c r="CR23" s="993" t="str">
        <f t="shared" si="1"/>
        <v>7F</v>
      </c>
      <c r="CS23" t="str">
        <f t="shared" si="16"/>
        <v/>
      </c>
      <c r="CV23" t="str">
        <f t="shared" si="2"/>
        <v/>
      </c>
      <c r="CW23" t="str">
        <f t="shared" si="3"/>
        <v/>
      </c>
      <c r="CX23" s="1" t="str">
        <f t="shared" si="4"/>
        <v/>
      </c>
      <c r="CY23" s="1" t="str">
        <f>IF(CX23="","",COUNTIF($CX$2:CX23,CX23))</f>
        <v/>
      </c>
      <c r="CZ23" s="1" t="str">
        <f t="shared" si="5"/>
        <v/>
      </c>
      <c r="DA23" s="1" t="str">
        <f>IF(CZ23="","",COUNTIF($CZ$2:CZ23,CZ23))</f>
        <v/>
      </c>
      <c r="DC23" t="str">
        <f t="shared" si="6"/>
        <v/>
      </c>
      <c r="DD23" t="str">
        <f>IF(DC23="","",CONCATENATE(競技者データ入力シート!D29,競技者データ入力シート!E29))</f>
        <v/>
      </c>
      <c r="DE23" t="str">
        <f t="shared" si="7"/>
        <v/>
      </c>
      <c r="DF23" t="str">
        <f>IF(DE23="","",CONCATENATE(競技者データ入力シート!D29,競技者データ入力シート!E29))</f>
        <v/>
      </c>
    </row>
    <row r="24" spans="2:110">
      <c r="B24" t="str">
        <f>IF(競技者データ入力シート!$S$2="","",競技者データ入力シート!$S$2)</f>
        <v/>
      </c>
      <c r="C24" t="str">
        <f>IF(競技者データ入力シート!$D30="","",競技者データ入力シート!$S$3)</f>
        <v/>
      </c>
      <c r="D24" t="str">
        <f>IF(競技者データ入力シート!D30="","",競技者データ入力シート!B30)</f>
        <v/>
      </c>
      <c r="E24"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t="str">
        <f>ASC(IF(競技者データ入力シート!P30="","",競技者データ入力シート!P30))</f>
        <v/>
      </c>
      <c r="O24" t="str">
        <f>IF(競技者データ入力シート!J30="","",競技者データ入力シート!J30)</f>
        <v/>
      </c>
      <c r="P24"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1" t="str">
        <f>IF($O24="","",IF($O24="男",IFERROR(VLOOKUP(競技者データ入力シート!Q30,データ!$B$2:$C$101,2,FALSE),""),IF($O24="女",IFERROR(VLOOKUP(競技者データ入力シート!Q30,データ!$F$2:$G$101,2,FALSE),""))))</f>
        <v/>
      </c>
      <c r="V24" t="str">
        <f>ASC(IF(競技者データ入力シート!Q30="","",競技者データ入力シート!R30))</f>
        <v/>
      </c>
      <c r="Y24" s="1" t="str">
        <f>IF($O24="","",IF($O24="男",IFERROR(VLOOKUP(競技者データ入力シート!V30,データ!$B$2:$C$101,2,FALSE),""),IF($O24="女",IFERROR(VLOOKUP(競技者データ入力シート!V30,データ!$F$2:$G$101,2,FALSE),""))))</f>
        <v/>
      </c>
      <c r="Z24" t="str">
        <f>ASC(IF(競技者データ入力シート!W30="","",競技者データ入力シート!W30))</f>
        <v/>
      </c>
      <c r="AC24" s="1" t="str">
        <f>IF($O24="","",IF($O24="男",IFERROR(VLOOKUP(競技者データ入力シート!AA30,データ!$B$2:$C$101,2,FALSE),""),IF($O24="女",IFERROR(VLOOKUP(競技者データ入力シート!AA30,データ!$F$2:$G$101,2,FALSE),""))))</f>
        <v/>
      </c>
      <c r="AD24" t="str">
        <f>ASC(IF(競技者データ入力シート!AB30="","",競技者データ入力シート!AB30))</f>
        <v/>
      </c>
      <c r="AG24" s="1"/>
      <c r="AO24" s="1" t="str">
        <f>IF(競技者データ入力シート!$I30="一般","A",(IF(競技者データ入力シート!$I30="大学","A",(IF(競技者データ入力シート!$I30="高校","B",(IF(競技者データ入力シート!$I30="中学","B","")))))))</f>
        <v/>
      </c>
      <c r="AP24" s="1" t="str">
        <f>IF(競技者データ入力シート!Y30="","",競技者データ入力シート!Y30)</f>
        <v/>
      </c>
      <c r="AQ24" s="19" t="str">
        <f>IF(競技者データ入力シート!$Y30="","",(IFERROR(VLOOKUP(($Y24&amp;$AP24),$CR$2:$CS$65,2,FALSE),"")))</f>
        <v/>
      </c>
      <c r="AR24" s="19" t="str">
        <f>IF(競技者データ入力シート!$Y30="","",$B24)</f>
        <v/>
      </c>
      <c r="AS24" s="19" t="str">
        <f>IF(競技者データ入力シート!$Y30="","",$C24&amp;$AP24)</f>
        <v/>
      </c>
      <c r="AT24" s="19"/>
      <c r="AU24" s="19" t="str">
        <f>IF(競技者データ入力シート!$Y30="","",$C24&amp;$AP24)</f>
        <v/>
      </c>
      <c r="AV24" s="19" t="str">
        <f>IF(競技者データ入力シート!$Y30="","",$C24&amp;$AP24)</f>
        <v/>
      </c>
      <c r="AW24" s="1" t="str">
        <f>IF(競技者データ入力シート!$Y30="","",(COUNTIF($AQ$2:AQ24,AQ24)))</f>
        <v/>
      </c>
      <c r="AX24" s="1" t="str">
        <f>IF(競技者データ入力シート!$Y30="","",$E24)</f>
        <v/>
      </c>
      <c r="AY24" s="19" t="str">
        <f>IF(競技者データ入力シート!$Y30="","",$J24)</f>
        <v/>
      </c>
      <c r="AZ24" s="1" t="str">
        <f>IF(競技者データ入力シート!$Y30="","",$Y24)</f>
        <v/>
      </c>
      <c r="BA24" s="1" t="str">
        <f>IF(競技者データ入力シート!$Y30="","",$Z24)</f>
        <v/>
      </c>
      <c r="BB24" t="str">
        <f>IF(競技者データ入力シート!AD30="","",競技者データ入力シート!AD30)</f>
        <v/>
      </c>
      <c r="BC24" s="19" t="str">
        <f>IF(競技者データ入力シート!$AD30="","",(IFERROR(VLOOKUP(($AC24&amp;$BB24),$CR$2:$CS$65,2,FALSE),"")))</f>
        <v/>
      </c>
      <c r="BD24" s="19" t="str">
        <f>IF(競技者データ入力シート!$AD30="","",$B24)</f>
        <v/>
      </c>
      <c r="BE24" s="19" t="str">
        <f>IF(競技者データ入力シート!$AD30="","",$C24&amp;$BB24)</f>
        <v/>
      </c>
      <c r="BF24" s="19"/>
      <c r="BG24" s="19" t="str">
        <f>IF(競技者データ入力シート!$AD30="","",$C24&amp;$BB24)</f>
        <v/>
      </c>
      <c r="BH24" s="19" t="str">
        <f>IF(競技者データ入力シート!$AD30="","",$C24&amp;$BB24)</f>
        <v/>
      </c>
      <c r="BI24" s="19" t="str">
        <f>IF(競技者データ入力シート!$AD30="","",(COUNTIF($BC$2:BC24,BC24)))</f>
        <v/>
      </c>
      <c r="BJ24" s="19" t="str">
        <f>IF(競技者データ入力シート!$AD30="","",E24)</f>
        <v/>
      </c>
      <c r="BK24" s="19" t="str">
        <f>IF(競技者データ入力シート!$AD30="","",J24)</f>
        <v/>
      </c>
      <c r="BL24" s="1" t="str">
        <f>IF(競技者データ入力シート!$AD30="","",AC24)</f>
        <v/>
      </c>
      <c r="BM24" s="19" t="str">
        <f>IF(競技者データ入力シート!$AD30="","",AD24)</f>
        <v/>
      </c>
      <c r="CO24" s="994">
        <f t="shared" si="14"/>
        <v>7</v>
      </c>
      <c r="CP24" s="994" t="str">
        <f t="shared" si="15"/>
        <v>中学男子4X100mR</v>
      </c>
      <c r="CQ24" s="993" t="s">
        <v>470</v>
      </c>
      <c r="CR24" s="993" t="str">
        <f t="shared" si="1"/>
        <v>7G</v>
      </c>
      <c r="CS24" t="str">
        <f t="shared" si="16"/>
        <v/>
      </c>
      <c r="CV24" t="str">
        <f t="shared" si="2"/>
        <v/>
      </c>
      <c r="CW24" t="str">
        <f t="shared" si="3"/>
        <v/>
      </c>
      <c r="CX24" s="1" t="str">
        <f t="shared" si="4"/>
        <v/>
      </c>
      <c r="CY24" s="1" t="str">
        <f>IF(CX24="","",COUNTIF($CX$2:CX24,CX24))</f>
        <v/>
      </c>
      <c r="CZ24" s="1" t="str">
        <f t="shared" si="5"/>
        <v/>
      </c>
      <c r="DA24" s="1" t="str">
        <f>IF(CZ24="","",COUNTIF($CZ$2:CZ24,CZ24))</f>
        <v/>
      </c>
      <c r="DC24" t="str">
        <f t="shared" si="6"/>
        <v/>
      </c>
      <c r="DD24" t="str">
        <f>IF(DC24="","",CONCATENATE(競技者データ入力シート!D30,競技者データ入力シート!E30))</f>
        <v/>
      </c>
      <c r="DE24" t="str">
        <f t="shared" si="7"/>
        <v/>
      </c>
      <c r="DF24" t="str">
        <f>IF(DE24="","",CONCATENATE(競技者データ入力シート!D30,競技者データ入力シート!E30))</f>
        <v/>
      </c>
    </row>
    <row r="25" spans="2:110">
      <c r="B25" t="str">
        <f>IF(競技者データ入力シート!$S$2="","",競技者データ入力シート!$S$2)</f>
        <v/>
      </c>
      <c r="C25" t="str">
        <f>IF(競技者データ入力シート!$D31="","",競技者データ入力シート!$S$3)</f>
        <v/>
      </c>
      <c r="D25" t="str">
        <f>IF(競技者データ入力シート!D31="","",競技者データ入力シート!B31)</f>
        <v/>
      </c>
      <c r="E25"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t="str">
        <f>ASC(IF(競技者データ入力シート!P31="","",競技者データ入力シート!P31))</f>
        <v/>
      </c>
      <c r="O25" t="str">
        <f>IF(競技者データ入力シート!J31="","",競技者データ入力シート!J31)</f>
        <v/>
      </c>
      <c r="P25"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1" t="str">
        <f>IF($O25="","",IF($O25="男",IFERROR(VLOOKUP(競技者データ入力シート!Q31,データ!$B$2:$C$101,2,FALSE),""),IF($O25="女",IFERROR(VLOOKUP(競技者データ入力シート!Q31,データ!$F$2:$G$101,2,FALSE),""))))</f>
        <v/>
      </c>
      <c r="V25" t="str">
        <f>ASC(IF(競技者データ入力シート!Q31="","",競技者データ入力シート!R31))</f>
        <v/>
      </c>
      <c r="Y25" s="1" t="str">
        <f>IF($O25="","",IF($O25="男",IFERROR(VLOOKUP(競技者データ入力シート!V31,データ!$B$2:$C$101,2,FALSE),""),IF($O25="女",IFERROR(VLOOKUP(競技者データ入力シート!V31,データ!$F$2:$G$101,2,FALSE),""))))</f>
        <v/>
      </c>
      <c r="Z25" t="str">
        <f>ASC(IF(競技者データ入力シート!W31="","",競技者データ入力シート!W31))</f>
        <v/>
      </c>
      <c r="AC25" s="1" t="str">
        <f>IF($O25="","",IF($O25="男",IFERROR(VLOOKUP(競技者データ入力シート!AA31,データ!$B$2:$C$101,2,FALSE),""),IF($O25="女",IFERROR(VLOOKUP(競技者データ入力シート!AA31,データ!$F$2:$G$101,2,FALSE),""))))</f>
        <v/>
      </c>
      <c r="AD25" t="str">
        <f>ASC(IF(競技者データ入力シート!AB31="","",競技者データ入力シート!AB31))</f>
        <v/>
      </c>
      <c r="AG25" s="1"/>
      <c r="AO25" s="1" t="str">
        <f>IF(競技者データ入力シート!$I31="一般","A",(IF(競技者データ入力シート!$I31="大学","A",(IF(競技者データ入力シート!$I31="高校","B",(IF(競技者データ入力シート!$I31="中学","B","")))))))</f>
        <v/>
      </c>
      <c r="AP25" s="1" t="str">
        <f>IF(競技者データ入力シート!Y31="","",競技者データ入力シート!Y31)</f>
        <v/>
      </c>
      <c r="AQ25" s="19" t="str">
        <f>IF(競技者データ入力シート!$Y31="","",(IFERROR(VLOOKUP(($Y25&amp;$AP25),$CR$2:$CS$65,2,FALSE),"")))</f>
        <v/>
      </c>
      <c r="AR25" s="19" t="str">
        <f>IF(競技者データ入力シート!$Y31="","",$B25)</f>
        <v/>
      </c>
      <c r="AS25" s="19" t="str">
        <f>IF(競技者データ入力シート!$Y31="","",$C25&amp;$AP25)</f>
        <v/>
      </c>
      <c r="AT25" s="19"/>
      <c r="AU25" s="19" t="str">
        <f>IF(競技者データ入力シート!$Y31="","",$C25&amp;$AP25)</f>
        <v/>
      </c>
      <c r="AV25" s="19" t="str">
        <f>IF(競技者データ入力シート!$Y31="","",$C25&amp;$AP25)</f>
        <v/>
      </c>
      <c r="AW25" s="1" t="str">
        <f>IF(競技者データ入力シート!$Y31="","",(COUNTIF($AQ$2:AQ25,AQ25)))</f>
        <v/>
      </c>
      <c r="AX25" s="1" t="str">
        <f>IF(競技者データ入力シート!$Y31="","",$E25)</f>
        <v/>
      </c>
      <c r="AY25" s="19" t="str">
        <f>IF(競技者データ入力シート!$Y31="","",$J25)</f>
        <v/>
      </c>
      <c r="AZ25" s="1" t="str">
        <f>IF(競技者データ入力シート!$Y31="","",$Y25)</f>
        <v/>
      </c>
      <c r="BA25" s="1" t="str">
        <f>IF(競技者データ入力シート!$Y31="","",$Z25)</f>
        <v/>
      </c>
      <c r="BB25" t="str">
        <f>IF(競技者データ入力シート!AD31="","",競技者データ入力シート!AD31)</f>
        <v/>
      </c>
      <c r="BC25" s="19" t="str">
        <f>IF(競技者データ入力シート!$AD31="","",(IFERROR(VLOOKUP(($AC25&amp;$BB25),$CR$2:$CS$65,2,FALSE),"")))</f>
        <v/>
      </c>
      <c r="BD25" s="19" t="str">
        <f>IF(競技者データ入力シート!$AD31="","",$B25)</f>
        <v/>
      </c>
      <c r="BE25" s="19" t="str">
        <f>IF(競技者データ入力シート!$AD31="","",$C25&amp;$BB25)</f>
        <v/>
      </c>
      <c r="BF25" s="19"/>
      <c r="BG25" s="19" t="str">
        <f>IF(競技者データ入力シート!$AD31="","",$C25&amp;$BB25)</f>
        <v/>
      </c>
      <c r="BH25" s="19" t="str">
        <f>IF(競技者データ入力シート!$AD31="","",$C25&amp;$BB25)</f>
        <v/>
      </c>
      <c r="BI25" s="19" t="str">
        <f>IF(競技者データ入力シート!$AD31="","",(COUNTIF($BC$2:BC25,BC25)))</f>
        <v/>
      </c>
      <c r="BJ25" s="19" t="str">
        <f>IF(競技者データ入力シート!$AD31="","",E25)</f>
        <v/>
      </c>
      <c r="BK25" s="19" t="str">
        <f>IF(競技者データ入力シート!$AD31="","",J25)</f>
        <v/>
      </c>
      <c r="BL25" s="1" t="str">
        <f>IF(競技者データ入力シート!$AD31="","",AC25)</f>
        <v/>
      </c>
      <c r="BM25" s="19" t="str">
        <f>IF(競技者データ入力シート!$AD31="","",AD25)</f>
        <v/>
      </c>
      <c r="CO25" s="994">
        <f t="shared" si="14"/>
        <v>7</v>
      </c>
      <c r="CP25" s="994" t="str">
        <f t="shared" si="15"/>
        <v>中学男子4X100mR</v>
      </c>
      <c r="CQ25" s="993" t="s">
        <v>471</v>
      </c>
      <c r="CR25" s="993" t="str">
        <f t="shared" si="1"/>
        <v>7H</v>
      </c>
      <c r="CS25" t="str">
        <f t="shared" si="16"/>
        <v/>
      </c>
      <c r="CV25" t="str">
        <f t="shared" si="2"/>
        <v/>
      </c>
      <c r="CW25" t="str">
        <f t="shared" si="3"/>
        <v/>
      </c>
      <c r="CX25" s="1" t="str">
        <f t="shared" si="4"/>
        <v/>
      </c>
      <c r="CY25" s="1" t="str">
        <f>IF(CX25="","",COUNTIF($CX$2:CX25,CX25))</f>
        <v/>
      </c>
      <c r="CZ25" s="1" t="str">
        <f t="shared" si="5"/>
        <v/>
      </c>
      <c r="DA25" s="1" t="str">
        <f>IF(CZ25="","",COUNTIF($CZ$2:CZ25,CZ25))</f>
        <v/>
      </c>
      <c r="DC25" t="str">
        <f t="shared" si="6"/>
        <v/>
      </c>
      <c r="DD25" t="str">
        <f>IF(DC25="","",CONCATENATE(競技者データ入力シート!D31,競技者データ入力シート!E31))</f>
        <v/>
      </c>
      <c r="DE25" t="str">
        <f t="shared" si="7"/>
        <v/>
      </c>
      <c r="DF25" t="str">
        <f>IF(DE25="","",CONCATENATE(競技者データ入力シート!D31,競技者データ入力シート!E31))</f>
        <v/>
      </c>
    </row>
    <row r="26" spans="2:110">
      <c r="B26" t="str">
        <f>IF(競技者データ入力シート!$S$2="","",競技者データ入力シート!$S$2)</f>
        <v/>
      </c>
      <c r="C26" t="str">
        <f>IF(競技者データ入力シート!$D32="","",競技者データ入力シート!$S$3)</f>
        <v/>
      </c>
      <c r="D26" t="str">
        <f>IF(競技者データ入力シート!D32="","",競技者データ入力シート!B32)</f>
        <v/>
      </c>
      <c r="E26"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t="str">
        <f>ASC(IF(競技者データ入力シート!P32="","",競技者データ入力シート!P32))</f>
        <v/>
      </c>
      <c r="O26" t="str">
        <f>IF(競技者データ入力シート!J32="","",競技者データ入力シート!J32)</f>
        <v/>
      </c>
      <c r="P26"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1" t="str">
        <f>IF($O26="","",IF($O26="男",IFERROR(VLOOKUP(競技者データ入力シート!Q32,データ!$B$2:$C$101,2,FALSE),""),IF($O26="女",IFERROR(VLOOKUP(競技者データ入力シート!Q32,データ!$F$2:$G$101,2,FALSE),""))))</f>
        <v/>
      </c>
      <c r="V26" t="str">
        <f>ASC(IF(競技者データ入力シート!Q32="","",競技者データ入力シート!R32))</f>
        <v/>
      </c>
      <c r="Y26" s="1" t="str">
        <f>IF($O26="","",IF($O26="男",IFERROR(VLOOKUP(競技者データ入力シート!V32,データ!$B$2:$C$101,2,FALSE),""),IF($O26="女",IFERROR(VLOOKUP(競技者データ入力シート!V32,データ!$F$2:$G$101,2,FALSE),""))))</f>
        <v/>
      </c>
      <c r="Z26" t="str">
        <f>ASC(IF(競技者データ入力シート!W32="","",競技者データ入力シート!W32))</f>
        <v/>
      </c>
      <c r="AC26" s="1" t="str">
        <f>IF($O26="","",IF($O26="男",IFERROR(VLOOKUP(競技者データ入力シート!AA32,データ!$B$2:$C$101,2,FALSE),""),IF($O26="女",IFERROR(VLOOKUP(競技者データ入力シート!AA32,データ!$F$2:$G$101,2,FALSE),""))))</f>
        <v/>
      </c>
      <c r="AD26" t="str">
        <f>ASC(IF(競技者データ入力シート!AB32="","",競技者データ入力シート!AB32))</f>
        <v/>
      </c>
      <c r="AG26" s="1"/>
      <c r="AO26" s="1" t="str">
        <f>IF(競技者データ入力シート!$I32="一般","A",(IF(競技者データ入力シート!$I32="大学","A",(IF(競技者データ入力シート!$I32="高校","B",(IF(競技者データ入力シート!$I32="中学","B","")))))))</f>
        <v/>
      </c>
      <c r="AP26" s="1" t="str">
        <f>IF(競技者データ入力シート!Y32="","",競技者データ入力シート!Y32)</f>
        <v/>
      </c>
      <c r="AQ26" s="19" t="str">
        <f>IF(競技者データ入力シート!$Y32="","",(IFERROR(VLOOKUP(($Y26&amp;$AP26),$CR$2:$CS$65,2,FALSE),"")))</f>
        <v/>
      </c>
      <c r="AR26" s="19" t="str">
        <f>IF(競技者データ入力シート!$Y32="","",$B26)</f>
        <v/>
      </c>
      <c r="AS26" s="19" t="str">
        <f>IF(競技者データ入力シート!$Y32="","",$C26&amp;$AP26)</f>
        <v/>
      </c>
      <c r="AT26" s="19"/>
      <c r="AU26" s="19" t="str">
        <f>IF(競技者データ入力シート!$Y32="","",$C26&amp;$AP26)</f>
        <v/>
      </c>
      <c r="AV26" s="19" t="str">
        <f>IF(競技者データ入力シート!$Y32="","",$C26&amp;$AP26)</f>
        <v/>
      </c>
      <c r="AW26" s="1" t="str">
        <f>IF(競技者データ入力シート!$Y32="","",(COUNTIF($AQ$2:AQ26,AQ26)))</f>
        <v/>
      </c>
      <c r="AX26" s="1" t="str">
        <f>IF(競技者データ入力シート!$Y32="","",$E26)</f>
        <v/>
      </c>
      <c r="AY26" s="19" t="str">
        <f>IF(競技者データ入力シート!$Y32="","",$J26)</f>
        <v/>
      </c>
      <c r="AZ26" s="1" t="str">
        <f>IF(競技者データ入力シート!$Y32="","",$Y26)</f>
        <v/>
      </c>
      <c r="BA26" s="1" t="str">
        <f>IF(競技者データ入力シート!$Y32="","",$Z26)</f>
        <v/>
      </c>
      <c r="BB26" t="str">
        <f>IF(競技者データ入力シート!AD32="","",競技者データ入力シート!AD32)</f>
        <v/>
      </c>
      <c r="BC26" s="19" t="str">
        <f>IF(競技者データ入力シート!$AD32="","",(IFERROR(VLOOKUP(($AC26&amp;$BB26),$CR$2:$CS$65,2,FALSE),"")))</f>
        <v/>
      </c>
      <c r="BD26" s="19" t="str">
        <f>IF(競技者データ入力シート!$AD32="","",$B26)</f>
        <v/>
      </c>
      <c r="BE26" s="19" t="str">
        <f>IF(競技者データ入力シート!$AD32="","",$C26&amp;$BB26)</f>
        <v/>
      </c>
      <c r="BF26" s="19"/>
      <c r="BG26" s="19" t="str">
        <f>IF(競技者データ入力シート!$AD32="","",$C26&amp;$BB26)</f>
        <v/>
      </c>
      <c r="BH26" s="19" t="str">
        <f>IF(競技者データ入力シート!$AD32="","",$C26&amp;$BB26)</f>
        <v/>
      </c>
      <c r="BI26" s="19" t="str">
        <f>IF(競技者データ入力シート!$AD32="","",(COUNTIF($BC$2:BC26,BC26)))</f>
        <v/>
      </c>
      <c r="BJ26" s="19" t="str">
        <f>IF(競技者データ入力シート!$AD32="","",E26)</f>
        <v/>
      </c>
      <c r="BK26" s="19" t="str">
        <f>IF(競技者データ入力シート!$AD32="","",J26)</f>
        <v/>
      </c>
      <c r="BL26" s="1" t="str">
        <f>IF(競技者データ入力シート!$AD32="","",AC26)</f>
        <v/>
      </c>
      <c r="BM26" s="19" t="str">
        <f>IF(競技者データ入力シート!$AD32="","",AD26)</f>
        <v/>
      </c>
      <c r="CO26" s="994">
        <v>8</v>
      </c>
      <c r="CP26" s="994" t="s">
        <v>414</v>
      </c>
      <c r="CQ26" s="993" t="s">
        <v>417</v>
      </c>
      <c r="CR26" s="993" t="str">
        <f t="shared" si="1"/>
        <v>8A</v>
      </c>
      <c r="CS26" t="str">
        <f>IF(競技者データ入力シート!$S$2="","",競技者データ入力シート!$S$2*1000+CO26*10+1)</f>
        <v/>
      </c>
      <c r="CV26" t="str">
        <f t="shared" si="2"/>
        <v/>
      </c>
      <c r="CW26" t="str">
        <f t="shared" si="3"/>
        <v/>
      </c>
      <c r="CX26" s="1" t="str">
        <f t="shared" si="4"/>
        <v/>
      </c>
      <c r="CY26" s="1" t="str">
        <f>IF(CX26="","",COUNTIF($CX$2:CX26,CX26))</f>
        <v/>
      </c>
      <c r="CZ26" s="1" t="str">
        <f t="shared" si="5"/>
        <v/>
      </c>
      <c r="DA26" s="1" t="str">
        <f>IF(CZ26="","",COUNTIF($CZ$2:CZ26,CZ26))</f>
        <v/>
      </c>
      <c r="DC26" t="str">
        <f t="shared" si="6"/>
        <v/>
      </c>
      <c r="DD26" t="str">
        <f>IF(DC26="","",CONCATENATE(競技者データ入力シート!D32,競技者データ入力シート!E32))</f>
        <v/>
      </c>
      <c r="DE26" t="str">
        <f t="shared" si="7"/>
        <v/>
      </c>
      <c r="DF26" t="str">
        <f>IF(DE26="","",CONCATENATE(競技者データ入力シート!D32,競技者データ入力シート!E32))</f>
        <v/>
      </c>
    </row>
    <row r="27" spans="2:110">
      <c r="B27" t="str">
        <f>IF(競技者データ入力シート!$S$2="","",競技者データ入力シート!$S$2)</f>
        <v/>
      </c>
      <c r="C27" t="str">
        <f>IF(競技者データ入力シート!$D33="","",競技者データ入力シート!$S$3)</f>
        <v/>
      </c>
      <c r="D27" t="str">
        <f>IF(競技者データ入力シート!D33="","",競技者データ入力シート!B33)</f>
        <v/>
      </c>
      <c r="E27"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t="str">
        <f>ASC(IF(競技者データ入力シート!P33="","",競技者データ入力シート!P33))</f>
        <v/>
      </c>
      <c r="O27" t="str">
        <f>IF(競技者データ入力シート!J33="","",競技者データ入力シート!J33)</f>
        <v/>
      </c>
      <c r="P27"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1" t="str">
        <f>IF($O27="","",IF($O27="男",IFERROR(VLOOKUP(競技者データ入力シート!Q33,データ!$B$2:$C$101,2,FALSE),""),IF($O27="女",IFERROR(VLOOKUP(競技者データ入力シート!Q33,データ!$F$2:$G$101,2,FALSE),""))))</f>
        <v/>
      </c>
      <c r="V27" t="str">
        <f>ASC(IF(競技者データ入力シート!Q33="","",競技者データ入力シート!R33))</f>
        <v/>
      </c>
      <c r="Y27" s="1" t="str">
        <f>IF($O27="","",IF($O27="男",IFERROR(VLOOKUP(競技者データ入力シート!V33,データ!$B$2:$C$101,2,FALSE),""),IF($O27="女",IFERROR(VLOOKUP(競技者データ入力シート!V33,データ!$F$2:$G$101,2,FALSE),""))))</f>
        <v/>
      </c>
      <c r="Z27" t="str">
        <f>ASC(IF(競技者データ入力シート!W33="","",競技者データ入力シート!W33))</f>
        <v/>
      </c>
      <c r="AC27" s="1" t="str">
        <f>IF($O27="","",IF($O27="男",IFERROR(VLOOKUP(競技者データ入力シート!AA33,データ!$B$2:$C$101,2,FALSE),""),IF($O27="女",IFERROR(VLOOKUP(競技者データ入力シート!AA33,データ!$F$2:$G$101,2,FALSE),""))))</f>
        <v/>
      </c>
      <c r="AD27" t="str">
        <f>ASC(IF(競技者データ入力シート!AB33="","",競技者データ入力シート!AB33))</f>
        <v/>
      </c>
      <c r="AG27" s="1"/>
      <c r="AO27" s="1" t="str">
        <f>IF(競技者データ入力シート!$I33="一般","A",(IF(競技者データ入力シート!$I33="大学","A",(IF(競技者データ入力シート!$I33="高校","B",(IF(競技者データ入力シート!$I33="中学","B","")))))))</f>
        <v/>
      </c>
      <c r="AP27" s="1" t="str">
        <f>IF(競技者データ入力シート!Y33="","",競技者データ入力シート!Y33)</f>
        <v/>
      </c>
      <c r="AQ27" s="19" t="str">
        <f>IF(競技者データ入力シート!$Y33="","",(IFERROR(VLOOKUP(($Y27&amp;$AP27),$CR$2:$CS$65,2,FALSE),"")))</f>
        <v/>
      </c>
      <c r="AR27" s="19" t="str">
        <f>IF(競技者データ入力シート!$Y33="","",$B27)</f>
        <v/>
      </c>
      <c r="AS27" s="19" t="str">
        <f>IF(競技者データ入力シート!$Y33="","",$C27&amp;$AP27)</f>
        <v/>
      </c>
      <c r="AT27" s="19"/>
      <c r="AU27" s="19" t="str">
        <f>IF(競技者データ入力シート!$Y33="","",$C27&amp;$AP27)</f>
        <v/>
      </c>
      <c r="AV27" s="19" t="str">
        <f>IF(競技者データ入力シート!$Y33="","",$C27&amp;$AP27)</f>
        <v/>
      </c>
      <c r="AW27" s="1" t="str">
        <f>IF(競技者データ入力シート!$Y33="","",(COUNTIF($AQ$2:AQ27,AQ27)))</f>
        <v/>
      </c>
      <c r="AX27" s="1" t="str">
        <f>IF(競技者データ入力シート!$Y33="","",$E27)</f>
        <v/>
      </c>
      <c r="AY27" s="19" t="str">
        <f>IF(競技者データ入力シート!$Y33="","",$J27)</f>
        <v/>
      </c>
      <c r="AZ27" s="1" t="str">
        <f>IF(競技者データ入力シート!$Y33="","",$Y27)</f>
        <v/>
      </c>
      <c r="BA27" s="1" t="str">
        <f>IF(競技者データ入力シート!$Y33="","",$Z27)</f>
        <v/>
      </c>
      <c r="BB27" t="str">
        <f>IF(競技者データ入力シート!AD33="","",競技者データ入力シート!AD33)</f>
        <v/>
      </c>
      <c r="BC27" s="19" t="str">
        <f>IF(競技者データ入力シート!$AD33="","",(IFERROR(VLOOKUP(($AC27&amp;$BB27),$CR$2:$CS$65,2,FALSE),"")))</f>
        <v/>
      </c>
      <c r="BD27" s="19" t="str">
        <f>IF(競技者データ入力シート!$AD33="","",$B27)</f>
        <v/>
      </c>
      <c r="BE27" s="19" t="str">
        <f>IF(競技者データ入力シート!$AD33="","",$C27&amp;$BB27)</f>
        <v/>
      </c>
      <c r="BF27" s="19"/>
      <c r="BG27" s="19" t="str">
        <f>IF(競技者データ入力シート!$AD33="","",$C27&amp;$BB27)</f>
        <v/>
      </c>
      <c r="BH27" s="19" t="str">
        <f>IF(競技者データ入力シート!$AD33="","",$C27&amp;$BB27)</f>
        <v/>
      </c>
      <c r="BI27" s="19" t="str">
        <f>IF(競技者データ入力シート!$AD33="","",(COUNTIF($BC$2:BC27,BC27)))</f>
        <v/>
      </c>
      <c r="BJ27" s="19" t="str">
        <f>IF(競技者データ入力シート!$AD33="","",E27)</f>
        <v/>
      </c>
      <c r="BK27" s="19" t="str">
        <f>IF(競技者データ入力シート!$AD33="","",J27)</f>
        <v/>
      </c>
      <c r="BL27" s="1" t="str">
        <f>IF(競技者データ入力シート!$AD33="","",AC27)</f>
        <v/>
      </c>
      <c r="BM27" s="19" t="str">
        <f>IF(競技者データ入力シート!$AD33="","",AD27)</f>
        <v/>
      </c>
      <c r="CO27" s="994">
        <f>CO26</f>
        <v>8</v>
      </c>
      <c r="CP27" s="994" t="str">
        <f>CP26</f>
        <v>中学男子4X400mR</v>
      </c>
      <c r="CQ27" s="993" t="s">
        <v>422</v>
      </c>
      <c r="CR27" s="993" t="str">
        <f t="shared" si="1"/>
        <v>8B</v>
      </c>
      <c r="CS27" t="str">
        <f>IF(CS26="","",CS26+1)</f>
        <v/>
      </c>
      <c r="CV27" t="str">
        <f t="shared" si="2"/>
        <v/>
      </c>
      <c r="CW27" t="str">
        <f t="shared" si="3"/>
        <v/>
      </c>
      <c r="CX27" s="1" t="str">
        <f t="shared" si="4"/>
        <v/>
      </c>
      <c r="CY27" s="1" t="str">
        <f>IF(CX27="","",COUNTIF($CX$2:CX27,CX27))</f>
        <v/>
      </c>
      <c r="CZ27" s="1" t="str">
        <f t="shared" si="5"/>
        <v/>
      </c>
      <c r="DA27" s="1" t="str">
        <f>IF(CZ27="","",COUNTIF($CZ$2:CZ27,CZ27))</f>
        <v/>
      </c>
      <c r="DC27" t="str">
        <f t="shared" si="6"/>
        <v/>
      </c>
      <c r="DD27" t="str">
        <f>IF(DC27="","",CONCATENATE(競技者データ入力シート!D33,競技者データ入力シート!E33))</f>
        <v/>
      </c>
      <c r="DE27" t="str">
        <f t="shared" si="7"/>
        <v/>
      </c>
      <c r="DF27" t="str">
        <f>IF(DE27="","",CONCATENATE(競技者データ入力シート!D33,競技者データ入力シート!E33))</f>
        <v/>
      </c>
    </row>
    <row r="28" spans="2:110">
      <c r="B28" t="str">
        <f>IF(競技者データ入力シート!$S$2="","",競技者データ入力シート!$S$2)</f>
        <v/>
      </c>
      <c r="C28" t="str">
        <f>IF(競技者データ入力シート!$D34="","",競技者データ入力シート!$S$3)</f>
        <v/>
      </c>
      <c r="D28" t="str">
        <f>IF(競技者データ入力シート!D34="","",競技者データ入力シート!B34)</f>
        <v/>
      </c>
      <c r="E28"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t="str">
        <f>ASC(IF(競技者データ入力シート!P34="","",競技者データ入力シート!P34))</f>
        <v/>
      </c>
      <c r="O28" t="str">
        <f>IF(競技者データ入力シート!J34="","",競技者データ入力シート!J34)</f>
        <v/>
      </c>
      <c r="P28"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1" t="str">
        <f>IF($O28="","",IF($O28="男",IFERROR(VLOOKUP(競技者データ入力シート!Q34,データ!$B$2:$C$101,2,FALSE),""),IF($O28="女",IFERROR(VLOOKUP(競技者データ入力シート!Q34,データ!$F$2:$G$101,2,FALSE),""))))</f>
        <v/>
      </c>
      <c r="V28" t="str">
        <f>ASC(IF(競技者データ入力シート!Q34="","",競技者データ入力シート!R34))</f>
        <v/>
      </c>
      <c r="Y28" s="1" t="str">
        <f>IF($O28="","",IF($O28="男",IFERROR(VLOOKUP(競技者データ入力シート!V34,データ!$B$2:$C$101,2,FALSE),""),IF($O28="女",IFERROR(VLOOKUP(競技者データ入力シート!V34,データ!$F$2:$G$101,2,FALSE),""))))</f>
        <v/>
      </c>
      <c r="Z28" t="str">
        <f>ASC(IF(競技者データ入力シート!W34="","",競技者データ入力シート!W34))</f>
        <v/>
      </c>
      <c r="AC28" s="1" t="str">
        <f>IF($O28="","",IF($O28="男",IFERROR(VLOOKUP(競技者データ入力シート!AA34,データ!$B$2:$C$101,2,FALSE),""),IF($O28="女",IFERROR(VLOOKUP(競技者データ入力シート!AA34,データ!$F$2:$G$101,2,FALSE),""))))</f>
        <v/>
      </c>
      <c r="AD28" t="str">
        <f>ASC(IF(競技者データ入力シート!AB34="","",競技者データ入力シート!AB34))</f>
        <v/>
      </c>
      <c r="AG28" s="1"/>
      <c r="AO28" s="1" t="str">
        <f>IF(競技者データ入力シート!$I34="一般","A",(IF(競技者データ入力シート!$I34="大学","A",(IF(競技者データ入力シート!$I34="高校","B",(IF(競技者データ入力シート!$I34="中学","B","")))))))</f>
        <v/>
      </c>
      <c r="AP28" s="1" t="str">
        <f>IF(競技者データ入力シート!Y34="","",競技者データ入力シート!Y34)</f>
        <v/>
      </c>
      <c r="AQ28" s="19" t="str">
        <f>IF(競技者データ入力シート!$Y34="","",(IFERROR(VLOOKUP(($Y28&amp;$AP28),$CR$2:$CS$65,2,FALSE),"")))</f>
        <v/>
      </c>
      <c r="AR28" s="19" t="str">
        <f>IF(競技者データ入力シート!$Y34="","",$B28)</f>
        <v/>
      </c>
      <c r="AS28" s="19" t="str">
        <f>IF(競技者データ入力シート!$Y34="","",$C28&amp;$AP28)</f>
        <v/>
      </c>
      <c r="AT28" s="19"/>
      <c r="AU28" s="19" t="str">
        <f>IF(競技者データ入力シート!$Y34="","",$C28&amp;$AP28)</f>
        <v/>
      </c>
      <c r="AV28" s="19" t="str">
        <f>IF(競技者データ入力シート!$Y34="","",$C28&amp;$AP28)</f>
        <v/>
      </c>
      <c r="AW28" s="1" t="str">
        <f>IF(競技者データ入力シート!$Y34="","",(COUNTIF($AQ$2:AQ28,AQ28)))</f>
        <v/>
      </c>
      <c r="AX28" s="1" t="str">
        <f>IF(競技者データ入力シート!$Y34="","",$E28)</f>
        <v/>
      </c>
      <c r="AY28" s="19" t="str">
        <f>IF(競技者データ入力シート!$Y34="","",$J28)</f>
        <v/>
      </c>
      <c r="AZ28" s="1" t="str">
        <f>IF(競技者データ入力シート!$Y34="","",$Y28)</f>
        <v/>
      </c>
      <c r="BA28" s="1" t="str">
        <f>IF(競技者データ入力シート!$Y34="","",$Z28)</f>
        <v/>
      </c>
      <c r="BB28" t="str">
        <f>IF(競技者データ入力シート!AD34="","",競技者データ入力シート!AD34)</f>
        <v/>
      </c>
      <c r="BC28" s="19" t="str">
        <f>IF(競技者データ入力シート!$AD34="","",(IFERROR(VLOOKUP(($AC28&amp;$BB28),$CR$2:$CS$65,2,FALSE),"")))</f>
        <v/>
      </c>
      <c r="BD28" s="19" t="str">
        <f>IF(競技者データ入力シート!$AD34="","",$B28)</f>
        <v/>
      </c>
      <c r="BE28" s="19" t="str">
        <f>IF(競技者データ入力シート!$AD34="","",$C28&amp;$BB28)</f>
        <v/>
      </c>
      <c r="BF28" s="19"/>
      <c r="BG28" s="19" t="str">
        <f>IF(競技者データ入力シート!$AD34="","",$C28&amp;$BB28)</f>
        <v/>
      </c>
      <c r="BH28" s="19" t="str">
        <f>IF(競技者データ入力シート!$AD34="","",$C28&amp;$BB28)</f>
        <v/>
      </c>
      <c r="BI28" s="19" t="str">
        <f>IF(競技者データ入力シート!$AD34="","",(COUNTIF($BC$2:BC28,BC28)))</f>
        <v/>
      </c>
      <c r="BJ28" s="19" t="str">
        <f>IF(競技者データ入力シート!$AD34="","",E28)</f>
        <v/>
      </c>
      <c r="BK28" s="19" t="str">
        <f>IF(競技者データ入力シート!$AD34="","",J28)</f>
        <v/>
      </c>
      <c r="BL28" s="1" t="str">
        <f>IF(競技者データ入力シート!$AD34="","",AC28)</f>
        <v/>
      </c>
      <c r="BM28" s="19" t="str">
        <f>IF(競技者データ入力シート!$AD34="","",AD28)</f>
        <v/>
      </c>
      <c r="CO28" s="994">
        <f t="shared" ref="CO28:CO33" si="17">CO27</f>
        <v>8</v>
      </c>
      <c r="CP28" s="994" t="str">
        <f t="shared" ref="CP28:CP33" si="18">CP27</f>
        <v>中学男子4X400mR</v>
      </c>
      <c r="CQ28" s="993" t="s">
        <v>424</v>
      </c>
      <c r="CR28" s="993" t="str">
        <f t="shared" si="1"/>
        <v>8C</v>
      </c>
      <c r="CS28" t="str">
        <f t="shared" ref="CS28:CS33" si="19">IF(CS27="","",CS27+1)</f>
        <v/>
      </c>
      <c r="CV28" t="str">
        <f t="shared" si="2"/>
        <v/>
      </c>
      <c r="CW28" t="str">
        <f t="shared" si="3"/>
        <v/>
      </c>
      <c r="CX28" s="1" t="str">
        <f t="shared" si="4"/>
        <v/>
      </c>
      <c r="CY28" s="1" t="str">
        <f>IF(CX28="","",COUNTIF($CX$2:CX28,CX28))</f>
        <v/>
      </c>
      <c r="CZ28" s="1" t="str">
        <f t="shared" si="5"/>
        <v/>
      </c>
      <c r="DA28" s="1" t="str">
        <f>IF(CZ28="","",COUNTIF($CZ$2:CZ28,CZ28))</f>
        <v/>
      </c>
      <c r="DC28" t="str">
        <f t="shared" si="6"/>
        <v/>
      </c>
      <c r="DD28" t="str">
        <f>IF(DC28="","",CONCATENATE(競技者データ入力シート!D34,競技者データ入力シート!E34))</f>
        <v/>
      </c>
      <c r="DE28" t="str">
        <f t="shared" si="7"/>
        <v/>
      </c>
      <c r="DF28" t="str">
        <f>IF(DE28="","",CONCATENATE(競技者データ入力シート!D34,競技者データ入力シート!E34))</f>
        <v/>
      </c>
    </row>
    <row r="29" spans="2:110">
      <c r="B29" t="str">
        <f>IF(競技者データ入力シート!$S$2="","",競技者データ入力シート!$S$2)</f>
        <v/>
      </c>
      <c r="C29" t="str">
        <f>IF(競技者データ入力シート!$D35="","",競技者データ入力シート!$S$3)</f>
        <v/>
      </c>
      <c r="D29" t="str">
        <f>IF(競技者データ入力シート!D35="","",競技者データ入力シート!B35)</f>
        <v/>
      </c>
      <c r="E29"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t="str">
        <f>ASC(IF(競技者データ入力シート!P35="","",競技者データ入力シート!P35))</f>
        <v/>
      </c>
      <c r="O29" t="str">
        <f>IF(競技者データ入力シート!J35="","",競技者データ入力シート!J35)</f>
        <v/>
      </c>
      <c r="P29"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1" t="str">
        <f>IF($O29="","",IF($O29="男",IFERROR(VLOOKUP(競技者データ入力シート!Q35,データ!$B$2:$C$101,2,FALSE),""),IF($O29="女",IFERROR(VLOOKUP(競技者データ入力シート!Q35,データ!$F$2:$G$101,2,FALSE),""))))</f>
        <v/>
      </c>
      <c r="V29" t="str">
        <f>ASC(IF(競技者データ入力シート!Q35="","",競技者データ入力シート!R35))</f>
        <v/>
      </c>
      <c r="Y29" s="1" t="str">
        <f>IF($O29="","",IF($O29="男",IFERROR(VLOOKUP(競技者データ入力シート!V35,データ!$B$2:$C$101,2,FALSE),""),IF($O29="女",IFERROR(VLOOKUP(競技者データ入力シート!V35,データ!$F$2:$G$101,2,FALSE),""))))</f>
        <v/>
      </c>
      <c r="Z29" t="str">
        <f>ASC(IF(競技者データ入力シート!W35="","",競技者データ入力シート!W35))</f>
        <v/>
      </c>
      <c r="AC29" s="1" t="str">
        <f>IF($O29="","",IF($O29="男",IFERROR(VLOOKUP(競技者データ入力シート!AA35,データ!$B$2:$C$101,2,FALSE),""),IF($O29="女",IFERROR(VLOOKUP(競技者データ入力シート!AA35,データ!$F$2:$G$101,2,FALSE),""))))</f>
        <v/>
      </c>
      <c r="AD29" t="str">
        <f>ASC(IF(競技者データ入力シート!AB35="","",競技者データ入力シート!AB35))</f>
        <v/>
      </c>
      <c r="AG29" s="1"/>
      <c r="AO29" s="1" t="str">
        <f>IF(競技者データ入力シート!$I35="一般","A",(IF(競技者データ入力シート!$I35="大学","A",(IF(競技者データ入力シート!$I35="高校","B",(IF(競技者データ入力シート!$I35="中学","B","")))))))</f>
        <v/>
      </c>
      <c r="AP29" s="1" t="str">
        <f>IF(競技者データ入力シート!Y35="","",競技者データ入力シート!Y35)</f>
        <v/>
      </c>
      <c r="AQ29" s="19" t="str">
        <f>IF(競技者データ入力シート!$Y35="","",(IFERROR(VLOOKUP(($Y29&amp;$AP29),$CR$2:$CS$65,2,FALSE),"")))</f>
        <v/>
      </c>
      <c r="AR29" s="19" t="str">
        <f>IF(競技者データ入力シート!$Y35="","",$B29)</f>
        <v/>
      </c>
      <c r="AS29" s="19" t="str">
        <f>IF(競技者データ入力シート!$Y35="","",$C29&amp;$AP29)</f>
        <v/>
      </c>
      <c r="AT29" s="19"/>
      <c r="AU29" s="19" t="str">
        <f>IF(競技者データ入力シート!$Y35="","",$C29&amp;$AP29)</f>
        <v/>
      </c>
      <c r="AV29" s="19" t="str">
        <f>IF(競技者データ入力シート!$Y35="","",$C29&amp;$AP29)</f>
        <v/>
      </c>
      <c r="AW29" s="1" t="str">
        <f>IF(競技者データ入力シート!$Y35="","",(COUNTIF($AQ$2:AQ29,AQ29)))</f>
        <v/>
      </c>
      <c r="AX29" s="1" t="str">
        <f>IF(競技者データ入力シート!$Y35="","",$E29)</f>
        <v/>
      </c>
      <c r="AY29" s="19" t="str">
        <f>IF(競技者データ入力シート!$Y35="","",$J29)</f>
        <v/>
      </c>
      <c r="AZ29" s="1" t="str">
        <f>IF(競技者データ入力シート!$Y35="","",$Y29)</f>
        <v/>
      </c>
      <c r="BA29" s="1" t="str">
        <f>IF(競技者データ入力シート!$Y35="","",$Z29)</f>
        <v/>
      </c>
      <c r="BB29" t="str">
        <f>IF(競技者データ入力シート!AD35="","",競技者データ入力シート!AD35)</f>
        <v/>
      </c>
      <c r="BC29" s="19" t="str">
        <f>IF(競技者データ入力シート!$AD35="","",(IFERROR(VLOOKUP(($AC29&amp;$BB29),$CR$2:$CS$65,2,FALSE),"")))</f>
        <v/>
      </c>
      <c r="BD29" s="19" t="str">
        <f>IF(競技者データ入力シート!$AD35="","",$B29)</f>
        <v/>
      </c>
      <c r="BE29" s="19" t="str">
        <f>IF(競技者データ入力シート!$AD35="","",$C29&amp;$BB29)</f>
        <v/>
      </c>
      <c r="BF29" s="19"/>
      <c r="BG29" s="19" t="str">
        <f>IF(競技者データ入力シート!$AD35="","",$C29&amp;$BB29)</f>
        <v/>
      </c>
      <c r="BH29" s="19" t="str">
        <f>IF(競技者データ入力シート!$AD35="","",$C29&amp;$BB29)</f>
        <v/>
      </c>
      <c r="BI29" s="19" t="str">
        <f>IF(競技者データ入力シート!$AD35="","",(COUNTIF($BC$2:BC29,BC29)))</f>
        <v/>
      </c>
      <c r="BJ29" s="19" t="str">
        <f>IF(競技者データ入力シート!$AD35="","",E29)</f>
        <v/>
      </c>
      <c r="BK29" s="19" t="str">
        <f>IF(競技者データ入力シート!$AD35="","",J29)</f>
        <v/>
      </c>
      <c r="BL29" s="1" t="str">
        <f>IF(競技者データ入力シート!$AD35="","",AC29)</f>
        <v/>
      </c>
      <c r="BM29" s="19" t="str">
        <f>IF(競技者データ入力シート!$AD35="","",AD29)</f>
        <v/>
      </c>
      <c r="CO29" s="994">
        <f t="shared" si="17"/>
        <v>8</v>
      </c>
      <c r="CP29" s="994" t="str">
        <f t="shared" si="18"/>
        <v>中学男子4X400mR</v>
      </c>
      <c r="CQ29" s="993" t="s">
        <v>426</v>
      </c>
      <c r="CR29" s="993" t="str">
        <f t="shared" si="1"/>
        <v>8D</v>
      </c>
      <c r="CS29" t="str">
        <f t="shared" si="19"/>
        <v/>
      </c>
      <c r="CV29" t="str">
        <f t="shared" si="2"/>
        <v/>
      </c>
      <c r="CW29" t="str">
        <f t="shared" si="3"/>
        <v/>
      </c>
      <c r="CX29" s="1" t="str">
        <f t="shared" si="4"/>
        <v/>
      </c>
      <c r="CY29" s="1" t="str">
        <f>IF(CX29="","",COUNTIF($CX$2:CX29,CX29))</f>
        <v/>
      </c>
      <c r="CZ29" s="1" t="str">
        <f t="shared" si="5"/>
        <v/>
      </c>
      <c r="DA29" s="1" t="str">
        <f>IF(CZ29="","",COUNTIF($CZ$2:CZ29,CZ29))</f>
        <v/>
      </c>
      <c r="DC29" t="str">
        <f t="shared" si="6"/>
        <v/>
      </c>
      <c r="DD29" t="str">
        <f>IF(DC29="","",CONCATENATE(競技者データ入力シート!D35,競技者データ入力シート!E35))</f>
        <v/>
      </c>
      <c r="DE29" t="str">
        <f t="shared" si="7"/>
        <v/>
      </c>
      <c r="DF29" t="str">
        <f>IF(DE29="","",CONCATENATE(競技者データ入力シート!D35,競技者データ入力シート!E35))</f>
        <v/>
      </c>
    </row>
    <row r="30" spans="2:110">
      <c r="B30" t="str">
        <f>IF(競技者データ入力シート!$S$2="","",競技者データ入力シート!$S$2)</f>
        <v/>
      </c>
      <c r="C30" t="str">
        <f>IF(競技者データ入力シート!$D36="","",競技者データ入力シート!$S$3)</f>
        <v/>
      </c>
      <c r="D30" t="str">
        <f>IF(競技者データ入力シート!D36="","",競技者データ入力シート!B36)</f>
        <v/>
      </c>
      <c r="E30"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t="str">
        <f>ASC(IF(競技者データ入力シート!P36="","",競技者データ入力シート!P36))</f>
        <v/>
      </c>
      <c r="O30" t="str">
        <f>IF(競技者データ入力シート!J36="","",競技者データ入力シート!J36)</f>
        <v/>
      </c>
      <c r="P30"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1" t="str">
        <f>IF($O30="","",IF($O30="男",IFERROR(VLOOKUP(競技者データ入力シート!Q36,データ!$B$2:$C$101,2,FALSE),""),IF($O30="女",IFERROR(VLOOKUP(競技者データ入力シート!Q36,データ!$F$2:$G$101,2,FALSE),""))))</f>
        <v/>
      </c>
      <c r="V30" t="str">
        <f>ASC(IF(競技者データ入力シート!Q36="","",競技者データ入力シート!R36))</f>
        <v/>
      </c>
      <c r="Y30" s="1" t="str">
        <f>IF($O30="","",IF($O30="男",IFERROR(VLOOKUP(競技者データ入力シート!V36,データ!$B$2:$C$101,2,FALSE),""),IF($O30="女",IFERROR(VLOOKUP(競技者データ入力シート!V36,データ!$F$2:$G$101,2,FALSE),""))))</f>
        <v/>
      </c>
      <c r="Z30" t="str">
        <f>ASC(IF(競技者データ入力シート!W36="","",競技者データ入力シート!W36))</f>
        <v/>
      </c>
      <c r="AC30" s="1" t="str">
        <f>IF($O30="","",IF($O30="男",IFERROR(VLOOKUP(競技者データ入力シート!AA36,データ!$B$2:$C$101,2,FALSE),""),IF($O30="女",IFERROR(VLOOKUP(競技者データ入力シート!AA36,データ!$F$2:$G$101,2,FALSE),""))))</f>
        <v/>
      </c>
      <c r="AD30" t="str">
        <f>ASC(IF(競技者データ入力シート!AB36="","",競技者データ入力シート!AB36))</f>
        <v/>
      </c>
      <c r="AG30" s="1"/>
      <c r="AO30" s="1" t="str">
        <f>IF(競技者データ入力シート!$I36="一般","A",(IF(競技者データ入力シート!$I36="大学","A",(IF(競技者データ入力シート!$I36="高校","B",(IF(競技者データ入力シート!$I36="中学","B","")))))))</f>
        <v/>
      </c>
      <c r="AP30" s="1" t="str">
        <f>IF(競技者データ入力シート!Y36="","",競技者データ入力シート!Y36)</f>
        <v/>
      </c>
      <c r="AQ30" s="19" t="str">
        <f>IF(競技者データ入力シート!$Y36="","",(IFERROR(VLOOKUP(($Y30&amp;$AP30),$CR$2:$CS$65,2,FALSE),"")))</f>
        <v/>
      </c>
      <c r="AR30" s="19" t="str">
        <f>IF(競技者データ入力シート!$Y36="","",$B30)</f>
        <v/>
      </c>
      <c r="AS30" s="19" t="str">
        <f>IF(競技者データ入力シート!$Y36="","",$C30&amp;$AP30)</f>
        <v/>
      </c>
      <c r="AT30" s="19"/>
      <c r="AU30" s="19" t="str">
        <f>IF(競技者データ入力シート!$Y36="","",$C30&amp;$AP30)</f>
        <v/>
      </c>
      <c r="AV30" s="19" t="str">
        <f>IF(競技者データ入力シート!$Y36="","",$C30&amp;$AP30)</f>
        <v/>
      </c>
      <c r="AW30" s="1" t="str">
        <f>IF(競技者データ入力シート!$Y36="","",(COUNTIF($AQ$2:AQ30,AQ30)))</f>
        <v/>
      </c>
      <c r="AX30" s="1" t="str">
        <f>IF(競技者データ入力シート!$Y36="","",$E30)</f>
        <v/>
      </c>
      <c r="AY30" s="19" t="str">
        <f>IF(競技者データ入力シート!$Y36="","",$J30)</f>
        <v/>
      </c>
      <c r="AZ30" s="1" t="str">
        <f>IF(競技者データ入力シート!$Y36="","",$Y30)</f>
        <v/>
      </c>
      <c r="BA30" s="1" t="str">
        <f>IF(競技者データ入力シート!$Y36="","",$Z30)</f>
        <v/>
      </c>
      <c r="BB30" t="str">
        <f>IF(競技者データ入力シート!AD36="","",競技者データ入力シート!AD36)</f>
        <v/>
      </c>
      <c r="BC30" s="19" t="str">
        <f>IF(競技者データ入力シート!$AD36="","",(IFERROR(VLOOKUP(($AC30&amp;$BB30),$CR$2:$CS$65,2,FALSE),"")))</f>
        <v/>
      </c>
      <c r="BD30" s="19" t="str">
        <f>IF(競技者データ入力シート!$AD36="","",$B30)</f>
        <v/>
      </c>
      <c r="BE30" s="19" t="str">
        <f>IF(競技者データ入力シート!$AD36="","",$C30&amp;$BB30)</f>
        <v/>
      </c>
      <c r="BF30" s="19"/>
      <c r="BG30" s="19" t="str">
        <f>IF(競技者データ入力シート!$AD36="","",$C30&amp;$BB30)</f>
        <v/>
      </c>
      <c r="BH30" s="19" t="str">
        <f>IF(競技者データ入力シート!$AD36="","",$C30&amp;$BB30)</f>
        <v/>
      </c>
      <c r="BI30" s="19" t="str">
        <f>IF(競技者データ入力シート!$AD36="","",(COUNTIF($BC$2:BC30,BC30)))</f>
        <v/>
      </c>
      <c r="BJ30" s="19" t="str">
        <f>IF(競技者データ入力シート!$AD36="","",E30)</f>
        <v/>
      </c>
      <c r="BK30" s="19" t="str">
        <f>IF(競技者データ入力シート!$AD36="","",J30)</f>
        <v/>
      </c>
      <c r="BL30" s="1" t="str">
        <f>IF(競技者データ入力シート!$AD36="","",AC30)</f>
        <v/>
      </c>
      <c r="BM30" s="19" t="str">
        <f>IF(競技者データ入力シート!$AD36="","",AD30)</f>
        <v/>
      </c>
      <c r="CO30" s="994">
        <f t="shared" si="17"/>
        <v>8</v>
      </c>
      <c r="CP30" s="994" t="str">
        <f t="shared" si="18"/>
        <v>中学男子4X400mR</v>
      </c>
      <c r="CQ30" s="993" t="s">
        <v>428</v>
      </c>
      <c r="CR30" s="993" t="str">
        <f t="shared" si="1"/>
        <v>8E</v>
      </c>
      <c r="CS30" t="str">
        <f t="shared" si="19"/>
        <v/>
      </c>
      <c r="CV30" t="str">
        <f t="shared" si="2"/>
        <v/>
      </c>
      <c r="CW30" t="str">
        <f t="shared" si="3"/>
        <v/>
      </c>
      <c r="CX30" s="1" t="str">
        <f t="shared" si="4"/>
        <v/>
      </c>
      <c r="CY30" s="1" t="str">
        <f>IF(CX30="","",COUNTIF($CX$2:CX30,CX30))</f>
        <v/>
      </c>
      <c r="CZ30" s="1" t="str">
        <f t="shared" si="5"/>
        <v/>
      </c>
      <c r="DA30" s="1" t="str">
        <f>IF(CZ30="","",COUNTIF($CZ$2:CZ30,CZ30))</f>
        <v/>
      </c>
      <c r="DC30" t="str">
        <f t="shared" si="6"/>
        <v/>
      </c>
      <c r="DD30" t="str">
        <f>IF(DC30="","",CONCATENATE(競技者データ入力シート!D36,競技者データ入力シート!E36))</f>
        <v/>
      </c>
      <c r="DE30" t="str">
        <f t="shared" si="7"/>
        <v/>
      </c>
      <c r="DF30" t="str">
        <f>IF(DE30="","",CONCATENATE(競技者データ入力シート!D36,競技者データ入力シート!E36))</f>
        <v/>
      </c>
    </row>
    <row r="31" spans="2:110">
      <c r="B31" t="str">
        <f>IF(競技者データ入力シート!$S$2="","",競技者データ入力シート!$S$2)</f>
        <v/>
      </c>
      <c r="C31" t="str">
        <f>IF(競技者データ入力シート!$D37="","",競技者データ入力シート!$S$3)</f>
        <v/>
      </c>
      <c r="D31" t="str">
        <f>IF(競技者データ入力シート!D37="","",競技者データ入力シート!B37)</f>
        <v/>
      </c>
      <c r="E31"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t="str">
        <f>ASC(IF(競技者データ入力シート!P37="","",競技者データ入力シート!P37))</f>
        <v/>
      </c>
      <c r="O31" t="str">
        <f>IF(競技者データ入力シート!J37="","",競技者データ入力シート!J37)</f>
        <v/>
      </c>
      <c r="P3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1" t="str">
        <f>IF($O31="","",IF($O31="男",IFERROR(VLOOKUP(競技者データ入力シート!Q37,データ!$B$2:$C$101,2,FALSE),""),IF($O31="女",IFERROR(VLOOKUP(競技者データ入力シート!Q37,データ!$F$2:$G$101,2,FALSE),""))))</f>
        <v/>
      </c>
      <c r="V31" t="str">
        <f>ASC(IF(競技者データ入力シート!Q37="","",競技者データ入力シート!R37))</f>
        <v/>
      </c>
      <c r="Y31" s="1" t="str">
        <f>IF($O31="","",IF($O31="男",IFERROR(VLOOKUP(競技者データ入力シート!V37,データ!$B$2:$C$101,2,FALSE),""),IF($O31="女",IFERROR(VLOOKUP(競技者データ入力シート!V37,データ!$F$2:$G$101,2,FALSE),""))))</f>
        <v/>
      </c>
      <c r="Z31" t="str">
        <f>ASC(IF(競技者データ入力シート!W37="","",競技者データ入力シート!W37))</f>
        <v/>
      </c>
      <c r="AC31" s="1" t="str">
        <f>IF($O31="","",IF($O31="男",IFERROR(VLOOKUP(競技者データ入力シート!AA37,データ!$B$2:$C$101,2,FALSE),""),IF($O31="女",IFERROR(VLOOKUP(競技者データ入力シート!AA37,データ!$F$2:$G$101,2,FALSE),""))))</f>
        <v/>
      </c>
      <c r="AD31" t="str">
        <f>ASC(IF(競技者データ入力シート!AB37="","",競技者データ入力シート!AB37))</f>
        <v/>
      </c>
      <c r="AG31" s="1"/>
      <c r="AO31" s="1" t="str">
        <f>IF(競技者データ入力シート!$I37="一般","A",(IF(競技者データ入力シート!$I37="大学","A",(IF(競技者データ入力シート!$I37="高校","B",(IF(競技者データ入力シート!$I37="中学","B","")))))))</f>
        <v/>
      </c>
      <c r="AP31" s="1" t="str">
        <f>IF(競技者データ入力シート!Y37="","",競技者データ入力シート!Y37)</f>
        <v/>
      </c>
      <c r="AQ31" s="19" t="str">
        <f>IF(競技者データ入力シート!$Y37="","",(IFERROR(VLOOKUP(($Y31&amp;$AP31),$CR$2:$CS$65,2,FALSE),"")))</f>
        <v/>
      </c>
      <c r="AR31" s="19" t="str">
        <f>IF(競技者データ入力シート!$Y37="","",$B31)</f>
        <v/>
      </c>
      <c r="AS31" s="19" t="str">
        <f>IF(競技者データ入力シート!$Y37="","",$C31&amp;$AP31)</f>
        <v/>
      </c>
      <c r="AT31" s="19"/>
      <c r="AU31" s="19" t="str">
        <f>IF(競技者データ入力シート!$Y37="","",$C31&amp;$AP31)</f>
        <v/>
      </c>
      <c r="AV31" s="19" t="str">
        <f>IF(競技者データ入力シート!$Y37="","",$C31&amp;$AP31)</f>
        <v/>
      </c>
      <c r="AW31" s="1" t="str">
        <f>IF(競技者データ入力シート!$Y37="","",(COUNTIF($AQ$2:AQ31,AQ31)))</f>
        <v/>
      </c>
      <c r="AX31" s="1" t="str">
        <f>IF(競技者データ入力シート!$Y37="","",$E31)</f>
        <v/>
      </c>
      <c r="AY31" s="19" t="str">
        <f>IF(競技者データ入力シート!$Y37="","",$J31)</f>
        <v/>
      </c>
      <c r="AZ31" s="1" t="str">
        <f>IF(競技者データ入力シート!$Y37="","",$Y31)</f>
        <v/>
      </c>
      <c r="BA31" s="1" t="str">
        <f>IF(競技者データ入力シート!$Y37="","",$Z31)</f>
        <v/>
      </c>
      <c r="BB31" t="str">
        <f>IF(競技者データ入力シート!AD37="","",競技者データ入力シート!AD37)</f>
        <v/>
      </c>
      <c r="BC31" s="19" t="str">
        <f>IF(競技者データ入力シート!$AD37="","",(IFERROR(VLOOKUP(($AC31&amp;$BB31),$CR$2:$CS$65,2,FALSE),"")))</f>
        <v/>
      </c>
      <c r="BD31" s="19" t="str">
        <f>IF(競技者データ入力シート!$AD37="","",$B31)</f>
        <v/>
      </c>
      <c r="BE31" s="19" t="str">
        <f>IF(競技者データ入力シート!$AD37="","",$C31&amp;$BB31)</f>
        <v/>
      </c>
      <c r="BF31" s="19"/>
      <c r="BG31" s="19" t="str">
        <f>IF(競技者データ入力シート!$AD37="","",$C31&amp;$BB31)</f>
        <v/>
      </c>
      <c r="BH31" s="19" t="str">
        <f>IF(競技者データ入力シート!$AD37="","",$C31&amp;$BB31)</f>
        <v/>
      </c>
      <c r="BI31" s="19" t="str">
        <f>IF(競技者データ入力シート!$AD37="","",(COUNTIF($BC$2:BC31,BC31)))</f>
        <v/>
      </c>
      <c r="BJ31" s="19" t="str">
        <f>IF(競技者データ入力シート!$AD37="","",E31)</f>
        <v/>
      </c>
      <c r="BK31" s="19" t="str">
        <f>IF(競技者データ入力シート!$AD37="","",J31)</f>
        <v/>
      </c>
      <c r="BL31" s="1" t="str">
        <f>IF(競技者データ入力シート!$AD37="","",AC31)</f>
        <v/>
      </c>
      <c r="BM31" s="19" t="str">
        <f>IF(競技者データ入力シート!$AD37="","",AD31)</f>
        <v/>
      </c>
      <c r="CO31" s="994">
        <f t="shared" si="17"/>
        <v>8</v>
      </c>
      <c r="CP31" s="994" t="str">
        <f t="shared" si="18"/>
        <v>中学男子4X400mR</v>
      </c>
      <c r="CQ31" s="993" t="s">
        <v>469</v>
      </c>
      <c r="CR31" s="993" t="str">
        <f t="shared" si="1"/>
        <v>8F</v>
      </c>
      <c r="CS31" t="str">
        <f t="shared" si="19"/>
        <v/>
      </c>
      <c r="CV31" t="str">
        <f t="shared" si="2"/>
        <v/>
      </c>
      <c r="CW31" t="str">
        <f t="shared" si="3"/>
        <v/>
      </c>
      <c r="CX31" s="1" t="str">
        <f t="shared" si="4"/>
        <v/>
      </c>
      <c r="CY31" s="1" t="str">
        <f>IF(CX31="","",COUNTIF($CX$2:CX31,CX31))</f>
        <v/>
      </c>
      <c r="CZ31" s="1" t="str">
        <f t="shared" si="5"/>
        <v/>
      </c>
      <c r="DA31" s="1" t="str">
        <f>IF(CZ31="","",COUNTIF($CZ$2:CZ31,CZ31))</f>
        <v/>
      </c>
      <c r="DC31" t="str">
        <f t="shared" si="6"/>
        <v/>
      </c>
      <c r="DD31" t="str">
        <f>IF(DC31="","",CONCATENATE(競技者データ入力シート!D37,競技者データ入力シート!E37))</f>
        <v/>
      </c>
      <c r="DE31" t="str">
        <f t="shared" si="7"/>
        <v/>
      </c>
      <c r="DF31" t="str">
        <f>IF(DE31="","",CONCATENATE(競技者データ入力シート!D37,競技者データ入力シート!E37))</f>
        <v/>
      </c>
    </row>
    <row r="32" spans="2:110">
      <c r="B32" t="str">
        <f>IF(競技者データ入力シート!$S$2="","",競技者データ入力シート!$S$2)</f>
        <v/>
      </c>
      <c r="C32" t="str">
        <f>IF(競技者データ入力シート!$D38="","",競技者データ入力シート!$S$3)</f>
        <v/>
      </c>
      <c r="D32" t="str">
        <f>IF(競技者データ入力シート!D38="","",競技者データ入力シート!B38)</f>
        <v/>
      </c>
      <c r="E32"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t="str">
        <f>ASC(IF(競技者データ入力シート!P38="","",競技者データ入力シート!P38))</f>
        <v/>
      </c>
      <c r="O32" t="str">
        <f>IF(競技者データ入力シート!J38="","",競技者データ入力シート!J38)</f>
        <v/>
      </c>
      <c r="P32"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1" t="str">
        <f>IF($O32="","",IF($O32="男",IFERROR(VLOOKUP(競技者データ入力シート!Q38,データ!$B$2:$C$101,2,FALSE),""),IF($O32="女",IFERROR(VLOOKUP(競技者データ入力シート!Q38,データ!$F$2:$G$101,2,FALSE),""))))</f>
        <v/>
      </c>
      <c r="V32" t="str">
        <f>ASC(IF(競技者データ入力シート!Q38="","",競技者データ入力シート!R38))</f>
        <v/>
      </c>
      <c r="Y32" s="1" t="str">
        <f>IF($O32="","",IF($O32="男",IFERROR(VLOOKUP(競技者データ入力シート!V38,データ!$B$2:$C$101,2,FALSE),""),IF($O32="女",IFERROR(VLOOKUP(競技者データ入力シート!V38,データ!$F$2:$G$101,2,FALSE),""))))</f>
        <v/>
      </c>
      <c r="Z32" t="str">
        <f>ASC(IF(競技者データ入力シート!W38="","",競技者データ入力シート!W38))</f>
        <v/>
      </c>
      <c r="AC32" s="1" t="str">
        <f>IF($O32="","",IF($O32="男",IFERROR(VLOOKUP(競技者データ入力シート!AA38,データ!$B$2:$C$101,2,FALSE),""),IF($O32="女",IFERROR(VLOOKUP(競技者データ入力シート!AA38,データ!$F$2:$G$101,2,FALSE),""))))</f>
        <v/>
      </c>
      <c r="AD32" t="str">
        <f>ASC(IF(競技者データ入力シート!AB38="","",競技者データ入力シート!AB38))</f>
        <v/>
      </c>
      <c r="AG32" s="1"/>
      <c r="AO32" s="1" t="str">
        <f>IF(競技者データ入力シート!$I38="一般","A",(IF(競技者データ入力シート!$I38="大学","A",(IF(競技者データ入力シート!$I38="高校","B",(IF(競技者データ入力シート!$I38="中学","B","")))))))</f>
        <v/>
      </c>
      <c r="AP32" s="1" t="str">
        <f>IF(競技者データ入力シート!Y38="","",競技者データ入力シート!Y38)</f>
        <v/>
      </c>
      <c r="AQ32" s="19" t="str">
        <f>IF(競技者データ入力シート!$Y38="","",(IFERROR(VLOOKUP(($Y32&amp;$AP32),$CR$2:$CS$65,2,FALSE),"")))</f>
        <v/>
      </c>
      <c r="AR32" s="19" t="str">
        <f>IF(競技者データ入力シート!$Y38="","",$B32)</f>
        <v/>
      </c>
      <c r="AS32" s="19" t="str">
        <f>IF(競技者データ入力シート!$Y38="","",$C32&amp;$AP32)</f>
        <v/>
      </c>
      <c r="AT32" s="19"/>
      <c r="AU32" s="19" t="str">
        <f>IF(競技者データ入力シート!$Y38="","",$C32&amp;$AP32)</f>
        <v/>
      </c>
      <c r="AV32" s="19" t="str">
        <f>IF(競技者データ入力シート!$Y38="","",$C32&amp;$AP32)</f>
        <v/>
      </c>
      <c r="AW32" s="1" t="str">
        <f>IF(競技者データ入力シート!$Y38="","",(COUNTIF($AQ$2:AQ32,AQ32)))</f>
        <v/>
      </c>
      <c r="AX32" s="1" t="str">
        <f>IF(競技者データ入力シート!$Y38="","",$E32)</f>
        <v/>
      </c>
      <c r="AY32" s="19" t="str">
        <f>IF(競技者データ入力シート!$Y38="","",$J32)</f>
        <v/>
      </c>
      <c r="AZ32" s="1" t="str">
        <f>IF(競技者データ入力シート!$Y38="","",$Y32)</f>
        <v/>
      </c>
      <c r="BA32" s="1" t="str">
        <f>IF(競技者データ入力シート!$Y38="","",$Z32)</f>
        <v/>
      </c>
      <c r="BB32" t="str">
        <f>IF(競技者データ入力シート!AD38="","",競技者データ入力シート!AD38)</f>
        <v/>
      </c>
      <c r="BC32" s="19" t="str">
        <f>IF(競技者データ入力シート!$AD38="","",(IFERROR(VLOOKUP(($AC32&amp;$BB32),$CR$2:$CS$65,2,FALSE),"")))</f>
        <v/>
      </c>
      <c r="BD32" s="19" t="str">
        <f>IF(競技者データ入力シート!$AD38="","",$B32)</f>
        <v/>
      </c>
      <c r="BE32" s="19" t="str">
        <f>IF(競技者データ入力シート!$AD38="","",$C32&amp;$BB32)</f>
        <v/>
      </c>
      <c r="BF32" s="19"/>
      <c r="BG32" s="19" t="str">
        <f>IF(競技者データ入力シート!$AD38="","",$C32&amp;$BB32)</f>
        <v/>
      </c>
      <c r="BH32" s="19" t="str">
        <f>IF(競技者データ入力シート!$AD38="","",$C32&amp;$BB32)</f>
        <v/>
      </c>
      <c r="BI32" s="19" t="str">
        <f>IF(競技者データ入力シート!$AD38="","",(COUNTIF($BC$2:BC32,BC32)))</f>
        <v/>
      </c>
      <c r="BJ32" s="19" t="str">
        <f>IF(競技者データ入力シート!$AD38="","",E32)</f>
        <v/>
      </c>
      <c r="BK32" s="19" t="str">
        <f>IF(競技者データ入力シート!$AD38="","",J32)</f>
        <v/>
      </c>
      <c r="BL32" s="1" t="str">
        <f>IF(競技者データ入力シート!$AD38="","",AC32)</f>
        <v/>
      </c>
      <c r="BM32" s="19" t="str">
        <f>IF(競技者データ入力シート!$AD38="","",AD32)</f>
        <v/>
      </c>
      <c r="CO32" s="994">
        <f t="shared" si="17"/>
        <v>8</v>
      </c>
      <c r="CP32" s="994" t="str">
        <f t="shared" si="18"/>
        <v>中学男子4X400mR</v>
      </c>
      <c r="CQ32" s="993" t="s">
        <v>470</v>
      </c>
      <c r="CR32" s="993" t="str">
        <f t="shared" si="1"/>
        <v>8G</v>
      </c>
      <c r="CS32" t="str">
        <f t="shared" si="19"/>
        <v/>
      </c>
      <c r="CV32" t="str">
        <f t="shared" si="2"/>
        <v/>
      </c>
      <c r="CW32" t="str">
        <f t="shared" si="3"/>
        <v/>
      </c>
      <c r="CX32" s="1" t="str">
        <f t="shared" si="4"/>
        <v/>
      </c>
      <c r="CY32" s="1" t="str">
        <f>IF(CX32="","",COUNTIF($CX$2:CX32,CX32))</f>
        <v/>
      </c>
      <c r="CZ32" s="1" t="str">
        <f t="shared" si="5"/>
        <v/>
      </c>
      <c r="DA32" s="1" t="str">
        <f>IF(CZ32="","",COUNTIF($CZ$2:CZ32,CZ32))</f>
        <v/>
      </c>
      <c r="DC32" t="str">
        <f t="shared" si="6"/>
        <v/>
      </c>
      <c r="DD32" t="str">
        <f>IF(DC32="","",CONCATENATE(競技者データ入力シート!D38,競技者データ入力シート!E38))</f>
        <v/>
      </c>
      <c r="DE32" t="str">
        <f t="shared" si="7"/>
        <v/>
      </c>
      <c r="DF32" t="str">
        <f>IF(DE32="","",CONCATENATE(競技者データ入力シート!D38,競技者データ入力シート!E38))</f>
        <v/>
      </c>
    </row>
    <row r="33" spans="2:110">
      <c r="B33" t="str">
        <f>IF(競技者データ入力シート!$S$2="","",競技者データ入力シート!$S$2)</f>
        <v/>
      </c>
      <c r="C33" t="str">
        <f>IF(競技者データ入力シート!$D39="","",競技者データ入力シート!$S$3)</f>
        <v/>
      </c>
      <c r="D33" t="str">
        <f>IF(競技者データ入力シート!D39="","",競技者データ入力シート!B39)</f>
        <v/>
      </c>
      <c r="E33"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t="str">
        <f>ASC(IF(競技者データ入力シート!P39="","",競技者データ入力シート!P39))</f>
        <v/>
      </c>
      <c r="O33" t="str">
        <f>IF(競技者データ入力シート!J39="","",競技者データ入力シート!J39)</f>
        <v/>
      </c>
      <c r="P33"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1" t="str">
        <f>IF($O33="","",IF($O33="男",IFERROR(VLOOKUP(競技者データ入力シート!Q39,データ!$B$2:$C$101,2,FALSE),""),IF($O33="女",IFERROR(VLOOKUP(競技者データ入力シート!Q39,データ!$F$2:$G$101,2,FALSE),""))))</f>
        <v/>
      </c>
      <c r="V33" t="str">
        <f>ASC(IF(競技者データ入力シート!Q39="","",競技者データ入力シート!R39))</f>
        <v/>
      </c>
      <c r="Y33" s="1" t="str">
        <f>IF($O33="","",IF($O33="男",IFERROR(VLOOKUP(競技者データ入力シート!V39,データ!$B$2:$C$101,2,FALSE),""),IF($O33="女",IFERROR(VLOOKUP(競技者データ入力シート!V39,データ!$F$2:$G$101,2,FALSE),""))))</f>
        <v/>
      </c>
      <c r="Z33" t="str">
        <f>ASC(IF(競技者データ入力シート!W39="","",競技者データ入力シート!W39))</f>
        <v/>
      </c>
      <c r="AC33" s="1" t="str">
        <f>IF($O33="","",IF($O33="男",IFERROR(VLOOKUP(競技者データ入力シート!AA39,データ!$B$2:$C$101,2,FALSE),""),IF($O33="女",IFERROR(VLOOKUP(競技者データ入力シート!AA39,データ!$F$2:$G$101,2,FALSE),""))))</f>
        <v/>
      </c>
      <c r="AD33" t="str">
        <f>ASC(IF(競技者データ入力シート!AB39="","",競技者データ入力シート!AB39))</f>
        <v/>
      </c>
      <c r="AG33" s="1"/>
      <c r="AO33" s="1" t="str">
        <f>IF(競技者データ入力シート!$I39="一般","A",(IF(競技者データ入力シート!$I39="大学","A",(IF(競技者データ入力シート!$I39="高校","B",(IF(競技者データ入力シート!$I39="中学","B","")))))))</f>
        <v/>
      </c>
      <c r="AP33" s="1" t="str">
        <f>IF(競技者データ入力シート!Y39="","",競技者データ入力シート!Y39)</f>
        <v/>
      </c>
      <c r="AQ33" s="19" t="str">
        <f>IF(競技者データ入力シート!$Y39="","",(IFERROR(VLOOKUP(($Y33&amp;$AP33),$CR$2:$CS$65,2,FALSE),"")))</f>
        <v/>
      </c>
      <c r="AR33" s="19" t="str">
        <f>IF(競技者データ入力シート!$Y39="","",$B33)</f>
        <v/>
      </c>
      <c r="AS33" s="19" t="str">
        <f>IF(競技者データ入力シート!$Y39="","",$C33&amp;$AP33)</f>
        <v/>
      </c>
      <c r="AT33" s="19"/>
      <c r="AU33" s="19" t="str">
        <f>IF(競技者データ入力シート!$Y39="","",$C33&amp;$AP33)</f>
        <v/>
      </c>
      <c r="AV33" s="19" t="str">
        <f>IF(競技者データ入力シート!$Y39="","",$C33&amp;$AP33)</f>
        <v/>
      </c>
      <c r="AW33" s="1" t="str">
        <f>IF(競技者データ入力シート!$Y39="","",(COUNTIF($AQ$2:AQ33,AQ33)))</f>
        <v/>
      </c>
      <c r="AX33" s="1" t="str">
        <f>IF(競技者データ入力シート!$Y39="","",$E33)</f>
        <v/>
      </c>
      <c r="AY33" s="19" t="str">
        <f>IF(競技者データ入力シート!$Y39="","",$J33)</f>
        <v/>
      </c>
      <c r="AZ33" s="1" t="str">
        <f>IF(競技者データ入力シート!$Y39="","",$Y33)</f>
        <v/>
      </c>
      <c r="BA33" s="1" t="str">
        <f>IF(競技者データ入力シート!$Y39="","",$Z33)</f>
        <v/>
      </c>
      <c r="BB33" t="str">
        <f>IF(競技者データ入力シート!AD39="","",競技者データ入力シート!AD39)</f>
        <v/>
      </c>
      <c r="BC33" s="19" t="str">
        <f>IF(競技者データ入力シート!$AD39="","",(IFERROR(VLOOKUP(($AC33&amp;$BB33),$CR$2:$CS$65,2,FALSE),"")))</f>
        <v/>
      </c>
      <c r="BD33" s="19" t="str">
        <f>IF(競技者データ入力シート!$AD39="","",$B33)</f>
        <v/>
      </c>
      <c r="BE33" s="19" t="str">
        <f>IF(競技者データ入力シート!$AD39="","",$C33&amp;$BB33)</f>
        <v/>
      </c>
      <c r="BF33" s="19"/>
      <c r="BG33" s="19" t="str">
        <f>IF(競技者データ入力シート!$AD39="","",$C33&amp;$BB33)</f>
        <v/>
      </c>
      <c r="BH33" s="19" t="str">
        <f>IF(競技者データ入力シート!$AD39="","",$C33&amp;$BB33)</f>
        <v/>
      </c>
      <c r="BI33" s="19" t="str">
        <f>IF(競技者データ入力シート!$AD39="","",(COUNTIF($BC$2:BC33,BC33)))</f>
        <v/>
      </c>
      <c r="BJ33" s="19" t="str">
        <f>IF(競技者データ入力シート!$AD39="","",E33)</f>
        <v/>
      </c>
      <c r="BK33" s="19" t="str">
        <f>IF(競技者データ入力シート!$AD39="","",J33)</f>
        <v/>
      </c>
      <c r="BL33" s="1" t="str">
        <f>IF(競技者データ入力シート!$AD39="","",AC33)</f>
        <v/>
      </c>
      <c r="BM33" s="19" t="str">
        <f>IF(競技者データ入力シート!$AD39="","",AD33)</f>
        <v/>
      </c>
      <c r="CO33" s="994">
        <f t="shared" si="17"/>
        <v>8</v>
      </c>
      <c r="CP33" s="994" t="str">
        <f t="shared" si="18"/>
        <v>中学男子4X400mR</v>
      </c>
      <c r="CQ33" s="993" t="s">
        <v>471</v>
      </c>
      <c r="CR33" s="993" t="str">
        <f t="shared" si="1"/>
        <v>8H</v>
      </c>
      <c r="CS33" t="str">
        <f t="shared" si="19"/>
        <v/>
      </c>
      <c r="CV33" t="str">
        <f t="shared" si="2"/>
        <v/>
      </c>
      <c r="CW33" t="str">
        <f t="shared" si="3"/>
        <v/>
      </c>
      <c r="CX33" s="1" t="str">
        <f t="shared" si="4"/>
        <v/>
      </c>
      <c r="CY33" s="1" t="str">
        <f>IF(CX33="","",COUNTIF($CX$2:CX33,CX33))</f>
        <v/>
      </c>
      <c r="CZ33" s="1" t="str">
        <f t="shared" si="5"/>
        <v/>
      </c>
      <c r="DA33" s="1" t="str">
        <f>IF(CZ33="","",COUNTIF($CZ$2:CZ33,CZ33))</f>
        <v/>
      </c>
      <c r="DC33" t="str">
        <f t="shared" si="6"/>
        <v/>
      </c>
      <c r="DD33" t="str">
        <f>IF(DC33="","",CONCATENATE(競技者データ入力シート!D39,競技者データ入力シート!E39))</f>
        <v/>
      </c>
      <c r="DE33" t="str">
        <f t="shared" si="7"/>
        <v/>
      </c>
      <c r="DF33" t="str">
        <f>IF(DE33="","",CONCATENATE(競技者データ入力シート!D39,競技者データ入力シート!E39))</f>
        <v/>
      </c>
    </row>
    <row r="34" spans="2:110">
      <c r="B34" t="str">
        <f>IF(競技者データ入力シート!$S$2="","",競技者データ入力シート!$S$2)</f>
        <v/>
      </c>
      <c r="C34" t="str">
        <f>IF(競技者データ入力シート!$D40="","",競技者データ入力シート!$S$3)</f>
        <v/>
      </c>
      <c r="D34" t="str">
        <f>IF(競技者データ入力シート!D40="","",競技者データ入力シート!B40)</f>
        <v/>
      </c>
      <c r="E34"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si="0"/>
        <v/>
      </c>
      <c r="M34" t="str">
        <f>ASC(IF(競技者データ入力シート!H40="","",競技者データ入力シート!H40))</f>
        <v/>
      </c>
      <c r="N34" t="str">
        <f>ASC(IF(競技者データ入力シート!P40="","",競技者データ入力シート!P40))</f>
        <v/>
      </c>
      <c r="O34" t="str">
        <f>IF(競技者データ入力シート!J40="","",競技者データ入力シート!J40)</f>
        <v/>
      </c>
      <c r="P34"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1" t="str">
        <f>IF($O34="","",IF($O34="男",IFERROR(VLOOKUP(競技者データ入力シート!Q40,データ!$B$2:$C$101,2,FALSE),""),IF($O34="女",IFERROR(VLOOKUP(競技者データ入力シート!Q40,データ!$F$2:$G$101,2,FALSE),""))))</f>
        <v/>
      </c>
      <c r="V34" t="str">
        <f>ASC(IF(競技者データ入力シート!Q40="","",競技者データ入力シート!R40))</f>
        <v/>
      </c>
      <c r="Y34" s="1" t="str">
        <f>IF($O34="","",IF($O34="男",IFERROR(VLOOKUP(競技者データ入力シート!V40,データ!$B$2:$C$101,2,FALSE),""),IF($O34="女",IFERROR(VLOOKUP(競技者データ入力シート!V40,データ!$F$2:$G$101,2,FALSE),""))))</f>
        <v/>
      </c>
      <c r="Z34" t="str">
        <f>ASC(IF(競技者データ入力シート!W40="","",競技者データ入力シート!W40))</f>
        <v/>
      </c>
      <c r="AC34" s="1" t="str">
        <f>IF($O34="","",IF($O34="男",IFERROR(VLOOKUP(競技者データ入力シート!AA40,データ!$B$2:$C$101,2,FALSE),""),IF($O34="女",IFERROR(VLOOKUP(競技者データ入力シート!AA40,データ!$F$2:$G$101,2,FALSE),""))))</f>
        <v/>
      </c>
      <c r="AD34" t="str">
        <f>ASC(IF(競技者データ入力シート!AB40="","",競技者データ入力シート!AB40))</f>
        <v/>
      </c>
      <c r="AG34" s="1"/>
      <c r="AO34" s="1" t="str">
        <f>IF(競技者データ入力シート!$I40="一般","A",(IF(競技者データ入力シート!$I40="大学","A",(IF(競技者データ入力シート!$I40="高校","B",(IF(競技者データ入力シート!$I40="中学","B","")))))))</f>
        <v/>
      </c>
      <c r="AP34" s="1" t="str">
        <f>IF(競技者データ入力シート!Y40="","",競技者データ入力シート!Y40)</f>
        <v/>
      </c>
      <c r="AQ34" s="19" t="str">
        <f>IF(競技者データ入力シート!$Y40="","",(IFERROR(VLOOKUP(($Y34&amp;$AP34),$CR$2:$CS$65,2,FALSE),"")))</f>
        <v/>
      </c>
      <c r="AR34" s="19" t="str">
        <f>IF(競技者データ入力シート!$Y40="","",$B34)</f>
        <v/>
      </c>
      <c r="AS34" s="19" t="str">
        <f>IF(競技者データ入力シート!$Y40="","",$C34&amp;$AP34)</f>
        <v/>
      </c>
      <c r="AT34" s="19"/>
      <c r="AU34" s="19" t="str">
        <f>IF(競技者データ入力シート!$Y40="","",$C34&amp;$AP34)</f>
        <v/>
      </c>
      <c r="AV34" s="19" t="str">
        <f>IF(競技者データ入力シート!$Y40="","",$C34&amp;$AP34)</f>
        <v/>
      </c>
      <c r="AW34" s="1" t="str">
        <f>IF(競技者データ入力シート!$Y40="","",(COUNTIF($AQ$2:AQ34,AQ34)))</f>
        <v/>
      </c>
      <c r="AX34" s="1" t="str">
        <f>IF(競技者データ入力シート!$Y40="","",$E34)</f>
        <v/>
      </c>
      <c r="AY34" s="19" t="str">
        <f>IF(競技者データ入力シート!$Y40="","",$J34)</f>
        <v/>
      </c>
      <c r="AZ34" s="1" t="str">
        <f>IF(競技者データ入力シート!$Y40="","",$Y34)</f>
        <v/>
      </c>
      <c r="BA34" s="1" t="str">
        <f>IF(競技者データ入力シート!$Y40="","",$Z34)</f>
        <v/>
      </c>
      <c r="BB34" t="str">
        <f>IF(競技者データ入力シート!AD40="","",競技者データ入力シート!AD40)</f>
        <v/>
      </c>
      <c r="BC34" s="19" t="str">
        <f>IF(競技者データ入力シート!$AD40="","",(IFERROR(VLOOKUP(($AC34&amp;$BB34),$CR$2:$CS$65,2,FALSE),"")))</f>
        <v/>
      </c>
      <c r="BD34" s="19" t="str">
        <f>IF(競技者データ入力シート!$AD40="","",$B34)</f>
        <v/>
      </c>
      <c r="BE34" s="19" t="str">
        <f>IF(競技者データ入力シート!$AD40="","",$C34&amp;$BB34)</f>
        <v/>
      </c>
      <c r="BF34" s="19"/>
      <c r="BG34" s="19" t="str">
        <f>IF(競技者データ入力シート!$AD40="","",$C34&amp;$BB34)</f>
        <v/>
      </c>
      <c r="BH34" s="19" t="str">
        <f>IF(競技者データ入力シート!$AD40="","",$C34&amp;$BB34)</f>
        <v/>
      </c>
      <c r="BI34" s="19" t="str">
        <f>IF(競技者データ入力シート!$AD40="","",(COUNTIF($BC$2:BC34,BC34)))</f>
        <v/>
      </c>
      <c r="BJ34" s="19" t="str">
        <f>IF(競技者データ入力シート!$AD40="","",E34)</f>
        <v/>
      </c>
      <c r="BK34" s="19" t="str">
        <f>IF(競技者データ入力シート!$AD40="","",J34)</f>
        <v/>
      </c>
      <c r="BL34" s="1" t="str">
        <f>IF(競技者データ入力シート!$AD40="","",AC34)</f>
        <v/>
      </c>
      <c r="BM34" s="19" t="str">
        <f>IF(競技者データ入力シート!$AD40="","",AD34)</f>
        <v/>
      </c>
      <c r="CO34" s="994">
        <v>11</v>
      </c>
      <c r="CP34" s="994" t="s">
        <v>415</v>
      </c>
      <c r="CQ34" s="993" t="s">
        <v>417</v>
      </c>
      <c r="CR34" s="993" t="str">
        <f t="shared" si="1"/>
        <v>11A</v>
      </c>
      <c r="CS34" t="str">
        <f>IF(競技者データ入力シート!$S$2="","",競技者データ入力シート!$S$2*1000+CO34*10+1)</f>
        <v/>
      </c>
      <c r="CV34" t="str">
        <f t="shared" si="2"/>
        <v/>
      </c>
      <c r="CW34" t="str">
        <f t="shared" si="3"/>
        <v/>
      </c>
      <c r="CX34" s="1" t="str">
        <f t="shared" si="4"/>
        <v/>
      </c>
      <c r="CY34" s="1" t="str">
        <f>IF(CX34="","",COUNTIF($CX$2:CX34,CX34))</f>
        <v/>
      </c>
      <c r="CZ34" s="1" t="str">
        <f t="shared" si="5"/>
        <v/>
      </c>
      <c r="DA34" s="1" t="str">
        <f>IF(CZ34="","",COUNTIF($CZ$2:CZ34,CZ34))</f>
        <v/>
      </c>
      <c r="DC34" t="str">
        <f t="shared" si="6"/>
        <v/>
      </c>
      <c r="DD34" t="str">
        <f>IF(DC34="","",CONCATENATE(競技者データ入力シート!D40,競技者データ入力シート!E40))</f>
        <v/>
      </c>
      <c r="DE34" t="str">
        <f t="shared" si="7"/>
        <v/>
      </c>
      <c r="DF34" t="str">
        <f>IF(DE34="","",CONCATENATE(競技者データ入力シート!D40,競技者データ入力シート!E40))</f>
        <v/>
      </c>
    </row>
    <row r="35" spans="2:110">
      <c r="B35" t="str">
        <f>IF(競技者データ入力シート!$S$2="","",競技者データ入力シート!$S$2)</f>
        <v/>
      </c>
      <c r="C35" t="str">
        <f>IF(競技者データ入力シート!$D41="","",競技者データ入力シート!$S$3)</f>
        <v/>
      </c>
      <c r="D35" t="str">
        <f>IF(競技者データ入力シート!D41="","",競技者データ入力シート!B41)</f>
        <v/>
      </c>
      <c r="E35"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0"/>
        <v/>
      </c>
      <c r="M35" t="str">
        <f>ASC(IF(競技者データ入力シート!H41="","",競技者データ入力シート!H41))</f>
        <v/>
      </c>
      <c r="N35" t="str">
        <f>ASC(IF(競技者データ入力シート!P41="","",競技者データ入力シート!P41))</f>
        <v/>
      </c>
      <c r="O35" t="str">
        <f>IF(競技者データ入力シート!J41="","",競技者データ入力シート!J41)</f>
        <v/>
      </c>
      <c r="P35"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1" t="str">
        <f>IF($O35="","",IF($O35="男",IFERROR(VLOOKUP(競技者データ入力シート!Q41,データ!$B$2:$C$101,2,FALSE),""),IF($O35="女",IFERROR(VLOOKUP(競技者データ入力シート!Q41,データ!$F$2:$G$101,2,FALSE),""))))</f>
        <v/>
      </c>
      <c r="V35" t="str">
        <f>ASC(IF(競技者データ入力シート!Q41="","",競技者データ入力シート!R41))</f>
        <v/>
      </c>
      <c r="Y35" s="1" t="str">
        <f>IF($O35="","",IF($O35="男",IFERROR(VLOOKUP(競技者データ入力シート!V41,データ!$B$2:$C$101,2,FALSE),""),IF($O35="女",IFERROR(VLOOKUP(競技者データ入力シート!V41,データ!$F$2:$G$101,2,FALSE),""))))</f>
        <v/>
      </c>
      <c r="Z35" t="str">
        <f>ASC(IF(競技者データ入力シート!W41="","",競技者データ入力シート!W41))</f>
        <v/>
      </c>
      <c r="AC35" s="1" t="str">
        <f>IF($O35="","",IF($O35="男",IFERROR(VLOOKUP(競技者データ入力シート!AA41,データ!$B$2:$C$101,2,FALSE),""),IF($O35="女",IFERROR(VLOOKUP(競技者データ入力シート!AA41,データ!$F$2:$G$101,2,FALSE),""))))</f>
        <v/>
      </c>
      <c r="AD35" t="str">
        <f>ASC(IF(競技者データ入力シート!AB41="","",競技者データ入力シート!AB41))</f>
        <v/>
      </c>
      <c r="AG35" s="1"/>
      <c r="AO35" s="1" t="str">
        <f>IF(競技者データ入力シート!$I41="一般","A",(IF(競技者データ入力シート!$I41="大学","A",(IF(競技者データ入力シート!$I41="高校","B",(IF(競技者データ入力シート!$I41="中学","B","")))))))</f>
        <v/>
      </c>
      <c r="AP35" s="1" t="str">
        <f>IF(競技者データ入力シート!Y41="","",競技者データ入力シート!Y41)</f>
        <v/>
      </c>
      <c r="AQ35" s="19" t="str">
        <f>IF(競技者データ入力シート!$Y41="","",(IFERROR(VLOOKUP(($Y35&amp;$AP35),$CR$2:$CS$65,2,FALSE),"")))</f>
        <v/>
      </c>
      <c r="AR35" s="19" t="str">
        <f>IF(競技者データ入力シート!$Y41="","",$B35)</f>
        <v/>
      </c>
      <c r="AS35" s="19" t="str">
        <f>IF(競技者データ入力シート!$Y41="","",$C35&amp;$AP35)</f>
        <v/>
      </c>
      <c r="AT35" s="19"/>
      <c r="AU35" s="19" t="str">
        <f>IF(競技者データ入力シート!$Y41="","",$C35&amp;$AP35)</f>
        <v/>
      </c>
      <c r="AV35" s="19" t="str">
        <f>IF(競技者データ入力シート!$Y41="","",$C35&amp;$AP35)</f>
        <v/>
      </c>
      <c r="AW35" s="1" t="str">
        <f>IF(競技者データ入力シート!$Y41="","",(COUNTIF($AQ$2:AQ35,AQ35)))</f>
        <v/>
      </c>
      <c r="AX35" s="1" t="str">
        <f>IF(競技者データ入力シート!$Y41="","",$E35)</f>
        <v/>
      </c>
      <c r="AY35" s="19" t="str">
        <f>IF(競技者データ入力シート!$Y41="","",$J35)</f>
        <v/>
      </c>
      <c r="AZ35" s="1" t="str">
        <f>IF(競技者データ入力シート!$Y41="","",$Y35)</f>
        <v/>
      </c>
      <c r="BA35" s="1" t="str">
        <f>IF(競技者データ入力シート!$Y41="","",$Z35)</f>
        <v/>
      </c>
      <c r="BB35" t="str">
        <f>IF(競技者データ入力シート!AD41="","",競技者データ入力シート!AD41)</f>
        <v/>
      </c>
      <c r="BC35" s="19" t="str">
        <f>IF(競技者データ入力シート!$AD41="","",(IFERROR(VLOOKUP(($AC35&amp;$BB35),$CR$2:$CS$65,2,FALSE),"")))</f>
        <v/>
      </c>
      <c r="BD35" s="19" t="str">
        <f>IF(競技者データ入力シート!$AD41="","",$B35)</f>
        <v/>
      </c>
      <c r="BE35" s="19" t="str">
        <f>IF(競技者データ入力シート!$AD41="","",$C35&amp;$BB35)</f>
        <v/>
      </c>
      <c r="BF35" s="19"/>
      <c r="BG35" s="19" t="str">
        <f>IF(競技者データ入力シート!$AD41="","",$C35&amp;$BB35)</f>
        <v/>
      </c>
      <c r="BH35" s="19" t="str">
        <f>IF(競技者データ入力シート!$AD41="","",$C35&amp;$BB35)</f>
        <v/>
      </c>
      <c r="BI35" s="19" t="str">
        <f>IF(競技者データ入力シート!$AD41="","",(COUNTIF($BC$2:BC35,BC35)))</f>
        <v/>
      </c>
      <c r="BJ35" s="19" t="str">
        <f>IF(競技者データ入力シート!$AD41="","",E35)</f>
        <v/>
      </c>
      <c r="BK35" s="19" t="str">
        <f>IF(競技者データ入力シート!$AD41="","",J35)</f>
        <v/>
      </c>
      <c r="BL35" s="1" t="str">
        <f>IF(競技者データ入力シート!$AD41="","",AC35)</f>
        <v/>
      </c>
      <c r="BM35" s="19" t="str">
        <f>IF(競技者データ入力シート!$AD41="","",AD35)</f>
        <v/>
      </c>
      <c r="CO35" s="994">
        <f>CO34</f>
        <v>11</v>
      </c>
      <c r="CP35" s="994" t="str">
        <f>CP34</f>
        <v>一般女子4X100mR</v>
      </c>
      <c r="CQ35" s="993" t="s">
        <v>422</v>
      </c>
      <c r="CR35" s="993" t="str">
        <f t="shared" si="1"/>
        <v>11B</v>
      </c>
      <c r="CS35" t="str">
        <f>IF(CS34="","",CS34+1)</f>
        <v/>
      </c>
      <c r="CV35" t="str">
        <f t="shared" si="2"/>
        <v/>
      </c>
      <c r="CW35" t="str">
        <f t="shared" si="3"/>
        <v/>
      </c>
      <c r="CX35" s="1" t="str">
        <f t="shared" si="4"/>
        <v/>
      </c>
      <c r="CY35" s="1" t="str">
        <f>IF(CX35="","",COUNTIF($CX$2:CX35,CX35))</f>
        <v/>
      </c>
      <c r="CZ35" s="1" t="str">
        <f t="shared" si="5"/>
        <v/>
      </c>
      <c r="DA35" s="1" t="str">
        <f>IF(CZ35="","",COUNTIF($CZ$2:CZ35,CZ35))</f>
        <v/>
      </c>
      <c r="DC35" t="str">
        <f t="shared" si="6"/>
        <v/>
      </c>
      <c r="DD35" t="str">
        <f>IF(DC35="","",CONCATENATE(競技者データ入力シート!D41,競技者データ入力シート!E41))</f>
        <v/>
      </c>
      <c r="DE35" t="str">
        <f t="shared" si="7"/>
        <v/>
      </c>
      <c r="DF35" t="str">
        <f>IF(DE35="","",CONCATENATE(競技者データ入力シート!D41,競技者データ入力シート!E41))</f>
        <v/>
      </c>
    </row>
    <row r="36" spans="2:110">
      <c r="B36" t="str">
        <f>IF(競技者データ入力シート!$S$2="","",競技者データ入力シート!$S$2)</f>
        <v/>
      </c>
      <c r="C36" t="str">
        <f>IF(競技者データ入力シート!$D42="","",競技者データ入力シート!$S$3)</f>
        <v/>
      </c>
      <c r="D36" t="str">
        <f>IF(競技者データ入力シート!D42="","",競技者データ入力シート!B42)</f>
        <v/>
      </c>
      <c r="E36"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0"/>
        <v/>
      </c>
      <c r="M36" t="str">
        <f>ASC(IF(競技者データ入力シート!H42="","",競技者データ入力シート!H42))</f>
        <v/>
      </c>
      <c r="N36" t="str">
        <f>ASC(IF(競技者データ入力シート!P42="","",競技者データ入力シート!P42))</f>
        <v/>
      </c>
      <c r="O36" t="str">
        <f>IF(競技者データ入力シート!J42="","",競技者データ入力シート!J42)</f>
        <v/>
      </c>
      <c r="P36"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1" t="str">
        <f>IF($O36="","",IF($O36="男",IFERROR(VLOOKUP(競技者データ入力シート!Q42,データ!$B$2:$C$101,2,FALSE),""),IF($O36="女",IFERROR(VLOOKUP(競技者データ入力シート!Q42,データ!$F$2:$G$101,2,FALSE),""))))</f>
        <v/>
      </c>
      <c r="V36" t="str">
        <f>ASC(IF(競技者データ入力シート!Q42="","",競技者データ入力シート!R42))</f>
        <v/>
      </c>
      <c r="Y36" s="1" t="str">
        <f>IF($O36="","",IF($O36="男",IFERROR(VLOOKUP(競技者データ入力シート!V42,データ!$B$2:$C$101,2,FALSE),""),IF($O36="女",IFERROR(VLOOKUP(競技者データ入力シート!V42,データ!$F$2:$G$101,2,FALSE),""))))</f>
        <v/>
      </c>
      <c r="Z36" t="str">
        <f>ASC(IF(競技者データ入力シート!W42="","",競技者データ入力シート!W42))</f>
        <v/>
      </c>
      <c r="AC36" s="1" t="str">
        <f>IF($O36="","",IF($O36="男",IFERROR(VLOOKUP(競技者データ入力シート!AA42,データ!$B$2:$C$101,2,FALSE),""),IF($O36="女",IFERROR(VLOOKUP(競技者データ入力シート!AA42,データ!$F$2:$G$101,2,FALSE),""))))</f>
        <v/>
      </c>
      <c r="AD36" t="str">
        <f>ASC(IF(競技者データ入力シート!AB42="","",競技者データ入力シート!AB42))</f>
        <v/>
      </c>
      <c r="AG36" s="1"/>
      <c r="AO36" s="1" t="str">
        <f>IF(競技者データ入力シート!$I42="一般","A",(IF(競技者データ入力シート!$I42="大学","A",(IF(競技者データ入力シート!$I42="高校","B",(IF(競技者データ入力シート!$I42="中学","B","")))))))</f>
        <v/>
      </c>
      <c r="AP36" s="1" t="str">
        <f>IF(競技者データ入力シート!Y42="","",競技者データ入力シート!Y42)</f>
        <v/>
      </c>
      <c r="AQ36" s="19" t="str">
        <f>IF(競技者データ入力シート!$Y42="","",(IFERROR(VLOOKUP(($Y36&amp;$AP36),$CR$2:$CS$65,2,FALSE),"")))</f>
        <v/>
      </c>
      <c r="AR36" s="19" t="str">
        <f>IF(競技者データ入力シート!$Y42="","",$B36)</f>
        <v/>
      </c>
      <c r="AS36" s="19" t="str">
        <f>IF(競技者データ入力シート!$Y42="","",$C36&amp;$AP36)</f>
        <v/>
      </c>
      <c r="AT36" s="19"/>
      <c r="AU36" s="19" t="str">
        <f>IF(競技者データ入力シート!$Y42="","",$C36&amp;$AP36)</f>
        <v/>
      </c>
      <c r="AV36" s="19" t="str">
        <f>IF(競技者データ入力シート!$Y42="","",$C36&amp;$AP36)</f>
        <v/>
      </c>
      <c r="AW36" s="1" t="str">
        <f>IF(競技者データ入力シート!$Y42="","",(COUNTIF($AQ$2:AQ36,AQ36)))</f>
        <v/>
      </c>
      <c r="AX36" s="1" t="str">
        <f>IF(競技者データ入力シート!$Y42="","",$E36)</f>
        <v/>
      </c>
      <c r="AY36" s="19" t="str">
        <f>IF(競技者データ入力シート!$Y42="","",$J36)</f>
        <v/>
      </c>
      <c r="AZ36" s="1" t="str">
        <f>IF(競技者データ入力シート!$Y42="","",$Y36)</f>
        <v/>
      </c>
      <c r="BA36" s="1" t="str">
        <f>IF(競技者データ入力シート!$Y42="","",$Z36)</f>
        <v/>
      </c>
      <c r="BB36" t="str">
        <f>IF(競技者データ入力シート!AD42="","",競技者データ入力シート!AD42)</f>
        <v/>
      </c>
      <c r="BC36" s="19" t="str">
        <f>IF(競技者データ入力シート!$AD42="","",(IFERROR(VLOOKUP(($AC36&amp;$BB36),$CR$2:$CS$65,2,FALSE),"")))</f>
        <v/>
      </c>
      <c r="BD36" s="19" t="str">
        <f>IF(競技者データ入力シート!$AD42="","",$B36)</f>
        <v/>
      </c>
      <c r="BE36" s="19" t="str">
        <f>IF(競技者データ入力シート!$AD42="","",$C36&amp;$BB36)</f>
        <v/>
      </c>
      <c r="BF36" s="19"/>
      <c r="BG36" s="19" t="str">
        <f>IF(競技者データ入力シート!$AD42="","",$C36&amp;$BB36)</f>
        <v/>
      </c>
      <c r="BH36" s="19" t="str">
        <f>IF(競技者データ入力シート!$AD42="","",$C36&amp;$BB36)</f>
        <v/>
      </c>
      <c r="BI36" s="19" t="str">
        <f>IF(競技者データ入力シート!$AD42="","",(COUNTIF($BC$2:BC36,BC36)))</f>
        <v/>
      </c>
      <c r="BJ36" s="19" t="str">
        <f>IF(競技者データ入力シート!$AD42="","",E36)</f>
        <v/>
      </c>
      <c r="BK36" s="19" t="str">
        <f>IF(競技者データ入力シート!$AD42="","",J36)</f>
        <v/>
      </c>
      <c r="BL36" s="1" t="str">
        <f>IF(競技者データ入力シート!$AD42="","",AC36)</f>
        <v/>
      </c>
      <c r="BM36" s="19" t="str">
        <f>IF(競技者データ入力シート!$AD42="","",AD36)</f>
        <v/>
      </c>
      <c r="CO36" s="994">
        <f t="shared" ref="CO36:CO41" si="20">CO35</f>
        <v>11</v>
      </c>
      <c r="CP36" s="994" t="str">
        <f t="shared" ref="CP36:CP41" si="21">CP35</f>
        <v>一般女子4X100mR</v>
      </c>
      <c r="CQ36" s="993" t="s">
        <v>424</v>
      </c>
      <c r="CR36" s="993" t="str">
        <f t="shared" si="1"/>
        <v>11C</v>
      </c>
      <c r="CS36" t="str">
        <f t="shared" ref="CS36:CS41" si="22">IF(CS35="","",CS35+1)</f>
        <v/>
      </c>
      <c r="CV36" t="str">
        <f t="shared" si="2"/>
        <v/>
      </c>
      <c r="CW36" t="str">
        <f t="shared" si="3"/>
        <v/>
      </c>
      <c r="CX36" s="1" t="str">
        <f t="shared" si="4"/>
        <v/>
      </c>
      <c r="CY36" s="1" t="str">
        <f>IF(CX36="","",COUNTIF($CX$2:CX36,CX36))</f>
        <v/>
      </c>
      <c r="CZ36" s="1" t="str">
        <f t="shared" si="5"/>
        <v/>
      </c>
      <c r="DA36" s="1" t="str">
        <f>IF(CZ36="","",COUNTIF($CZ$2:CZ36,CZ36))</f>
        <v/>
      </c>
      <c r="DC36" t="str">
        <f t="shared" si="6"/>
        <v/>
      </c>
      <c r="DD36" t="str">
        <f>IF(DC36="","",CONCATENATE(競技者データ入力シート!D42,競技者データ入力シート!E42))</f>
        <v/>
      </c>
      <c r="DE36" t="str">
        <f t="shared" si="7"/>
        <v/>
      </c>
      <c r="DF36" t="str">
        <f>IF(DE36="","",CONCATENATE(競技者データ入力シート!D42,競技者データ入力シート!E42))</f>
        <v/>
      </c>
    </row>
    <row r="37" spans="2:110">
      <c r="B37" t="str">
        <f>IF(競技者データ入力シート!$S$2="","",競技者データ入力シート!$S$2)</f>
        <v/>
      </c>
      <c r="C37" t="str">
        <f>IF(競技者データ入力シート!$D43="","",競技者データ入力シート!$S$3)</f>
        <v/>
      </c>
      <c r="D37" t="str">
        <f>IF(競技者データ入力シート!D43="","",競技者データ入力シート!B43)</f>
        <v/>
      </c>
      <c r="E37"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0"/>
        <v/>
      </c>
      <c r="M37" t="str">
        <f>ASC(IF(競技者データ入力シート!H43="","",競技者データ入力シート!H43))</f>
        <v/>
      </c>
      <c r="N37" t="str">
        <f>ASC(IF(競技者データ入力シート!P43="","",競技者データ入力シート!P43))</f>
        <v/>
      </c>
      <c r="O37" t="str">
        <f>IF(競技者データ入力シート!J43="","",競技者データ入力シート!J43)</f>
        <v/>
      </c>
      <c r="P37"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1" t="str">
        <f>IF($O37="","",IF($O37="男",IFERROR(VLOOKUP(競技者データ入力シート!Q43,データ!$B$2:$C$101,2,FALSE),""),IF($O37="女",IFERROR(VLOOKUP(競技者データ入力シート!Q43,データ!$F$2:$G$101,2,FALSE),""))))</f>
        <v/>
      </c>
      <c r="V37" t="str">
        <f>ASC(IF(競技者データ入力シート!Q43="","",競技者データ入力シート!R43))</f>
        <v/>
      </c>
      <c r="Y37" s="1" t="str">
        <f>IF($O37="","",IF($O37="男",IFERROR(VLOOKUP(競技者データ入力シート!V43,データ!$B$2:$C$101,2,FALSE),""),IF($O37="女",IFERROR(VLOOKUP(競技者データ入力シート!V43,データ!$F$2:$G$101,2,FALSE),""))))</f>
        <v/>
      </c>
      <c r="Z37" t="str">
        <f>ASC(IF(競技者データ入力シート!W43="","",競技者データ入力シート!W43))</f>
        <v/>
      </c>
      <c r="AC37" s="1" t="str">
        <f>IF($O37="","",IF($O37="男",IFERROR(VLOOKUP(競技者データ入力シート!AA43,データ!$B$2:$C$101,2,FALSE),""),IF($O37="女",IFERROR(VLOOKUP(競技者データ入力シート!AA43,データ!$F$2:$G$101,2,FALSE),""))))</f>
        <v/>
      </c>
      <c r="AD37" t="str">
        <f>ASC(IF(競技者データ入力シート!AB43="","",競技者データ入力シート!AB43))</f>
        <v/>
      </c>
      <c r="AG37" s="1"/>
      <c r="AO37" s="1" t="str">
        <f>IF(競技者データ入力シート!$I43="一般","A",(IF(競技者データ入力シート!$I43="大学","A",(IF(競技者データ入力シート!$I43="高校","B",(IF(競技者データ入力シート!$I43="中学","B","")))))))</f>
        <v/>
      </c>
      <c r="AP37" s="1" t="str">
        <f>IF(競技者データ入力シート!Y43="","",競技者データ入力シート!Y43)</f>
        <v/>
      </c>
      <c r="AQ37" s="19" t="str">
        <f>IF(競技者データ入力シート!$Y43="","",(IFERROR(VLOOKUP(($Y37&amp;$AP37),$CR$2:$CS$65,2,FALSE),"")))</f>
        <v/>
      </c>
      <c r="AR37" s="19" t="str">
        <f>IF(競技者データ入力シート!$Y43="","",$B37)</f>
        <v/>
      </c>
      <c r="AS37" s="19" t="str">
        <f>IF(競技者データ入力シート!$Y43="","",$C37&amp;$AP37)</f>
        <v/>
      </c>
      <c r="AT37" s="19"/>
      <c r="AU37" s="19" t="str">
        <f>IF(競技者データ入力シート!$Y43="","",$C37&amp;$AP37)</f>
        <v/>
      </c>
      <c r="AV37" s="19" t="str">
        <f>IF(競技者データ入力シート!$Y43="","",$C37&amp;$AP37)</f>
        <v/>
      </c>
      <c r="AW37" s="1" t="str">
        <f>IF(競技者データ入力シート!$Y43="","",(COUNTIF($AQ$2:AQ37,AQ37)))</f>
        <v/>
      </c>
      <c r="AX37" s="1" t="str">
        <f>IF(競技者データ入力シート!$Y43="","",$E37)</f>
        <v/>
      </c>
      <c r="AY37" s="19" t="str">
        <f>IF(競技者データ入力シート!$Y43="","",$J37)</f>
        <v/>
      </c>
      <c r="AZ37" s="1" t="str">
        <f>IF(競技者データ入力シート!$Y43="","",$Y37)</f>
        <v/>
      </c>
      <c r="BA37" s="1" t="str">
        <f>IF(競技者データ入力シート!$Y43="","",$Z37)</f>
        <v/>
      </c>
      <c r="BB37" t="str">
        <f>IF(競技者データ入力シート!AD43="","",競技者データ入力シート!AD43)</f>
        <v/>
      </c>
      <c r="BC37" s="19" t="str">
        <f>IF(競技者データ入力シート!$AD43="","",(IFERROR(VLOOKUP(($AC37&amp;$BB37),$CR$2:$CS$65,2,FALSE),"")))</f>
        <v/>
      </c>
      <c r="BD37" s="19" t="str">
        <f>IF(競技者データ入力シート!$AD43="","",$B37)</f>
        <v/>
      </c>
      <c r="BE37" s="19" t="str">
        <f>IF(競技者データ入力シート!$AD43="","",$C37&amp;$BB37)</f>
        <v/>
      </c>
      <c r="BF37" s="19"/>
      <c r="BG37" s="19" t="str">
        <f>IF(競技者データ入力シート!$AD43="","",$C37&amp;$BB37)</f>
        <v/>
      </c>
      <c r="BH37" s="19" t="str">
        <f>IF(競技者データ入力シート!$AD43="","",$C37&amp;$BB37)</f>
        <v/>
      </c>
      <c r="BI37" s="19" t="str">
        <f>IF(競技者データ入力シート!$AD43="","",(COUNTIF($BC$2:BC37,BC37)))</f>
        <v/>
      </c>
      <c r="BJ37" s="19" t="str">
        <f>IF(競技者データ入力シート!$AD43="","",E37)</f>
        <v/>
      </c>
      <c r="BK37" s="19" t="str">
        <f>IF(競技者データ入力シート!$AD43="","",J37)</f>
        <v/>
      </c>
      <c r="BL37" s="1" t="str">
        <f>IF(競技者データ入力シート!$AD43="","",AC37)</f>
        <v/>
      </c>
      <c r="BM37" s="19" t="str">
        <f>IF(競技者データ入力シート!$AD43="","",AD37)</f>
        <v/>
      </c>
      <c r="CO37" s="994">
        <f t="shared" si="20"/>
        <v>11</v>
      </c>
      <c r="CP37" s="994" t="str">
        <f t="shared" si="21"/>
        <v>一般女子4X100mR</v>
      </c>
      <c r="CQ37" s="993" t="s">
        <v>426</v>
      </c>
      <c r="CR37" s="993" t="str">
        <f t="shared" si="1"/>
        <v>11D</v>
      </c>
      <c r="CS37" t="str">
        <f t="shared" si="22"/>
        <v/>
      </c>
      <c r="CV37" t="str">
        <f t="shared" si="2"/>
        <v/>
      </c>
      <c r="CW37" t="str">
        <f t="shared" si="3"/>
        <v/>
      </c>
      <c r="CX37" s="1" t="str">
        <f t="shared" si="4"/>
        <v/>
      </c>
      <c r="CY37" s="1" t="str">
        <f>IF(CX37="","",COUNTIF($CX$2:CX37,CX37))</f>
        <v/>
      </c>
      <c r="CZ37" s="1" t="str">
        <f t="shared" si="5"/>
        <v/>
      </c>
      <c r="DA37" s="1" t="str">
        <f>IF(CZ37="","",COUNTIF($CZ$2:CZ37,CZ37))</f>
        <v/>
      </c>
      <c r="DC37" t="str">
        <f t="shared" si="6"/>
        <v/>
      </c>
      <c r="DD37" t="str">
        <f>IF(DC37="","",CONCATENATE(競技者データ入力シート!D43,競技者データ入力シート!E43))</f>
        <v/>
      </c>
      <c r="DE37" t="str">
        <f t="shared" si="7"/>
        <v/>
      </c>
      <c r="DF37" t="str">
        <f>IF(DE37="","",CONCATENATE(競技者データ入力シート!D43,競技者データ入力シート!E43))</f>
        <v/>
      </c>
    </row>
    <row r="38" spans="2:110">
      <c r="B38" t="str">
        <f>IF(競技者データ入力シート!$S$2="","",競技者データ入力シート!$S$2)</f>
        <v/>
      </c>
      <c r="C38" t="str">
        <f>IF(競技者データ入力シート!$D44="","",競技者データ入力シート!$S$3)</f>
        <v/>
      </c>
      <c r="D38" t="str">
        <f>IF(競技者データ入力シート!D44="","",競技者データ入力シート!B44)</f>
        <v/>
      </c>
      <c r="E38"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0"/>
        <v/>
      </c>
      <c r="M38" t="str">
        <f>ASC(IF(競技者データ入力シート!H44="","",競技者データ入力シート!H44))</f>
        <v/>
      </c>
      <c r="N38" t="str">
        <f>ASC(IF(競技者データ入力シート!P44="","",競技者データ入力シート!P44))</f>
        <v/>
      </c>
      <c r="O38" t="str">
        <f>IF(競技者データ入力シート!J44="","",競技者データ入力シート!J44)</f>
        <v/>
      </c>
      <c r="P38"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1" t="str">
        <f>IF($O38="","",IF($O38="男",IFERROR(VLOOKUP(競技者データ入力シート!Q44,データ!$B$2:$C$101,2,FALSE),""),IF($O38="女",IFERROR(VLOOKUP(競技者データ入力シート!Q44,データ!$F$2:$G$101,2,FALSE),""))))</f>
        <v/>
      </c>
      <c r="V38" t="str">
        <f>ASC(IF(競技者データ入力シート!Q44="","",競技者データ入力シート!R44))</f>
        <v/>
      </c>
      <c r="Y38" s="1" t="str">
        <f>IF($O38="","",IF($O38="男",IFERROR(VLOOKUP(競技者データ入力シート!V44,データ!$B$2:$C$101,2,FALSE),""),IF($O38="女",IFERROR(VLOOKUP(競技者データ入力シート!V44,データ!$F$2:$G$101,2,FALSE),""))))</f>
        <v/>
      </c>
      <c r="Z38" t="str">
        <f>ASC(IF(競技者データ入力シート!W44="","",競技者データ入力シート!W44))</f>
        <v/>
      </c>
      <c r="AC38" s="1" t="str">
        <f>IF($O38="","",IF($O38="男",IFERROR(VLOOKUP(競技者データ入力シート!AA44,データ!$B$2:$C$101,2,FALSE),""),IF($O38="女",IFERROR(VLOOKUP(競技者データ入力シート!AA44,データ!$F$2:$G$101,2,FALSE),""))))</f>
        <v/>
      </c>
      <c r="AD38" t="str">
        <f>ASC(IF(競技者データ入力シート!AB44="","",競技者データ入力シート!AB44))</f>
        <v/>
      </c>
      <c r="AG38" s="1"/>
      <c r="AO38" s="1" t="str">
        <f>IF(競技者データ入力シート!$I44="一般","A",(IF(競技者データ入力シート!$I44="大学","A",(IF(競技者データ入力シート!$I44="高校","B",(IF(競技者データ入力シート!$I44="中学","B","")))))))</f>
        <v/>
      </c>
      <c r="AP38" s="1" t="str">
        <f>IF(競技者データ入力シート!Y44="","",競技者データ入力シート!Y44)</f>
        <v/>
      </c>
      <c r="AQ38" s="19" t="str">
        <f>IF(競技者データ入力シート!$Y44="","",(IFERROR(VLOOKUP(($Y38&amp;$AP38),$CR$2:$CS$65,2,FALSE),"")))</f>
        <v/>
      </c>
      <c r="AR38" s="19" t="str">
        <f>IF(競技者データ入力シート!$Y44="","",$B38)</f>
        <v/>
      </c>
      <c r="AS38" s="19" t="str">
        <f>IF(競技者データ入力シート!$Y44="","",$C38&amp;$AP38)</f>
        <v/>
      </c>
      <c r="AT38" s="19"/>
      <c r="AU38" s="19" t="str">
        <f>IF(競技者データ入力シート!$Y44="","",$C38&amp;$AP38)</f>
        <v/>
      </c>
      <c r="AV38" s="19" t="str">
        <f>IF(競技者データ入力シート!$Y44="","",$C38&amp;$AP38)</f>
        <v/>
      </c>
      <c r="AW38" s="1" t="str">
        <f>IF(競技者データ入力シート!$Y44="","",(COUNTIF($AQ$2:AQ38,AQ38)))</f>
        <v/>
      </c>
      <c r="AX38" s="1" t="str">
        <f>IF(競技者データ入力シート!$Y44="","",$E38)</f>
        <v/>
      </c>
      <c r="AY38" s="19" t="str">
        <f>IF(競技者データ入力シート!$Y44="","",$J38)</f>
        <v/>
      </c>
      <c r="AZ38" s="1" t="str">
        <f>IF(競技者データ入力シート!$Y44="","",$Y38)</f>
        <v/>
      </c>
      <c r="BA38" s="1" t="str">
        <f>IF(競技者データ入力シート!$Y44="","",$Z38)</f>
        <v/>
      </c>
      <c r="BB38" t="str">
        <f>IF(競技者データ入力シート!AD44="","",競技者データ入力シート!AD44)</f>
        <v/>
      </c>
      <c r="BC38" s="19" t="str">
        <f>IF(競技者データ入力シート!$AD44="","",(IFERROR(VLOOKUP(($AC38&amp;$BB38),$CR$2:$CS$65,2,FALSE),"")))</f>
        <v/>
      </c>
      <c r="BD38" s="19" t="str">
        <f>IF(競技者データ入力シート!$AD44="","",$B38)</f>
        <v/>
      </c>
      <c r="BE38" s="19" t="str">
        <f>IF(競技者データ入力シート!$AD44="","",$C38&amp;$BB38)</f>
        <v/>
      </c>
      <c r="BF38" s="19"/>
      <c r="BG38" s="19" t="str">
        <f>IF(競技者データ入力シート!$AD44="","",$C38&amp;$BB38)</f>
        <v/>
      </c>
      <c r="BH38" s="19" t="str">
        <f>IF(競技者データ入力シート!$AD44="","",$C38&amp;$BB38)</f>
        <v/>
      </c>
      <c r="BI38" s="19" t="str">
        <f>IF(競技者データ入力シート!$AD44="","",(COUNTIF($BC$2:BC38,BC38)))</f>
        <v/>
      </c>
      <c r="BJ38" s="19" t="str">
        <f>IF(競技者データ入力シート!$AD44="","",E38)</f>
        <v/>
      </c>
      <c r="BK38" s="19" t="str">
        <f>IF(競技者データ入力シート!$AD44="","",J38)</f>
        <v/>
      </c>
      <c r="BL38" s="1" t="str">
        <f>IF(競技者データ入力シート!$AD44="","",AC38)</f>
        <v/>
      </c>
      <c r="BM38" s="19" t="str">
        <f>IF(競技者データ入力シート!$AD44="","",AD38)</f>
        <v/>
      </c>
      <c r="CO38" s="994">
        <f t="shared" si="20"/>
        <v>11</v>
      </c>
      <c r="CP38" s="994" t="str">
        <f t="shared" si="21"/>
        <v>一般女子4X100mR</v>
      </c>
      <c r="CQ38" s="993" t="s">
        <v>428</v>
      </c>
      <c r="CR38" s="993" t="str">
        <f t="shared" si="1"/>
        <v>11E</v>
      </c>
      <c r="CS38" t="str">
        <f t="shared" si="22"/>
        <v/>
      </c>
      <c r="CV38" t="str">
        <f t="shared" si="2"/>
        <v/>
      </c>
      <c r="CW38" t="str">
        <f t="shared" si="3"/>
        <v/>
      </c>
      <c r="CX38" s="1" t="str">
        <f t="shared" si="4"/>
        <v/>
      </c>
      <c r="CY38" s="1" t="str">
        <f>IF(CX38="","",COUNTIF($CX$2:CX38,CX38))</f>
        <v/>
      </c>
      <c r="CZ38" s="1" t="str">
        <f t="shared" si="5"/>
        <v/>
      </c>
      <c r="DA38" s="1" t="str">
        <f>IF(CZ38="","",COUNTIF($CZ$2:CZ38,CZ38))</f>
        <v/>
      </c>
      <c r="DC38" t="str">
        <f t="shared" si="6"/>
        <v/>
      </c>
      <c r="DD38" t="str">
        <f>IF(DC38="","",CONCATENATE(競技者データ入力シート!D44,競技者データ入力シート!E44))</f>
        <v/>
      </c>
      <c r="DE38" t="str">
        <f t="shared" si="7"/>
        <v/>
      </c>
      <c r="DF38" t="str">
        <f>IF(DE38="","",CONCATENATE(競技者データ入力シート!D44,競技者データ入力シート!E44))</f>
        <v/>
      </c>
    </row>
    <row r="39" spans="2:110">
      <c r="B39" t="str">
        <f>IF(競技者データ入力シート!$S$2="","",競技者データ入力シート!$S$2)</f>
        <v/>
      </c>
      <c r="C39" t="str">
        <f>IF(競技者データ入力シート!$D45="","",競技者データ入力シート!$S$3)</f>
        <v/>
      </c>
      <c r="D39" t="str">
        <f>IF(競技者データ入力シート!D45="","",競技者データ入力シート!B45)</f>
        <v/>
      </c>
      <c r="E39"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0"/>
        <v/>
      </c>
      <c r="M39" t="str">
        <f>ASC(IF(競技者データ入力シート!H45="","",競技者データ入力シート!H45))</f>
        <v/>
      </c>
      <c r="N39" t="str">
        <f>ASC(IF(競技者データ入力シート!P45="","",競技者データ入力シート!P45))</f>
        <v/>
      </c>
      <c r="O39" t="str">
        <f>IF(競技者データ入力シート!J45="","",競技者データ入力シート!J45)</f>
        <v/>
      </c>
      <c r="P39"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1" t="str">
        <f>IF($O39="","",IF($O39="男",IFERROR(VLOOKUP(競技者データ入力シート!Q45,データ!$B$2:$C$101,2,FALSE),""),IF($O39="女",IFERROR(VLOOKUP(競技者データ入力シート!Q45,データ!$F$2:$G$101,2,FALSE),""))))</f>
        <v/>
      </c>
      <c r="V39" t="str">
        <f>ASC(IF(競技者データ入力シート!Q45="","",競技者データ入力シート!R45))</f>
        <v/>
      </c>
      <c r="Y39" s="1" t="str">
        <f>IF($O39="","",IF($O39="男",IFERROR(VLOOKUP(競技者データ入力シート!V45,データ!$B$2:$C$101,2,FALSE),""),IF($O39="女",IFERROR(VLOOKUP(競技者データ入力シート!V45,データ!$F$2:$G$101,2,FALSE),""))))</f>
        <v/>
      </c>
      <c r="Z39" t="str">
        <f>ASC(IF(競技者データ入力シート!W45="","",競技者データ入力シート!W45))</f>
        <v/>
      </c>
      <c r="AC39" s="1" t="str">
        <f>IF($O39="","",IF($O39="男",IFERROR(VLOOKUP(競技者データ入力シート!AA45,データ!$B$2:$C$101,2,FALSE),""),IF($O39="女",IFERROR(VLOOKUP(競技者データ入力シート!AA45,データ!$F$2:$G$101,2,FALSE),""))))</f>
        <v/>
      </c>
      <c r="AD39" t="str">
        <f>ASC(IF(競技者データ入力シート!AB45="","",競技者データ入力シート!AB45))</f>
        <v/>
      </c>
      <c r="AG39" s="1"/>
      <c r="AO39" s="1" t="str">
        <f>IF(競技者データ入力シート!$I45="一般","A",(IF(競技者データ入力シート!$I45="大学","A",(IF(競技者データ入力シート!$I45="高校","B",(IF(競技者データ入力シート!$I45="中学","B","")))))))</f>
        <v/>
      </c>
      <c r="AP39" s="1" t="str">
        <f>IF(競技者データ入力シート!Y45="","",競技者データ入力シート!Y45)</f>
        <v/>
      </c>
      <c r="AQ39" s="19" t="str">
        <f>IF(競技者データ入力シート!$Y45="","",(IFERROR(VLOOKUP(($Y39&amp;$AP39),$CR$2:$CS$65,2,FALSE),"")))</f>
        <v/>
      </c>
      <c r="AR39" s="19" t="str">
        <f>IF(競技者データ入力シート!$Y45="","",$B39)</f>
        <v/>
      </c>
      <c r="AS39" s="19" t="str">
        <f>IF(競技者データ入力シート!$Y45="","",$C39&amp;$AP39)</f>
        <v/>
      </c>
      <c r="AT39" s="19"/>
      <c r="AU39" s="19" t="str">
        <f>IF(競技者データ入力シート!$Y45="","",$C39&amp;$AP39)</f>
        <v/>
      </c>
      <c r="AV39" s="19" t="str">
        <f>IF(競技者データ入力シート!$Y45="","",$C39&amp;$AP39)</f>
        <v/>
      </c>
      <c r="AW39" s="1" t="str">
        <f>IF(競技者データ入力シート!$Y45="","",(COUNTIF($AQ$2:AQ39,AQ39)))</f>
        <v/>
      </c>
      <c r="AX39" s="1" t="str">
        <f>IF(競技者データ入力シート!$Y45="","",$E39)</f>
        <v/>
      </c>
      <c r="AY39" s="19" t="str">
        <f>IF(競技者データ入力シート!$Y45="","",$J39)</f>
        <v/>
      </c>
      <c r="AZ39" s="1" t="str">
        <f>IF(競技者データ入力シート!$Y45="","",$Y39)</f>
        <v/>
      </c>
      <c r="BA39" s="1" t="str">
        <f>IF(競技者データ入力シート!$Y45="","",$Z39)</f>
        <v/>
      </c>
      <c r="BB39" t="str">
        <f>IF(競技者データ入力シート!AD45="","",競技者データ入力シート!AD45)</f>
        <v/>
      </c>
      <c r="BC39" s="19" t="str">
        <f>IF(競技者データ入力シート!$AD45="","",(IFERROR(VLOOKUP(($AC39&amp;$BB39),$CR$2:$CS$65,2,FALSE),"")))</f>
        <v/>
      </c>
      <c r="BD39" s="19" t="str">
        <f>IF(競技者データ入力シート!$AD45="","",$B39)</f>
        <v/>
      </c>
      <c r="BE39" s="19" t="str">
        <f>IF(競技者データ入力シート!$AD45="","",$C39&amp;$BB39)</f>
        <v/>
      </c>
      <c r="BF39" s="19"/>
      <c r="BG39" s="19" t="str">
        <f>IF(競技者データ入力シート!$AD45="","",$C39&amp;$BB39)</f>
        <v/>
      </c>
      <c r="BH39" s="19" t="str">
        <f>IF(競技者データ入力シート!$AD45="","",$C39&amp;$BB39)</f>
        <v/>
      </c>
      <c r="BI39" s="19" t="str">
        <f>IF(競技者データ入力シート!$AD45="","",(COUNTIF($BC$2:BC39,BC39)))</f>
        <v/>
      </c>
      <c r="BJ39" s="19" t="str">
        <f>IF(競技者データ入力シート!$AD45="","",E39)</f>
        <v/>
      </c>
      <c r="BK39" s="19" t="str">
        <f>IF(競技者データ入力シート!$AD45="","",J39)</f>
        <v/>
      </c>
      <c r="BL39" s="1" t="str">
        <f>IF(競技者データ入力シート!$AD45="","",AC39)</f>
        <v/>
      </c>
      <c r="BM39" s="19" t="str">
        <f>IF(競技者データ入力シート!$AD45="","",AD39)</f>
        <v/>
      </c>
      <c r="CO39" s="994">
        <f t="shared" si="20"/>
        <v>11</v>
      </c>
      <c r="CP39" s="994" t="str">
        <f t="shared" si="21"/>
        <v>一般女子4X100mR</v>
      </c>
      <c r="CQ39" s="993" t="s">
        <v>469</v>
      </c>
      <c r="CR39" s="993" t="str">
        <f t="shared" si="1"/>
        <v>11F</v>
      </c>
      <c r="CS39" t="str">
        <f t="shared" si="22"/>
        <v/>
      </c>
      <c r="CV39" t="str">
        <f t="shared" si="2"/>
        <v/>
      </c>
      <c r="CW39" t="str">
        <f t="shared" si="3"/>
        <v/>
      </c>
      <c r="CX39" s="1" t="str">
        <f t="shared" si="4"/>
        <v/>
      </c>
      <c r="CY39" s="1" t="str">
        <f>IF(CX39="","",COUNTIF($CX$2:CX39,CX39))</f>
        <v/>
      </c>
      <c r="CZ39" s="1" t="str">
        <f t="shared" si="5"/>
        <v/>
      </c>
      <c r="DA39" s="1" t="str">
        <f>IF(CZ39="","",COUNTIF($CZ$2:CZ39,CZ39))</f>
        <v/>
      </c>
      <c r="DC39" t="str">
        <f t="shared" si="6"/>
        <v/>
      </c>
      <c r="DD39" t="str">
        <f>IF(DC39="","",CONCATENATE(競技者データ入力シート!D45,競技者データ入力シート!E45))</f>
        <v/>
      </c>
      <c r="DE39" t="str">
        <f t="shared" si="7"/>
        <v/>
      </c>
      <c r="DF39" t="str">
        <f>IF(DE39="","",CONCATENATE(競技者データ入力シート!D45,競技者データ入力シート!E45))</f>
        <v/>
      </c>
    </row>
    <row r="40" spans="2:110">
      <c r="B40" t="str">
        <f>IF(競技者データ入力シート!$S$2="","",競技者データ入力シート!$S$2)</f>
        <v/>
      </c>
      <c r="C40" t="str">
        <f>IF(競技者データ入力シート!$D46="","",競技者データ入力シート!$S$3)</f>
        <v/>
      </c>
      <c r="D40" t="str">
        <f>IF(競技者データ入力シート!D46="","",競技者データ入力シート!B46)</f>
        <v/>
      </c>
      <c r="E40"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0"/>
        <v/>
      </c>
      <c r="M40" t="str">
        <f>ASC(IF(競技者データ入力シート!H46="","",競技者データ入力シート!H46))</f>
        <v/>
      </c>
      <c r="N40" t="str">
        <f>ASC(IF(競技者データ入力シート!P46="","",競技者データ入力シート!P46))</f>
        <v/>
      </c>
      <c r="O40" t="str">
        <f>IF(競技者データ入力シート!J46="","",競技者データ入力シート!J46)</f>
        <v/>
      </c>
      <c r="P40"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1" t="str">
        <f>IF($O40="","",IF($O40="男",IFERROR(VLOOKUP(競技者データ入力シート!Q46,データ!$B$2:$C$101,2,FALSE),""),IF($O40="女",IFERROR(VLOOKUP(競技者データ入力シート!Q46,データ!$F$2:$G$101,2,FALSE),""))))</f>
        <v/>
      </c>
      <c r="V40" t="str">
        <f>ASC(IF(競技者データ入力シート!Q46="","",競技者データ入力シート!R46))</f>
        <v/>
      </c>
      <c r="Y40" s="1" t="str">
        <f>IF($O40="","",IF($O40="男",IFERROR(VLOOKUP(競技者データ入力シート!V46,データ!$B$2:$C$101,2,FALSE),""),IF($O40="女",IFERROR(VLOOKUP(競技者データ入力シート!V46,データ!$F$2:$G$101,2,FALSE),""))))</f>
        <v/>
      </c>
      <c r="Z40" t="str">
        <f>ASC(IF(競技者データ入力シート!W46="","",競技者データ入力シート!W46))</f>
        <v/>
      </c>
      <c r="AC40" s="1" t="str">
        <f>IF($O40="","",IF($O40="男",IFERROR(VLOOKUP(競技者データ入力シート!AA46,データ!$B$2:$C$101,2,FALSE),""),IF($O40="女",IFERROR(VLOOKUP(競技者データ入力シート!AA46,データ!$F$2:$G$101,2,FALSE),""))))</f>
        <v/>
      </c>
      <c r="AD40" t="str">
        <f>ASC(IF(競技者データ入力シート!AB46="","",競技者データ入力シート!AB46))</f>
        <v/>
      </c>
      <c r="AG40" s="1"/>
      <c r="AO40" s="1" t="str">
        <f>IF(競技者データ入力シート!$I46="一般","A",(IF(競技者データ入力シート!$I46="大学","A",(IF(競技者データ入力シート!$I46="高校","B",(IF(競技者データ入力シート!$I46="中学","B","")))))))</f>
        <v/>
      </c>
      <c r="AP40" s="1" t="str">
        <f>IF(競技者データ入力シート!Y46="","",競技者データ入力シート!Y46)</f>
        <v/>
      </c>
      <c r="AQ40" s="19" t="str">
        <f>IF(競技者データ入力シート!$Y46="","",(IFERROR(VLOOKUP(($Y40&amp;$AP40),$CR$2:$CS$65,2,FALSE),"")))</f>
        <v/>
      </c>
      <c r="AR40" s="19" t="str">
        <f>IF(競技者データ入力シート!$Y46="","",$B40)</f>
        <v/>
      </c>
      <c r="AS40" s="19" t="str">
        <f>IF(競技者データ入力シート!$Y46="","",$C40&amp;$AP40)</f>
        <v/>
      </c>
      <c r="AT40" s="19"/>
      <c r="AU40" s="19" t="str">
        <f>IF(競技者データ入力シート!$Y46="","",$C40&amp;$AP40)</f>
        <v/>
      </c>
      <c r="AV40" s="19" t="str">
        <f>IF(競技者データ入力シート!$Y46="","",$C40&amp;$AP40)</f>
        <v/>
      </c>
      <c r="AW40" s="1" t="str">
        <f>IF(競技者データ入力シート!$Y46="","",(COUNTIF($AQ$2:AQ40,AQ40)))</f>
        <v/>
      </c>
      <c r="AX40" s="1" t="str">
        <f>IF(競技者データ入力シート!$Y46="","",$E40)</f>
        <v/>
      </c>
      <c r="AY40" s="19" t="str">
        <f>IF(競技者データ入力シート!$Y46="","",$J40)</f>
        <v/>
      </c>
      <c r="AZ40" s="1" t="str">
        <f>IF(競技者データ入力シート!$Y46="","",$Y40)</f>
        <v/>
      </c>
      <c r="BA40" s="1" t="str">
        <f>IF(競技者データ入力シート!$Y46="","",$Z40)</f>
        <v/>
      </c>
      <c r="BB40" t="str">
        <f>IF(競技者データ入力シート!AD46="","",競技者データ入力シート!AD46)</f>
        <v/>
      </c>
      <c r="BC40" s="19" t="str">
        <f>IF(競技者データ入力シート!$AD46="","",(IFERROR(VLOOKUP(($AC40&amp;$BB40),$CR$2:$CS$65,2,FALSE),"")))</f>
        <v/>
      </c>
      <c r="BD40" s="19" t="str">
        <f>IF(競技者データ入力シート!$AD46="","",$B40)</f>
        <v/>
      </c>
      <c r="BE40" s="19" t="str">
        <f>IF(競技者データ入力シート!$AD46="","",$C40&amp;$BB40)</f>
        <v/>
      </c>
      <c r="BF40" s="19"/>
      <c r="BG40" s="19" t="str">
        <f>IF(競技者データ入力シート!$AD46="","",$C40&amp;$BB40)</f>
        <v/>
      </c>
      <c r="BH40" s="19" t="str">
        <f>IF(競技者データ入力シート!$AD46="","",$C40&amp;$BB40)</f>
        <v/>
      </c>
      <c r="BI40" s="19" t="str">
        <f>IF(競技者データ入力シート!$AD46="","",(COUNTIF($BC$2:BC40,BC40)))</f>
        <v/>
      </c>
      <c r="BJ40" s="19" t="str">
        <f>IF(競技者データ入力シート!$AD46="","",E40)</f>
        <v/>
      </c>
      <c r="BK40" s="19" t="str">
        <f>IF(競技者データ入力シート!$AD46="","",J40)</f>
        <v/>
      </c>
      <c r="BL40" s="1" t="str">
        <f>IF(競技者データ入力シート!$AD46="","",AC40)</f>
        <v/>
      </c>
      <c r="BM40" s="19" t="str">
        <f>IF(競技者データ入力シート!$AD46="","",AD40)</f>
        <v/>
      </c>
      <c r="CO40" s="994">
        <f t="shared" si="20"/>
        <v>11</v>
      </c>
      <c r="CP40" s="994" t="str">
        <f t="shared" si="21"/>
        <v>一般女子4X100mR</v>
      </c>
      <c r="CQ40" s="993" t="s">
        <v>470</v>
      </c>
      <c r="CR40" s="993" t="str">
        <f t="shared" si="1"/>
        <v>11G</v>
      </c>
      <c r="CS40" t="str">
        <f t="shared" si="22"/>
        <v/>
      </c>
      <c r="CV40" t="str">
        <f t="shared" si="2"/>
        <v/>
      </c>
      <c r="CW40" t="str">
        <f t="shared" si="3"/>
        <v/>
      </c>
      <c r="CX40" s="1" t="str">
        <f t="shared" si="4"/>
        <v/>
      </c>
      <c r="CY40" s="1" t="str">
        <f>IF(CX40="","",COUNTIF($CX$2:CX40,CX40))</f>
        <v/>
      </c>
      <c r="CZ40" s="1" t="str">
        <f t="shared" si="5"/>
        <v/>
      </c>
      <c r="DA40" s="1" t="str">
        <f>IF(CZ40="","",COUNTIF($CZ$2:CZ40,CZ40))</f>
        <v/>
      </c>
      <c r="DC40" t="str">
        <f t="shared" si="6"/>
        <v/>
      </c>
      <c r="DD40" t="str">
        <f>IF(DC40="","",CONCATENATE(競技者データ入力シート!D46,競技者データ入力シート!E46))</f>
        <v/>
      </c>
      <c r="DE40" t="str">
        <f t="shared" si="7"/>
        <v/>
      </c>
      <c r="DF40" t="str">
        <f>IF(DE40="","",CONCATENATE(競技者データ入力シート!D46,競技者データ入力シート!E46))</f>
        <v/>
      </c>
    </row>
    <row r="41" spans="2:110">
      <c r="B41" t="str">
        <f>IF(競技者データ入力シート!$S$2="","",競技者データ入力シート!$S$2)</f>
        <v/>
      </c>
      <c r="C41" t="str">
        <f>IF(競技者データ入力シート!$D47="","",競技者データ入力シート!$S$3)</f>
        <v/>
      </c>
      <c r="D41" t="str">
        <f>IF(競技者データ入力シート!D47="","",競技者データ入力シート!B47)</f>
        <v/>
      </c>
      <c r="E41"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0"/>
        <v/>
      </c>
      <c r="M41" t="str">
        <f>ASC(IF(競技者データ入力シート!H47="","",競技者データ入力シート!H47))</f>
        <v/>
      </c>
      <c r="N41" t="str">
        <f>ASC(IF(競技者データ入力シート!P47="","",競技者データ入力シート!P47))</f>
        <v/>
      </c>
      <c r="O41" t="str">
        <f>IF(競技者データ入力シート!J47="","",競技者データ入力シート!J47)</f>
        <v/>
      </c>
      <c r="P4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1" t="str">
        <f>IF($O41="","",IF($O41="男",IFERROR(VLOOKUP(競技者データ入力シート!Q47,データ!$B$2:$C$101,2,FALSE),""),IF($O41="女",IFERROR(VLOOKUP(競技者データ入力シート!Q47,データ!$F$2:$G$101,2,FALSE),""))))</f>
        <v/>
      </c>
      <c r="V41" t="str">
        <f>ASC(IF(競技者データ入力シート!Q47="","",競技者データ入力シート!R47))</f>
        <v/>
      </c>
      <c r="Y41" s="1" t="str">
        <f>IF($O41="","",IF($O41="男",IFERROR(VLOOKUP(競技者データ入力シート!V47,データ!$B$2:$C$101,2,FALSE),""),IF($O41="女",IFERROR(VLOOKUP(競技者データ入力シート!V47,データ!$F$2:$G$101,2,FALSE),""))))</f>
        <v/>
      </c>
      <c r="Z41" t="str">
        <f>ASC(IF(競技者データ入力シート!W47="","",競技者データ入力シート!W47))</f>
        <v/>
      </c>
      <c r="AC41" s="1" t="str">
        <f>IF($O41="","",IF($O41="男",IFERROR(VLOOKUP(競技者データ入力シート!AA47,データ!$B$2:$C$101,2,FALSE),""),IF($O41="女",IFERROR(VLOOKUP(競技者データ入力シート!AA47,データ!$F$2:$G$101,2,FALSE),""))))</f>
        <v/>
      </c>
      <c r="AD41" t="str">
        <f>ASC(IF(競技者データ入力シート!AB47="","",競技者データ入力シート!AB47))</f>
        <v/>
      </c>
      <c r="AG41" s="1"/>
      <c r="AO41" s="1" t="str">
        <f>IF(競技者データ入力シート!$I47="一般","A",(IF(競技者データ入力シート!$I47="大学","A",(IF(競技者データ入力シート!$I47="高校","B",(IF(競技者データ入力シート!$I47="中学","B","")))))))</f>
        <v/>
      </c>
      <c r="AP41" s="1" t="str">
        <f>IF(競技者データ入力シート!Y47="","",競技者データ入力シート!Y47)</f>
        <v/>
      </c>
      <c r="AQ41" s="19" t="str">
        <f>IF(競技者データ入力シート!$Y47="","",(IFERROR(VLOOKUP(($Y41&amp;$AP41),$CR$2:$CS$65,2,FALSE),"")))</f>
        <v/>
      </c>
      <c r="AR41" s="19" t="str">
        <f>IF(競技者データ入力シート!$Y47="","",$B41)</f>
        <v/>
      </c>
      <c r="AS41" s="19" t="str">
        <f>IF(競技者データ入力シート!$Y47="","",$C41&amp;$AP41)</f>
        <v/>
      </c>
      <c r="AT41" s="19"/>
      <c r="AU41" s="19" t="str">
        <f>IF(競技者データ入力シート!$Y47="","",$C41&amp;$AP41)</f>
        <v/>
      </c>
      <c r="AV41" s="19" t="str">
        <f>IF(競技者データ入力シート!$Y47="","",$C41&amp;$AP41)</f>
        <v/>
      </c>
      <c r="AW41" s="1" t="str">
        <f>IF(競技者データ入力シート!$Y47="","",(COUNTIF($AQ$2:AQ41,AQ41)))</f>
        <v/>
      </c>
      <c r="AX41" s="1" t="str">
        <f>IF(競技者データ入力シート!$Y47="","",$E41)</f>
        <v/>
      </c>
      <c r="AY41" s="19" t="str">
        <f>IF(競技者データ入力シート!$Y47="","",$J41)</f>
        <v/>
      </c>
      <c r="AZ41" s="1" t="str">
        <f>IF(競技者データ入力シート!$Y47="","",$Y41)</f>
        <v/>
      </c>
      <c r="BA41" s="1" t="str">
        <f>IF(競技者データ入力シート!$Y47="","",$Z41)</f>
        <v/>
      </c>
      <c r="BB41" t="str">
        <f>IF(競技者データ入力シート!AD47="","",競技者データ入力シート!AD47)</f>
        <v/>
      </c>
      <c r="BC41" s="19" t="str">
        <f>IF(競技者データ入力シート!$AD47="","",(IFERROR(VLOOKUP(($AC41&amp;$BB41),$CR$2:$CS$65,2,FALSE),"")))</f>
        <v/>
      </c>
      <c r="BD41" s="19" t="str">
        <f>IF(競技者データ入力シート!$AD47="","",$B41)</f>
        <v/>
      </c>
      <c r="BE41" s="19" t="str">
        <f>IF(競技者データ入力シート!$AD47="","",$C41&amp;$BB41)</f>
        <v/>
      </c>
      <c r="BF41" s="19"/>
      <c r="BG41" s="19" t="str">
        <f>IF(競技者データ入力シート!$AD47="","",$C41&amp;$BB41)</f>
        <v/>
      </c>
      <c r="BH41" s="19" t="str">
        <f>IF(競技者データ入力シート!$AD47="","",$C41&amp;$BB41)</f>
        <v/>
      </c>
      <c r="BI41" s="19" t="str">
        <f>IF(競技者データ入力シート!$AD47="","",(COUNTIF($BC$2:BC41,BC41)))</f>
        <v/>
      </c>
      <c r="BJ41" s="19" t="str">
        <f>IF(競技者データ入力シート!$AD47="","",E41)</f>
        <v/>
      </c>
      <c r="BK41" s="19" t="str">
        <f>IF(競技者データ入力シート!$AD47="","",J41)</f>
        <v/>
      </c>
      <c r="BL41" s="1" t="str">
        <f>IF(競技者データ入力シート!$AD47="","",AC41)</f>
        <v/>
      </c>
      <c r="BM41" s="19" t="str">
        <f>IF(競技者データ入力シート!$AD47="","",AD41)</f>
        <v/>
      </c>
      <c r="CO41" s="994">
        <f t="shared" si="20"/>
        <v>11</v>
      </c>
      <c r="CP41" s="994" t="str">
        <f t="shared" si="21"/>
        <v>一般女子4X100mR</v>
      </c>
      <c r="CQ41" s="993" t="s">
        <v>471</v>
      </c>
      <c r="CR41" s="993" t="str">
        <f t="shared" si="1"/>
        <v>11H</v>
      </c>
      <c r="CS41" t="str">
        <f t="shared" si="22"/>
        <v/>
      </c>
      <c r="CV41" t="str">
        <f t="shared" si="2"/>
        <v/>
      </c>
      <c r="CW41" t="str">
        <f t="shared" si="3"/>
        <v/>
      </c>
      <c r="CX41" s="1" t="str">
        <f t="shared" si="4"/>
        <v/>
      </c>
      <c r="CY41" s="1" t="str">
        <f>IF(CX41="","",COUNTIF($CX$2:CX41,CX41))</f>
        <v/>
      </c>
      <c r="CZ41" s="1" t="str">
        <f t="shared" si="5"/>
        <v/>
      </c>
      <c r="DA41" s="1" t="str">
        <f>IF(CZ41="","",COUNTIF($CZ$2:CZ41,CZ41))</f>
        <v/>
      </c>
      <c r="DC41" t="str">
        <f t="shared" si="6"/>
        <v/>
      </c>
      <c r="DD41" t="str">
        <f>IF(DC41="","",CONCATENATE(競技者データ入力シート!D47,競技者データ入力シート!E47))</f>
        <v/>
      </c>
      <c r="DE41" t="str">
        <f t="shared" si="7"/>
        <v/>
      </c>
      <c r="DF41" t="str">
        <f>IF(DE41="","",CONCATENATE(競技者データ入力シート!D47,競技者データ入力シート!E47))</f>
        <v/>
      </c>
    </row>
    <row r="42" spans="2:110">
      <c r="B42" t="str">
        <f>IF(競技者データ入力シート!$S$2="","",競技者データ入力シート!$S$2)</f>
        <v/>
      </c>
      <c r="C42" t="str">
        <f>IF(競技者データ入力シート!$D48="","",競技者データ入力シート!$S$3)</f>
        <v/>
      </c>
      <c r="D42" t="str">
        <f>IF(競技者データ入力シート!D48="","",競技者データ入力シート!B48)</f>
        <v/>
      </c>
      <c r="E42"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0"/>
        <v/>
      </c>
      <c r="M42" t="str">
        <f>ASC(IF(競技者データ入力シート!H48="","",競技者データ入力シート!H48))</f>
        <v/>
      </c>
      <c r="N42" t="str">
        <f>ASC(IF(競技者データ入力シート!P48="","",競技者データ入力シート!P48))</f>
        <v/>
      </c>
      <c r="O42" t="str">
        <f>IF(競技者データ入力シート!J48="","",競技者データ入力シート!J48)</f>
        <v/>
      </c>
      <c r="P42"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1" t="str">
        <f>IF($O42="","",IF($O42="男",IFERROR(VLOOKUP(競技者データ入力シート!Q48,データ!$B$2:$C$101,2,FALSE),""),IF($O42="女",IFERROR(VLOOKUP(競技者データ入力シート!Q48,データ!$F$2:$G$101,2,FALSE),""))))</f>
        <v/>
      </c>
      <c r="V42" t="str">
        <f>ASC(IF(競技者データ入力シート!Q48="","",競技者データ入力シート!R48))</f>
        <v/>
      </c>
      <c r="Y42" s="1" t="str">
        <f>IF($O42="","",IF($O42="男",IFERROR(VLOOKUP(競技者データ入力シート!V48,データ!$B$2:$C$101,2,FALSE),""),IF($O42="女",IFERROR(VLOOKUP(競技者データ入力シート!V48,データ!$F$2:$G$101,2,FALSE),""))))</f>
        <v/>
      </c>
      <c r="Z42" t="str">
        <f>ASC(IF(競技者データ入力シート!W48="","",競技者データ入力シート!W48))</f>
        <v/>
      </c>
      <c r="AC42" s="1" t="str">
        <f>IF($O42="","",IF($O42="男",IFERROR(VLOOKUP(競技者データ入力シート!AA48,データ!$B$2:$C$101,2,FALSE),""),IF($O42="女",IFERROR(VLOOKUP(競技者データ入力シート!AA48,データ!$F$2:$G$101,2,FALSE),""))))</f>
        <v/>
      </c>
      <c r="AD42" t="str">
        <f>ASC(IF(競技者データ入力シート!AB48="","",競技者データ入力シート!AB48))</f>
        <v/>
      </c>
      <c r="AG42" s="1"/>
      <c r="AO42" s="1" t="str">
        <f>IF(競技者データ入力シート!$I48="一般","A",(IF(競技者データ入力シート!$I48="大学","A",(IF(競技者データ入力シート!$I48="高校","B",(IF(競技者データ入力シート!$I48="中学","B","")))))))</f>
        <v/>
      </c>
      <c r="AP42" s="1" t="str">
        <f>IF(競技者データ入力シート!Y48="","",競技者データ入力シート!Y48)</f>
        <v/>
      </c>
      <c r="AQ42" s="19" t="str">
        <f>IF(競技者データ入力シート!$Y48="","",(IFERROR(VLOOKUP(($Y42&amp;$AP42),$CR$2:$CS$65,2,FALSE),"")))</f>
        <v/>
      </c>
      <c r="AR42" s="19" t="str">
        <f>IF(競技者データ入力シート!$Y48="","",$B42)</f>
        <v/>
      </c>
      <c r="AS42" s="19" t="str">
        <f>IF(競技者データ入力シート!$Y48="","",$C42&amp;$AP42)</f>
        <v/>
      </c>
      <c r="AT42" s="19"/>
      <c r="AU42" s="19" t="str">
        <f>IF(競技者データ入力シート!$Y48="","",$C42&amp;$AP42)</f>
        <v/>
      </c>
      <c r="AV42" s="19" t="str">
        <f>IF(競技者データ入力シート!$Y48="","",$C42&amp;$AP42)</f>
        <v/>
      </c>
      <c r="AW42" s="1" t="str">
        <f>IF(競技者データ入力シート!$Y48="","",(COUNTIF($AQ$2:AQ42,AQ42)))</f>
        <v/>
      </c>
      <c r="AX42" s="1" t="str">
        <f>IF(競技者データ入力シート!$Y48="","",$E42)</f>
        <v/>
      </c>
      <c r="AY42" s="19" t="str">
        <f>IF(競技者データ入力シート!$Y48="","",$J42)</f>
        <v/>
      </c>
      <c r="AZ42" s="1" t="str">
        <f>IF(競技者データ入力シート!$Y48="","",$Y42)</f>
        <v/>
      </c>
      <c r="BA42" s="1" t="str">
        <f>IF(競技者データ入力シート!$Y48="","",$Z42)</f>
        <v/>
      </c>
      <c r="BB42" t="str">
        <f>IF(競技者データ入力シート!AD48="","",競技者データ入力シート!AD48)</f>
        <v/>
      </c>
      <c r="BC42" s="19" t="str">
        <f>IF(競技者データ入力シート!$AD48="","",(IFERROR(VLOOKUP(($AC42&amp;$BB42),$CR$2:$CS$65,2,FALSE),"")))</f>
        <v/>
      </c>
      <c r="BD42" s="19" t="str">
        <f>IF(競技者データ入力シート!$AD48="","",$B42)</f>
        <v/>
      </c>
      <c r="BE42" s="19" t="str">
        <f>IF(競技者データ入力シート!$AD48="","",$C42&amp;$BB42)</f>
        <v/>
      </c>
      <c r="BF42" s="19"/>
      <c r="BG42" s="19" t="str">
        <f>IF(競技者データ入力シート!$AD48="","",$C42&amp;$BB42)</f>
        <v/>
      </c>
      <c r="BH42" s="19" t="str">
        <f>IF(競技者データ入力シート!$AD48="","",$C42&amp;$BB42)</f>
        <v/>
      </c>
      <c r="BI42" s="19" t="str">
        <f>IF(競技者データ入力シート!$AD48="","",(COUNTIF($BC$2:BC42,BC42)))</f>
        <v/>
      </c>
      <c r="BJ42" s="19" t="str">
        <f>IF(競技者データ入力シート!$AD48="","",E42)</f>
        <v/>
      </c>
      <c r="BK42" s="19" t="str">
        <f>IF(競技者データ入力シート!$AD48="","",J42)</f>
        <v/>
      </c>
      <c r="BL42" s="1" t="str">
        <f>IF(競技者データ入力シート!$AD48="","",AC42)</f>
        <v/>
      </c>
      <c r="BM42" s="19" t="str">
        <f>IF(競技者データ入力シート!$AD48="","",AD42)</f>
        <v/>
      </c>
      <c r="CO42" s="994">
        <v>12</v>
      </c>
      <c r="CP42" s="994" t="s">
        <v>17</v>
      </c>
      <c r="CQ42" s="993" t="s">
        <v>417</v>
      </c>
      <c r="CR42" s="993" t="str">
        <f t="shared" si="1"/>
        <v>12A</v>
      </c>
      <c r="CS42" t="str">
        <f>IF(競技者データ入力シート!$S$2="","",競技者データ入力シート!$S$2*1000+CO42*10+1)</f>
        <v/>
      </c>
      <c r="CV42" t="str">
        <f t="shared" si="2"/>
        <v/>
      </c>
      <c r="CW42" t="str">
        <f t="shared" si="3"/>
        <v/>
      </c>
      <c r="CX42" s="1" t="str">
        <f t="shared" si="4"/>
        <v/>
      </c>
      <c r="CY42" s="1" t="str">
        <f>IF(CX42="","",COUNTIF($CX$2:CX42,CX42))</f>
        <v/>
      </c>
      <c r="CZ42" s="1" t="str">
        <f t="shared" si="5"/>
        <v/>
      </c>
      <c r="DA42" s="1" t="str">
        <f>IF(CZ42="","",COUNTIF($CZ$2:CZ42,CZ42))</f>
        <v/>
      </c>
      <c r="DC42" t="str">
        <f t="shared" si="6"/>
        <v/>
      </c>
      <c r="DD42" t="str">
        <f>IF(DC42="","",CONCATENATE(競技者データ入力シート!D48,競技者データ入力シート!E48))</f>
        <v/>
      </c>
      <c r="DE42" t="str">
        <f t="shared" si="7"/>
        <v/>
      </c>
      <c r="DF42" t="str">
        <f>IF(DE42="","",CONCATENATE(競技者データ入力シート!D48,競技者データ入力シート!E48))</f>
        <v/>
      </c>
    </row>
    <row r="43" spans="2:110">
      <c r="B43" t="str">
        <f>IF(競技者データ入力シート!$S$2="","",競技者データ入力シート!$S$2)</f>
        <v/>
      </c>
      <c r="C43" t="str">
        <f>IF(競技者データ入力シート!$D49="","",競技者データ入力シート!$S$3)</f>
        <v/>
      </c>
      <c r="D43" t="str">
        <f>IF(競技者データ入力シート!D49="","",競技者データ入力シート!B49)</f>
        <v/>
      </c>
      <c r="E43"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0"/>
        <v/>
      </c>
      <c r="M43" t="str">
        <f>ASC(IF(競技者データ入力シート!H49="","",競技者データ入力シート!H49))</f>
        <v/>
      </c>
      <c r="N43" t="str">
        <f>ASC(IF(競技者データ入力シート!P49="","",競技者データ入力シート!P49))</f>
        <v/>
      </c>
      <c r="O43" t="str">
        <f>IF(競技者データ入力シート!J49="","",競技者データ入力シート!J49)</f>
        <v/>
      </c>
      <c r="P43"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1" t="str">
        <f>IF($O43="","",IF($O43="男",IFERROR(VLOOKUP(競技者データ入力シート!Q49,データ!$B$2:$C$101,2,FALSE),""),IF($O43="女",IFERROR(VLOOKUP(競技者データ入力シート!Q49,データ!$F$2:$G$101,2,FALSE),""))))</f>
        <v/>
      </c>
      <c r="V43" t="str">
        <f>ASC(IF(競技者データ入力シート!Q49="","",競技者データ入力シート!R49))</f>
        <v/>
      </c>
      <c r="Y43" s="1" t="str">
        <f>IF($O43="","",IF($O43="男",IFERROR(VLOOKUP(競技者データ入力シート!V49,データ!$B$2:$C$101,2,FALSE),""),IF($O43="女",IFERROR(VLOOKUP(競技者データ入力シート!V49,データ!$F$2:$G$101,2,FALSE),""))))</f>
        <v/>
      </c>
      <c r="Z43" t="str">
        <f>ASC(IF(競技者データ入力シート!W49="","",競技者データ入力シート!W49))</f>
        <v/>
      </c>
      <c r="AC43" s="1" t="str">
        <f>IF($O43="","",IF($O43="男",IFERROR(VLOOKUP(競技者データ入力シート!AA49,データ!$B$2:$C$101,2,FALSE),""),IF($O43="女",IFERROR(VLOOKUP(競技者データ入力シート!AA49,データ!$F$2:$G$101,2,FALSE),""))))</f>
        <v/>
      </c>
      <c r="AD43" t="str">
        <f>ASC(IF(競技者データ入力シート!AB49="","",競技者データ入力シート!AB49))</f>
        <v/>
      </c>
      <c r="AG43" s="1"/>
      <c r="AO43" s="1" t="str">
        <f>IF(競技者データ入力シート!$I49="一般","A",(IF(競技者データ入力シート!$I49="大学","A",(IF(競技者データ入力シート!$I49="高校","B",(IF(競技者データ入力シート!$I49="中学","B","")))))))</f>
        <v/>
      </c>
      <c r="AP43" s="1" t="str">
        <f>IF(競技者データ入力シート!Y49="","",競技者データ入力シート!Y49)</f>
        <v/>
      </c>
      <c r="AQ43" s="19" t="str">
        <f>IF(競技者データ入力シート!$Y49="","",(IFERROR(VLOOKUP(($Y43&amp;$AP43),$CR$2:$CS$65,2,FALSE),"")))</f>
        <v/>
      </c>
      <c r="AR43" s="19" t="str">
        <f>IF(競技者データ入力シート!$Y49="","",$B43)</f>
        <v/>
      </c>
      <c r="AS43" s="19" t="str">
        <f>IF(競技者データ入力シート!$Y49="","",$C43&amp;$AP43)</f>
        <v/>
      </c>
      <c r="AT43" s="19"/>
      <c r="AU43" s="19" t="str">
        <f>IF(競技者データ入力シート!$Y49="","",$C43&amp;$AP43)</f>
        <v/>
      </c>
      <c r="AV43" s="19" t="str">
        <f>IF(競技者データ入力シート!$Y49="","",$C43&amp;$AP43)</f>
        <v/>
      </c>
      <c r="AW43" s="1" t="str">
        <f>IF(競技者データ入力シート!$Y49="","",(COUNTIF($AQ$2:AQ43,AQ43)))</f>
        <v/>
      </c>
      <c r="AX43" s="1" t="str">
        <f>IF(競技者データ入力シート!$Y49="","",$E43)</f>
        <v/>
      </c>
      <c r="AY43" s="19" t="str">
        <f>IF(競技者データ入力シート!$Y49="","",$J43)</f>
        <v/>
      </c>
      <c r="AZ43" s="1" t="str">
        <f>IF(競技者データ入力シート!$Y49="","",$Y43)</f>
        <v/>
      </c>
      <c r="BA43" s="1" t="str">
        <f>IF(競技者データ入力シート!$Y49="","",$Z43)</f>
        <v/>
      </c>
      <c r="BB43" t="str">
        <f>IF(競技者データ入力シート!AD49="","",競技者データ入力シート!AD49)</f>
        <v/>
      </c>
      <c r="BC43" s="19" t="str">
        <f>IF(競技者データ入力シート!$AD49="","",(IFERROR(VLOOKUP(($AC43&amp;$BB43),$CR$2:$CS$65,2,FALSE),"")))</f>
        <v/>
      </c>
      <c r="BD43" s="19" t="str">
        <f>IF(競技者データ入力シート!$AD49="","",$B43)</f>
        <v/>
      </c>
      <c r="BE43" s="19" t="str">
        <f>IF(競技者データ入力シート!$AD49="","",$C43&amp;$BB43)</f>
        <v/>
      </c>
      <c r="BF43" s="19"/>
      <c r="BG43" s="19" t="str">
        <f>IF(競技者データ入力シート!$AD49="","",$C43&amp;$BB43)</f>
        <v/>
      </c>
      <c r="BH43" s="19" t="str">
        <f>IF(競技者データ入力シート!$AD49="","",$C43&amp;$BB43)</f>
        <v/>
      </c>
      <c r="BI43" s="19" t="str">
        <f>IF(競技者データ入力シート!$AD49="","",(COUNTIF($BC$2:BC43,BC43)))</f>
        <v/>
      </c>
      <c r="BJ43" s="19" t="str">
        <f>IF(競技者データ入力シート!$AD49="","",E43)</f>
        <v/>
      </c>
      <c r="BK43" s="19" t="str">
        <f>IF(競技者データ入力シート!$AD49="","",J43)</f>
        <v/>
      </c>
      <c r="BL43" s="1" t="str">
        <f>IF(競技者データ入力シート!$AD49="","",AC43)</f>
        <v/>
      </c>
      <c r="BM43" s="19" t="str">
        <f>IF(競技者データ入力シート!$AD49="","",AD43)</f>
        <v/>
      </c>
      <c r="CO43" s="994">
        <f>CO42</f>
        <v>12</v>
      </c>
      <c r="CP43" s="994" t="str">
        <f>CP42</f>
        <v>一般女子4X400mR</v>
      </c>
      <c r="CQ43" s="993" t="s">
        <v>422</v>
      </c>
      <c r="CR43" s="993" t="str">
        <f t="shared" si="1"/>
        <v>12B</v>
      </c>
      <c r="CS43" t="str">
        <f>IF(CS42="","",CS42+1)</f>
        <v/>
      </c>
      <c r="CV43" t="str">
        <f t="shared" si="2"/>
        <v/>
      </c>
      <c r="CW43" t="str">
        <f t="shared" si="3"/>
        <v/>
      </c>
      <c r="CX43" s="1" t="str">
        <f t="shared" si="4"/>
        <v/>
      </c>
      <c r="CY43" s="1" t="str">
        <f>IF(CX43="","",COUNTIF($CX$2:CX43,CX43))</f>
        <v/>
      </c>
      <c r="CZ43" s="1" t="str">
        <f t="shared" si="5"/>
        <v/>
      </c>
      <c r="DA43" s="1" t="str">
        <f>IF(CZ43="","",COUNTIF($CZ$2:CZ43,CZ43))</f>
        <v/>
      </c>
      <c r="DC43" t="str">
        <f t="shared" si="6"/>
        <v/>
      </c>
      <c r="DD43" t="str">
        <f>IF(DC43="","",CONCATENATE(競技者データ入力シート!D49,競技者データ入力シート!E49))</f>
        <v/>
      </c>
      <c r="DE43" t="str">
        <f t="shared" si="7"/>
        <v/>
      </c>
      <c r="DF43" t="str">
        <f>IF(DE43="","",CONCATENATE(競技者データ入力シート!D49,競技者データ入力シート!E49))</f>
        <v/>
      </c>
    </row>
    <row r="44" spans="2:110">
      <c r="B44" t="str">
        <f>IF(競技者データ入力シート!$S$2="","",競技者データ入力シート!$S$2)</f>
        <v/>
      </c>
      <c r="C44" t="str">
        <f>IF(競技者データ入力シート!$D50="","",競技者データ入力シート!$S$3)</f>
        <v/>
      </c>
      <c r="D44" t="str">
        <f>IF(競技者データ入力シート!D50="","",競技者データ入力シート!B50)</f>
        <v/>
      </c>
      <c r="E44"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0"/>
        <v/>
      </c>
      <c r="M44" t="str">
        <f>ASC(IF(競技者データ入力シート!H50="","",競技者データ入力シート!H50))</f>
        <v/>
      </c>
      <c r="N44" t="str">
        <f>ASC(IF(競技者データ入力シート!P50="","",競技者データ入力シート!P50))</f>
        <v/>
      </c>
      <c r="O44" t="str">
        <f>IF(競技者データ入力シート!J50="","",競技者データ入力シート!J50)</f>
        <v/>
      </c>
      <c r="P44"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1" t="str">
        <f>IF($O44="","",IF($O44="男",IFERROR(VLOOKUP(競技者データ入力シート!Q50,データ!$B$2:$C$101,2,FALSE),""),IF($O44="女",IFERROR(VLOOKUP(競技者データ入力シート!Q50,データ!$F$2:$G$101,2,FALSE),""))))</f>
        <v/>
      </c>
      <c r="V44" t="str">
        <f>ASC(IF(競技者データ入力シート!Q50="","",競技者データ入力シート!R50))</f>
        <v/>
      </c>
      <c r="Y44" s="1" t="str">
        <f>IF($O44="","",IF($O44="男",IFERROR(VLOOKUP(競技者データ入力シート!V50,データ!$B$2:$C$101,2,FALSE),""),IF($O44="女",IFERROR(VLOOKUP(競技者データ入力シート!V50,データ!$F$2:$G$101,2,FALSE),""))))</f>
        <v/>
      </c>
      <c r="Z44" t="str">
        <f>ASC(IF(競技者データ入力シート!W50="","",競技者データ入力シート!W50))</f>
        <v/>
      </c>
      <c r="AC44" s="1" t="str">
        <f>IF($O44="","",IF($O44="男",IFERROR(VLOOKUP(競技者データ入力シート!AA50,データ!$B$2:$C$101,2,FALSE),""),IF($O44="女",IFERROR(VLOOKUP(競技者データ入力シート!AA50,データ!$F$2:$G$101,2,FALSE),""))))</f>
        <v/>
      </c>
      <c r="AD44" t="str">
        <f>ASC(IF(競技者データ入力シート!AB50="","",競技者データ入力シート!AB50))</f>
        <v/>
      </c>
      <c r="AG44" s="1"/>
      <c r="AO44" s="1" t="str">
        <f>IF(競技者データ入力シート!$I50="一般","A",(IF(競技者データ入力シート!$I50="大学","A",(IF(競技者データ入力シート!$I50="高校","B",(IF(競技者データ入力シート!$I50="中学","B","")))))))</f>
        <v/>
      </c>
      <c r="AP44" s="1" t="str">
        <f>IF(競技者データ入力シート!Y50="","",競技者データ入力シート!Y50)</f>
        <v/>
      </c>
      <c r="AQ44" s="19" t="str">
        <f>IF(競技者データ入力シート!$Y50="","",(IFERROR(VLOOKUP(($Y44&amp;$AP44),$CR$2:$CS$65,2,FALSE),"")))</f>
        <v/>
      </c>
      <c r="AR44" s="19" t="str">
        <f>IF(競技者データ入力シート!$Y50="","",$B44)</f>
        <v/>
      </c>
      <c r="AS44" s="19" t="str">
        <f>IF(競技者データ入力シート!$Y50="","",$C44&amp;$AP44)</f>
        <v/>
      </c>
      <c r="AT44" s="19"/>
      <c r="AU44" s="19" t="str">
        <f>IF(競技者データ入力シート!$Y50="","",$C44&amp;$AP44)</f>
        <v/>
      </c>
      <c r="AV44" s="19" t="str">
        <f>IF(競技者データ入力シート!$Y50="","",$C44&amp;$AP44)</f>
        <v/>
      </c>
      <c r="AW44" s="1" t="str">
        <f>IF(競技者データ入力シート!$Y50="","",(COUNTIF($AQ$2:AQ44,AQ44)))</f>
        <v/>
      </c>
      <c r="AX44" s="1" t="str">
        <f>IF(競技者データ入力シート!$Y50="","",$E44)</f>
        <v/>
      </c>
      <c r="AY44" s="19" t="str">
        <f>IF(競技者データ入力シート!$Y50="","",$J44)</f>
        <v/>
      </c>
      <c r="AZ44" s="1" t="str">
        <f>IF(競技者データ入力シート!$Y50="","",$Y44)</f>
        <v/>
      </c>
      <c r="BA44" s="1" t="str">
        <f>IF(競技者データ入力シート!$Y50="","",$Z44)</f>
        <v/>
      </c>
      <c r="BB44" t="str">
        <f>IF(競技者データ入力シート!AD50="","",競技者データ入力シート!AD50)</f>
        <v/>
      </c>
      <c r="BC44" s="19" t="str">
        <f>IF(競技者データ入力シート!$AD50="","",(IFERROR(VLOOKUP(($AC44&amp;$BB44),$CR$2:$CS$65,2,FALSE),"")))</f>
        <v/>
      </c>
      <c r="BD44" s="19" t="str">
        <f>IF(競技者データ入力シート!$AD50="","",$B44)</f>
        <v/>
      </c>
      <c r="BE44" s="19" t="str">
        <f>IF(競技者データ入力シート!$AD50="","",$C44&amp;$BB44)</f>
        <v/>
      </c>
      <c r="BF44" s="19"/>
      <c r="BG44" s="19" t="str">
        <f>IF(競技者データ入力シート!$AD50="","",$C44&amp;$BB44)</f>
        <v/>
      </c>
      <c r="BH44" s="19" t="str">
        <f>IF(競技者データ入力シート!$AD50="","",$C44&amp;$BB44)</f>
        <v/>
      </c>
      <c r="BI44" s="19" t="str">
        <f>IF(競技者データ入力シート!$AD50="","",(COUNTIF($BC$2:BC44,BC44)))</f>
        <v/>
      </c>
      <c r="BJ44" s="19" t="str">
        <f>IF(競技者データ入力シート!$AD50="","",E44)</f>
        <v/>
      </c>
      <c r="BK44" s="19" t="str">
        <f>IF(競技者データ入力シート!$AD50="","",J44)</f>
        <v/>
      </c>
      <c r="BL44" s="1" t="str">
        <f>IF(競技者データ入力シート!$AD50="","",AC44)</f>
        <v/>
      </c>
      <c r="BM44" s="19" t="str">
        <f>IF(競技者データ入力シート!$AD50="","",AD44)</f>
        <v/>
      </c>
      <c r="CO44" s="994">
        <f t="shared" ref="CO44:CO49" si="23">CO43</f>
        <v>12</v>
      </c>
      <c r="CP44" s="994" t="str">
        <f t="shared" ref="CP44:CP49" si="24">CP43</f>
        <v>一般女子4X400mR</v>
      </c>
      <c r="CQ44" s="993" t="s">
        <v>424</v>
      </c>
      <c r="CR44" s="993" t="str">
        <f t="shared" si="1"/>
        <v>12C</v>
      </c>
      <c r="CS44" t="str">
        <f t="shared" ref="CS44:CS49" si="25">IF(CS43="","",CS43+1)</f>
        <v/>
      </c>
      <c r="CV44" t="str">
        <f t="shared" si="2"/>
        <v/>
      </c>
      <c r="CW44" t="str">
        <f t="shared" si="3"/>
        <v/>
      </c>
      <c r="CX44" s="1" t="str">
        <f t="shared" si="4"/>
        <v/>
      </c>
      <c r="CY44" s="1" t="str">
        <f>IF(CX44="","",COUNTIF($CX$2:CX44,CX44))</f>
        <v/>
      </c>
      <c r="CZ44" s="1" t="str">
        <f t="shared" si="5"/>
        <v/>
      </c>
      <c r="DA44" s="1" t="str">
        <f>IF(CZ44="","",COUNTIF($CZ$2:CZ44,CZ44))</f>
        <v/>
      </c>
      <c r="DC44" t="str">
        <f t="shared" si="6"/>
        <v/>
      </c>
      <c r="DD44" t="str">
        <f>IF(DC44="","",CONCATENATE(競技者データ入力シート!D50,競技者データ入力シート!E50))</f>
        <v/>
      </c>
      <c r="DE44" t="str">
        <f t="shared" si="7"/>
        <v/>
      </c>
      <c r="DF44" t="str">
        <f>IF(DE44="","",CONCATENATE(競技者データ入力シート!D50,競技者データ入力シート!E50))</f>
        <v/>
      </c>
    </row>
    <row r="45" spans="2:110">
      <c r="B45" t="str">
        <f>IF(競技者データ入力シート!$S$2="","",競技者データ入力シート!$S$2)</f>
        <v/>
      </c>
      <c r="C45" t="str">
        <f>IF(競技者データ入力シート!$D51="","",競技者データ入力シート!$S$3)</f>
        <v/>
      </c>
      <c r="D45" t="str">
        <f>IF(競技者データ入力シート!D51="","",競技者データ入力シート!B51)</f>
        <v/>
      </c>
      <c r="E45"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0"/>
        <v/>
      </c>
      <c r="M45" t="str">
        <f>ASC(IF(競技者データ入力シート!H51="","",競技者データ入力シート!H51))</f>
        <v/>
      </c>
      <c r="N45" t="str">
        <f>ASC(IF(競技者データ入力シート!P51="","",競技者データ入力シート!P51))</f>
        <v/>
      </c>
      <c r="O45" t="str">
        <f>IF(競技者データ入力シート!J51="","",競技者データ入力シート!J51)</f>
        <v/>
      </c>
      <c r="P45"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1" t="str">
        <f>IF($O45="","",IF($O45="男",IFERROR(VLOOKUP(競技者データ入力シート!Q51,データ!$B$2:$C$101,2,FALSE),""),IF($O45="女",IFERROR(VLOOKUP(競技者データ入力シート!Q51,データ!$F$2:$G$101,2,FALSE),""))))</f>
        <v/>
      </c>
      <c r="V45" t="str">
        <f>ASC(IF(競技者データ入力シート!Q51="","",競技者データ入力シート!R51))</f>
        <v/>
      </c>
      <c r="Y45" s="1" t="str">
        <f>IF($O45="","",IF($O45="男",IFERROR(VLOOKUP(競技者データ入力シート!V51,データ!$B$2:$C$101,2,FALSE),""),IF($O45="女",IFERROR(VLOOKUP(競技者データ入力シート!V51,データ!$F$2:$G$101,2,FALSE),""))))</f>
        <v/>
      </c>
      <c r="Z45" t="str">
        <f>ASC(IF(競技者データ入力シート!W51="","",競技者データ入力シート!W51))</f>
        <v/>
      </c>
      <c r="AC45" s="1" t="str">
        <f>IF($O45="","",IF($O45="男",IFERROR(VLOOKUP(競技者データ入力シート!AA51,データ!$B$2:$C$101,2,FALSE),""),IF($O45="女",IFERROR(VLOOKUP(競技者データ入力シート!AA51,データ!$F$2:$G$101,2,FALSE),""))))</f>
        <v/>
      </c>
      <c r="AD45" t="str">
        <f>ASC(IF(競技者データ入力シート!AB51="","",競技者データ入力シート!AB51))</f>
        <v/>
      </c>
      <c r="AG45" s="1"/>
      <c r="AO45" s="1" t="str">
        <f>IF(競技者データ入力シート!$I51="一般","A",(IF(競技者データ入力シート!$I51="大学","A",(IF(競技者データ入力シート!$I51="高校","B",(IF(競技者データ入力シート!$I51="中学","B","")))))))</f>
        <v/>
      </c>
      <c r="AP45" s="1" t="str">
        <f>IF(競技者データ入力シート!Y51="","",競技者データ入力シート!Y51)</f>
        <v/>
      </c>
      <c r="AQ45" s="19" t="str">
        <f>IF(競技者データ入力シート!$Y51="","",(IFERROR(VLOOKUP(($Y45&amp;$AP45),$CR$2:$CS$65,2,FALSE),"")))</f>
        <v/>
      </c>
      <c r="AR45" s="19" t="str">
        <f>IF(競技者データ入力シート!$Y51="","",$B45)</f>
        <v/>
      </c>
      <c r="AS45" s="19" t="str">
        <f>IF(競技者データ入力シート!$Y51="","",$C45&amp;$AP45)</f>
        <v/>
      </c>
      <c r="AT45" s="19"/>
      <c r="AU45" s="19" t="str">
        <f>IF(競技者データ入力シート!$Y51="","",$C45&amp;$AP45)</f>
        <v/>
      </c>
      <c r="AV45" s="19" t="str">
        <f>IF(競技者データ入力シート!$Y51="","",$C45&amp;$AP45)</f>
        <v/>
      </c>
      <c r="AW45" s="1" t="str">
        <f>IF(競技者データ入力シート!$Y51="","",(COUNTIF($AQ$2:AQ45,AQ45)))</f>
        <v/>
      </c>
      <c r="AX45" s="1" t="str">
        <f>IF(競技者データ入力シート!$Y51="","",$E45)</f>
        <v/>
      </c>
      <c r="AY45" s="19" t="str">
        <f>IF(競技者データ入力シート!$Y51="","",$J45)</f>
        <v/>
      </c>
      <c r="AZ45" s="1" t="str">
        <f>IF(競技者データ入力シート!$Y51="","",$Y45)</f>
        <v/>
      </c>
      <c r="BA45" s="1" t="str">
        <f>IF(競技者データ入力シート!$Y51="","",$Z45)</f>
        <v/>
      </c>
      <c r="BB45" t="str">
        <f>IF(競技者データ入力シート!AD51="","",競技者データ入力シート!AD51)</f>
        <v/>
      </c>
      <c r="BC45" s="19" t="str">
        <f>IF(競技者データ入力シート!$AD51="","",(IFERROR(VLOOKUP(($AC45&amp;$BB45),$CR$2:$CS$65,2,FALSE),"")))</f>
        <v/>
      </c>
      <c r="BD45" s="19" t="str">
        <f>IF(競技者データ入力シート!$AD51="","",$B45)</f>
        <v/>
      </c>
      <c r="BE45" s="19" t="str">
        <f>IF(競技者データ入力シート!$AD51="","",$C45&amp;$BB45)</f>
        <v/>
      </c>
      <c r="BF45" s="19"/>
      <c r="BG45" s="19" t="str">
        <f>IF(競技者データ入力シート!$AD51="","",$C45&amp;$BB45)</f>
        <v/>
      </c>
      <c r="BH45" s="19" t="str">
        <f>IF(競技者データ入力シート!$AD51="","",$C45&amp;$BB45)</f>
        <v/>
      </c>
      <c r="BI45" s="19" t="str">
        <f>IF(競技者データ入力シート!$AD51="","",(COUNTIF($BC$2:BC45,BC45)))</f>
        <v/>
      </c>
      <c r="BJ45" s="19" t="str">
        <f>IF(競技者データ入力シート!$AD51="","",E45)</f>
        <v/>
      </c>
      <c r="BK45" s="19" t="str">
        <f>IF(競技者データ入力シート!$AD51="","",J45)</f>
        <v/>
      </c>
      <c r="BL45" s="1" t="str">
        <f>IF(競技者データ入力シート!$AD51="","",AC45)</f>
        <v/>
      </c>
      <c r="BM45" s="19" t="str">
        <f>IF(競技者データ入力シート!$AD51="","",AD45)</f>
        <v/>
      </c>
      <c r="CO45" s="994">
        <f t="shared" si="23"/>
        <v>12</v>
      </c>
      <c r="CP45" s="994" t="str">
        <f t="shared" si="24"/>
        <v>一般女子4X400mR</v>
      </c>
      <c r="CQ45" s="993" t="s">
        <v>426</v>
      </c>
      <c r="CR45" s="993" t="str">
        <f t="shared" si="1"/>
        <v>12D</v>
      </c>
      <c r="CS45" t="str">
        <f t="shared" si="25"/>
        <v/>
      </c>
      <c r="CV45" t="str">
        <f t="shared" si="2"/>
        <v/>
      </c>
      <c r="CW45" t="str">
        <f t="shared" si="3"/>
        <v/>
      </c>
      <c r="CX45" s="1" t="str">
        <f t="shared" si="4"/>
        <v/>
      </c>
      <c r="CY45" s="1" t="str">
        <f>IF(CX45="","",COUNTIF($CX$2:CX45,CX45))</f>
        <v/>
      </c>
      <c r="CZ45" s="1" t="str">
        <f t="shared" si="5"/>
        <v/>
      </c>
      <c r="DA45" s="1" t="str">
        <f>IF(CZ45="","",COUNTIF($CZ$2:CZ45,CZ45))</f>
        <v/>
      </c>
      <c r="DC45" t="str">
        <f t="shared" si="6"/>
        <v/>
      </c>
      <c r="DD45" t="str">
        <f>IF(DC45="","",CONCATENATE(競技者データ入力シート!D51,競技者データ入力シート!E51))</f>
        <v/>
      </c>
      <c r="DE45" t="str">
        <f t="shared" si="7"/>
        <v/>
      </c>
      <c r="DF45" t="str">
        <f>IF(DE45="","",CONCATENATE(競技者データ入力シート!D51,競技者データ入力シート!E51))</f>
        <v/>
      </c>
    </row>
    <row r="46" spans="2:110">
      <c r="B46" t="str">
        <f>IF(競技者データ入力シート!$S$2="","",競技者データ入力シート!$S$2)</f>
        <v/>
      </c>
      <c r="C46" t="str">
        <f>IF(競技者データ入力シート!$D52="","",競技者データ入力シート!$S$3)</f>
        <v/>
      </c>
      <c r="D46" t="str">
        <f>IF(競技者データ入力シート!D52="","",競技者データ入力シート!B52)</f>
        <v/>
      </c>
      <c r="E46"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0"/>
        <v/>
      </c>
      <c r="M46" t="str">
        <f>ASC(IF(競技者データ入力シート!H52="","",競技者データ入力シート!H52))</f>
        <v/>
      </c>
      <c r="N46" t="str">
        <f>ASC(IF(競技者データ入力シート!P52="","",競技者データ入力シート!P52))</f>
        <v/>
      </c>
      <c r="O46" t="str">
        <f>IF(競技者データ入力シート!J52="","",競技者データ入力シート!J52)</f>
        <v/>
      </c>
      <c r="P46"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1" t="str">
        <f>IF($O46="","",IF($O46="男",IFERROR(VLOOKUP(競技者データ入力シート!Q52,データ!$B$2:$C$101,2,FALSE),""),IF($O46="女",IFERROR(VLOOKUP(競技者データ入力シート!Q52,データ!$F$2:$G$101,2,FALSE),""))))</f>
        <v/>
      </c>
      <c r="V46" t="str">
        <f>ASC(IF(競技者データ入力シート!Q52="","",競技者データ入力シート!R52))</f>
        <v/>
      </c>
      <c r="Y46" s="1" t="str">
        <f>IF($O46="","",IF($O46="男",IFERROR(VLOOKUP(競技者データ入力シート!V52,データ!$B$2:$C$101,2,FALSE),""),IF($O46="女",IFERROR(VLOOKUP(競技者データ入力シート!V52,データ!$F$2:$G$101,2,FALSE),""))))</f>
        <v/>
      </c>
      <c r="Z46" t="str">
        <f>ASC(IF(競技者データ入力シート!W52="","",競技者データ入力シート!W52))</f>
        <v/>
      </c>
      <c r="AC46" s="1" t="str">
        <f>IF($O46="","",IF($O46="男",IFERROR(VLOOKUP(競技者データ入力シート!AA52,データ!$B$2:$C$101,2,FALSE),""),IF($O46="女",IFERROR(VLOOKUP(競技者データ入力シート!AA52,データ!$F$2:$G$101,2,FALSE),""))))</f>
        <v/>
      </c>
      <c r="AD46" t="str">
        <f>ASC(IF(競技者データ入力シート!AB52="","",競技者データ入力シート!AB52))</f>
        <v/>
      </c>
      <c r="AG46" s="1"/>
      <c r="AO46" s="1" t="str">
        <f>IF(競技者データ入力シート!$I52="一般","A",(IF(競技者データ入力シート!$I52="大学","A",(IF(競技者データ入力シート!$I52="高校","B",(IF(競技者データ入力シート!$I52="中学","B","")))))))</f>
        <v/>
      </c>
      <c r="AP46" s="1" t="str">
        <f>IF(競技者データ入力シート!Y52="","",競技者データ入力シート!Y52)</f>
        <v/>
      </c>
      <c r="AQ46" s="19" t="str">
        <f>IF(競技者データ入力シート!$Y52="","",(IFERROR(VLOOKUP(($Y46&amp;$AP46),$CR$2:$CS$65,2,FALSE),"")))</f>
        <v/>
      </c>
      <c r="AR46" s="19" t="str">
        <f>IF(競技者データ入力シート!$Y52="","",$B46)</f>
        <v/>
      </c>
      <c r="AS46" s="19" t="str">
        <f>IF(競技者データ入力シート!$Y52="","",$C46&amp;$AP46)</f>
        <v/>
      </c>
      <c r="AT46" s="19"/>
      <c r="AU46" s="19" t="str">
        <f>IF(競技者データ入力シート!$Y52="","",$C46&amp;$AP46)</f>
        <v/>
      </c>
      <c r="AV46" s="19" t="str">
        <f>IF(競技者データ入力シート!$Y52="","",$C46&amp;$AP46)</f>
        <v/>
      </c>
      <c r="AW46" s="1" t="str">
        <f>IF(競技者データ入力シート!$Y52="","",(COUNTIF($AQ$2:AQ46,AQ46)))</f>
        <v/>
      </c>
      <c r="AX46" s="1" t="str">
        <f>IF(競技者データ入力シート!$Y52="","",$E46)</f>
        <v/>
      </c>
      <c r="AY46" s="19" t="str">
        <f>IF(競技者データ入力シート!$Y52="","",$J46)</f>
        <v/>
      </c>
      <c r="AZ46" s="1" t="str">
        <f>IF(競技者データ入力シート!$Y52="","",$Y46)</f>
        <v/>
      </c>
      <c r="BA46" s="1" t="str">
        <f>IF(競技者データ入力シート!$Y52="","",$Z46)</f>
        <v/>
      </c>
      <c r="BB46" t="str">
        <f>IF(競技者データ入力シート!AD52="","",競技者データ入力シート!AD52)</f>
        <v/>
      </c>
      <c r="BC46" s="19" t="str">
        <f>IF(競技者データ入力シート!$AD52="","",(IFERROR(VLOOKUP(($AC46&amp;$BB46),$CR$2:$CS$65,2,FALSE),"")))</f>
        <v/>
      </c>
      <c r="BD46" s="19" t="str">
        <f>IF(競技者データ入力シート!$AD52="","",$B46)</f>
        <v/>
      </c>
      <c r="BE46" s="19" t="str">
        <f>IF(競技者データ入力シート!$AD52="","",$C46&amp;$BB46)</f>
        <v/>
      </c>
      <c r="BF46" s="19"/>
      <c r="BG46" s="19" t="str">
        <f>IF(競技者データ入力シート!$AD52="","",$C46&amp;$BB46)</f>
        <v/>
      </c>
      <c r="BH46" s="19" t="str">
        <f>IF(競技者データ入力シート!$AD52="","",$C46&amp;$BB46)</f>
        <v/>
      </c>
      <c r="BI46" s="19" t="str">
        <f>IF(競技者データ入力シート!$AD52="","",(COUNTIF($BC$2:BC46,BC46)))</f>
        <v/>
      </c>
      <c r="BJ46" s="19" t="str">
        <f>IF(競技者データ入力シート!$AD52="","",E46)</f>
        <v/>
      </c>
      <c r="BK46" s="19" t="str">
        <f>IF(競技者データ入力シート!$AD52="","",J46)</f>
        <v/>
      </c>
      <c r="BL46" s="1" t="str">
        <f>IF(競技者データ入力シート!$AD52="","",AC46)</f>
        <v/>
      </c>
      <c r="BM46" s="19" t="str">
        <f>IF(競技者データ入力シート!$AD52="","",AD46)</f>
        <v/>
      </c>
      <c r="CO46" s="994">
        <f t="shared" si="23"/>
        <v>12</v>
      </c>
      <c r="CP46" s="994" t="str">
        <f t="shared" si="24"/>
        <v>一般女子4X400mR</v>
      </c>
      <c r="CQ46" s="993" t="s">
        <v>428</v>
      </c>
      <c r="CR46" s="993" t="str">
        <f t="shared" si="1"/>
        <v>12E</v>
      </c>
      <c r="CS46" t="str">
        <f t="shared" si="25"/>
        <v/>
      </c>
      <c r="CV46" t="str">
        <f t="shared" si="2"/>
        <v/>
      </c>
      <c r="CW46" t="str">
        <f t="shared" si="3"/>
        <v/>
      </c>
      <c r="CX46" s="1" t="str">
        <f t="shared" si="4"/>
        <v/>
      </c>
      <c r="CY46" s="1" t="str">
        <f>IF(CX46="","",COUNTIF($CX$2:CX46,CX46))</f>
        <v/>
      </c>
      <c r="CZ46" s="1" t="str">
        <f t="shared" si="5"/>
        <v/>
      </c>
      <c r="DA46" s="1" t="str">
        <f>IF(CZ46="","",COUNTIF($CZ$2:CZ46,CZ46))</f>
        <v/>
      </c>
      <c r="DC46" t="str">
        <f t="shared" si="6"/>
        <v/>
      </c>
      <c r="DD46" t="str">
        <f>IF(DC46="","",CONCATENATE(競技者データ入力シート!D52,競技者データ入力シート!E52))</f>
        <v/>
      </c>
      <c r="DE46" t="str">
        <f t="shared" si="7"/>
        <v/>
      </c>
      <c r="DF46" t="str">
        <f>IF(DE46="","",CONCATENATE(競技者データ入力シート!D52,競技者データ入力シート!E52))</f>
        <v/>
      </c>
    </row>
    <row r="47" spans="2:110">
      <c r="B47" t="str">
        <f>IF(競技者データ入力シート!$S$2="","",競技者データ入力シート!$S$2)</f>
        <v/>
      </c>
      <c r="C47" t="str">
        <f>IF(競技者データ入力シート!$D53="","",競技者データ入力シート!$S$3)</f>
        <v/>
      </c>
      <c r="D47" t="str">
        <f>IF(競技者データ入力シート!D53="","",競技者データ入力シート!B53)</f>
        <v/>
      </c>
      <c r="E47"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0"/>
        <v/>
      </c>
      <c r="M47" t="str">
        <f>ASC(IF(競技者データ入力シート!H53="","",競技者データ入力シート!H53))</f>
        <v/>
      </c>
      <c r="N47" t="str">
        <f>ASC(IF(競技者データ入力シート!P53="","",競技者データ入力シート!P53))</f>
        <v/>
      </c>
      <c r="O47" t="str">
        <f>IF(競技者データ入力シート!J53="","",競技者データ入力シート!J53)</f>
        <v/>
      </c>
      <c r="P47"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1" t="str">
        <f>IF($O47="","",IF($O47="男",IFERROR(VLOOKUP(競技者データ入力シート!Q53,データ!$B$2:$C$101,2,FALSE),""),IF($O47="女",IFERROR(VLOOKUP(競技者データ入力シート!Q53,データ!$F$2:$G$101,2,FALSE),""))))</f>
        <v/>
      </c>
      <c r="V47" t="str">
        <f>ASC(IF(競技者データ入力シート!Q53="","",競技者データ入力シート!R53))</f>
        <v/>
      </c>
      <c r="Y47" s="1" t="str">
        <f>IF($O47="","",IF($O47="男",IFERROR(VLOOKUP(競技者データ入力シート!V53,データ!$B$2:$C$101,2,FALSE),""),IF($O47="女",IFERROR(VLOOKUP(競技者データ入力シート!V53,データ!$F$2:$G$101,2,FALSE),""))))</f>
        <v/>
      </c>
      <c r="Z47" t="str">
        <f>ASC(IF(競技者データ入力シート!W53="","",競技者データ入力シート!W53))</f>
        <v/>
      </c>
      <c r="AC47" s="1" t="str">
        <f>IF($O47="","",IF($O47="男",IFERROR(VLOOKUP(競技者データ入力シート!AA53,データ!$B$2:$C$101,2,FALSE),""),IF($O47="女",IFERROR(VLOOKUP(競技者データ入力シート!AA53,データ!$F$2:$G$101,2,FALSE),""))))</f>
        <v/>
      </c>
      <c r="AD47" t="str">
        <f>ASC(IF(競技者データ入力シート!AB53="","",競技者データ入力シート!AB53))</f>
        <v/>
      </c>
      <c r="AG47" s="1"/>
      <c r="AO47" s="1" t="str">
        <f>IF(競技者データ入力シート!$I53="一般","A",(IF(競技者データ入力シート!$I53="大学","A",(IF(競技者データ入力シート!$I53="高校","B",(IF(競技者データ入力シート!$I53="中学","B","")))))))</f>
        <v/>
      </c>
      <c r="AP47" s="1" t="str">
        <f>IF(競技者データ入力シート!Y53="","",競技者データ入力シート!Y53)</f>
        <v/>
      </c>
      <c r="AQ47" s="19" t="str">
        <f>IF(競技者データ入力シート!$Y53="","",(IFERROR(VLOOKUP(($Y47&amp;$AP47),$CR$2:$CS$65,2,FALSE),"")))</f>
        <v/>
      </c>
      <c r="AR47" s="19" t="str">
        <f>IF(競技者データ入力シート!$Y53="","",$B47)</f>
        <v/>
      </c>
      <c r="AS47" s="19" t="str">
        <f>IF(競技者データ入力シート!$Y53="","",$C47&amp;$AP47)</f>
        <v/>
      </c>
      <c r="AT47" s="19"/>
      <c r="AU47" s="19" t="str">
        <f>IF(競技者データ入力シート!$Y53="","",$C47&amp;$AP47)</f>
        <v/>
      </c>
      <c r="AV47" s="19" t="str">
        <f>IF(競技者データ入力シート!$Y53="","",$C47&amp;$AP47)</f>
        <v/>
      </c>
      <c r="AW47" s="1" t="str">
        <f>IF(競技者データ入力シート!$Y53="","",(COUNTIF($AQ$2:AQ47,AQ47)))</f>
        <v/>
      </c>
      <c r="AX47" s="1" t="str">
        <f>IF(競技者データ入力シート!$Y53="","",$E47)</f>
        <v/>
      </c>
      <c r="AY47" s="19" t="str">
        <f>IF(競技者データ入力シート!$Y53="","",$J47)</f>
        <v/>
      </c>
      <c r="AZ47" s="1" t="str">
        <f>IF(競技者データ入力シート!$Y53="","",$Y47)</f>
        <v/>
      </c>
      <c r="BA47" s="1" t="str">
        <f>IF(競技者データ入力シート!$Y53="","",$Z47)</f>
        <v/>
      </c>
      <c r="BB47" t="str">
        <f>IF(競技者データ入力シート!AD53="","",競技者データ入力シート!AD53)</f>
        <v/>
      </c>
      <c r="BC47" s="19" t="str">
        <f>IF(競技者データ入力シート!$AD53="","",(IFERROR(VLOOKUP(($AC47&amp;$BB47),$CR$2:$CS$65,2,FALSE),"")))</f>
        <v/>
      </c>
      <c r="BD47" s="19" t="str">
        <f>IF(競技者データ入力シート!$AD53="","",$B47)</f>
        <v/>
      </c>
      <c r="BE47" s="19" t="str">
        <f>IF(競技者データ入力シート!$AD53="","",$C47&amp;$BB47)</f>
        <v/>
      </c>
      <c r="BF47" s="19"/>
      <c r="BG47" s="19" t="str">
        <f>IF(競技者データ入力シート!$AD53="","",$C47&amp;$BB47)</f>
        <v/>
      </c>
      <c r="BH47" s="19" t="str">
        <f>IF(競技者データ入力シート!$AD53="","",$C47&amp;$BB47)</f>
        <v/>
      </c>
      <c r="BI47" s="19" t="str">
        <f>IF(競技者データ入力シート!$AD53="","",(COUNTIF($BC$2:BC47,BC47)))</f>
        <v/>
      </c>
      <c r="BJ47" s="19" t="str">
        <f>IF(競技者データ入力シート!$AD53="","",E47)</f>
        <v/>
      </c>
      <c r="BK47" s="19" t="str">
        <f>IF(競技者データ入力シート!$AD53="","",J47)</f>
        <v/>
      </c>
      <c r="BL47" s="1" t="str">
        <f>IF(競技者データ入力シート!$AD53="","",AC47)</f>
        <v/>
      </c>
      <c r="BM47" s="19" t="str">
        <f>IF(競技者データ入力シート!$AD53="","",AD47)</f>
        <v/>
      </c>
      <c r="CO47" s="994">
        <f t="shared" si="23"/>
        <v>12</v>
      </c>
      <c r="CP47" s="994" t="str">
        <f t="shared" si="24"/>
        <v>一般女子4X400mR</v>
      </c>
      <c r="CQ47" s="993" t="s">
        <v>469</v>
      </c>
      <c r="CR47" s="993" t="str">
        <f t="shared" si="1"/>
        <v>12F</v>
      </c>
      <c r="CS47" t="str">
        <f t="shared" si="25"/>
        <v/>
      </c>
      <c r="CV47" t="str">
        <f t="shared" si="2"/>
        <v/>
      </c>
      <c r="CW47" t="str">
        <f t="shared" si="3"/>
        <v/>
      </c>
      <c r="CX47" s="1" t="str">
        <f t="shared" si="4"/>
        <v/>
      </c>
      <c r="CY47" s="1" t="str">
        <f>IF(CX47="","",COUNTIF($CX$2:CX47,CX47))</f>
        <v/>
      </c>
      <c r="CZ47" s="1" t="str">
        <f t="shared" si="5"/>
        <v/>
      </c>
      <c r="DA47" s="1" t="str">
        <f>IF(CZ47="","",COUNTIF($CZ$2:CZ47,CZ47))</f>
        <v/>
      </c>
      <c r="DC47" t="str">
        <f t="shared" si="6"/>
        <v/>
      </c>
      <c r="DD47" t="str">
        <f>IF(DC47="","",CONCATENATE(競技者データ入力シート!D53,競技者データ入力シート!E53))</f>
        <v/>
      </c>
      <c r="DE47" t="str">
        <f t="shared" si="7"/>
        <v/>
      </c>
      <c r="DF47" t="str">
        <f>IF(DE47="","",CONCATENATE(競技者データ入力シート!D53,競技者データ入力シート!E53))</f>
        <v/>
      </c>
    </row>
    <row r="48" spans="2:110">
      <c r="B48" t="str">
        <f>IF(競技者データ入力シート!$S$2="","",競技者データ入力シート!$S$2)</f>
        <v/>
      </c>
      <c r="C48" t="str">
        <f>IF(競技者データ入力シート!$D54="","",競技者データ入力シート!$S$3)</f>
        <v/>
      </c>
      <c r="D48" t="str">
        <f>IF(競技者データ入力シート!D54="","",競技者データ入力シート!B54)</f>
        <v/>
      </c>
      <c r="E48"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0"/>
        <v/>
      </c>
      <c r="M48" t="str">
        <f>ASC(IF(競技者データ入力シート!H54="","",競技者データ入力シート!H54))</f>
        <v/>
      </c>
      <c r="N48" t="str">
        <f>ASC(IF(競技者データ入力シート!P54="","",競技者データ入力シート!P54))</f>
        <v/>
      </c>
      <c r="O48" t="str">
        <f>IF(競技者データ入力シート!J54="","",競技者データ入力シート!J54)</f>
        <v/>
      </c>
      <c r="P48"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1" t="str">
        <f>IF($O48="","",IF($O48="男",IFERROR(VLOOKUP(競技者データ入力シート!Q54,データ!$B$2:$C$101,2,FALSE),""),IF($O48="女",IFERROR(VLOOKUP(競技者データ入力シート!Q54,データ!$F$2:$G$101,2,FALSE),""))))</f>
        <v/>
      </c>
      <c r="V48" t="str">
        <f>ASC(IF(競技者データ入力シート!Q54="","",競技者データ入力シート!R54))</f>
        <v/>
      </c>
      <c r="Y48" s="1" t="str">
        <f>IF($O48="","",IF($O48="男",IFERROR(VLOOKUP(競技者データ入力シート!V54,データ!$B$2:$C$101,2,FALSE),""),IF($O48="女",IFERROR(VLOOKUP(競技者データ入力シート!V54,データ!$F$2:$G$101,2,FALSE),""))))</f>
        <v/>
      </c>
      <c r="Z48" t="str">
        <f>ASC(IF(競技者データ入力シート!W54="","",競技者データ入力シート!W54))</f>
        <v/>
      </c>
      <c r="AC48" s="1" t="str">
        <f>IF($O48="","",IF($O48="男",IFERROR(VLOOKUP(競技者データ入力シート!AA54,データ!$B$2:$C$101,2,FALSE),""),IF($O48="女",IFERROR(VLOOKUP(競技者データ入力シート!AA54,データ!$F$2:$G$101,2,FALSE),""))))</f>
        <v/>
      </c>
      <c r="AD48" t="str">
        <f>ASC(IF(競技者データ入力シート!AB54="","",競技者データ入力シート!AB54))</f>
        <v/>
      </c>
      <c r="AG48" s="1"/>
      <c r="AO48" s="1" t="str">
        <f>IF(競技者データ入力シート!$I54="一般","A",(IF(競技者データ入力シート!$I54="大学","A",(IF(競技者データ入力シート!$I54="高校","B",(IF(競技者データ入力シート!$I54="中学","B","")))))))</f>
        <v/>
      </c>
      <c r="AP48" s="1" t="str">
        <f>IF(競技者データ入力シート!Y54="","",競技者データ入力シート!Y54)</f>
        <v/>
      </c>
      <c r="AQ48" s="19" t="str">
        <f>IF(競技者データ入力シート!$Y54="","",(IFERROR(VLOOKUP(($Y48&amp;$AP48),$CR$2:$CS$65,2,FALSE),"")))</f>
        <v/>
      </c>
      <c r="AR48" s="19" t="str">
        <f>IF(競技者データ入力シート!$Y54="","",$B48)</f>
        <v/>
      </c>
      <c r="AS48" s="19" t="str">
        <f>IF(競技者データ入力シート!$Y54="","",$C48&amp;$AP48)</f>
        <v/>
      </c>
      <c r="AT48" s="19"/>
      <c r="AU48" s="19" t="str">
        <f>IF(競技者データ入力シート!$Y54="","",$C48&amp;$AP48)</f>
        <v/>
      </c>
      <c r="AV48" s="19" t="str">
        <f>IF(競技者データ入力シート!$Y54="","",$C48&amp;$AP48)</f>
        <v/>
      </c>
      <c r="AW48" s="1" t="str">
        <f>IF(競技者データ入力シート!$Y54="","",(COUNTIF($AQ$2:AQ48,AQ48)))</f>
        <v/>
      </c>
      <c r="AX48" s="1" t="str">
        <f>IF(競技者データ入力シート!$Y54="","",$E48)</f>
        <v/>
      </c>
      <c r="AY48" s="19" t="str">
        <f>IF(競技者データ入力シート!$Y54="","",$J48)</f>
        <v/>
      </c>
      <c r="AZ48" s="1" t="str">
        <f>IF(競技者データ入力シート!$Y54="","",$Y48)</f>
        <v/>
      </c>
      <c r="BA48" s="1" t="str">
        <f>IF(競技者データ入力シート!$Y54="","",$Z48)</f>
        <v/>
      </c>
      <c r="BB48" t="str">
        <f>IF(競技者データ入力シート!AD54="","",競技者データ入力シート!AD54)</f>
        <v/>
      </c>
      <c r="BC48" s="19" t="str">
        <f>IF(競技者データ入力シート!$AD54="","",(IFERROR(VLOOKUP(($AC48&amp;$BB48),$CR$2:$CS$65,2,FALSE),"")))</f>
        <v/>
      </c>
      <c r="BD48" s="19" t="str">
        <f>IF(競技者データ入力シート!$AD54="","",$B48)</f>
        <v/>
      </c>
      <c r="BE48" s="19" t="str">
        <f>IF(競技者データ入力シート!$AD54="","",$C48&amp;$BB48)</f>
        <v/>
      </c>
      <c r="BF48" s="19"/>
      <c r="BG48" s="19" t="str">
        <f>IF(競技者データ入力シート!$AD54="","",$C48&amp;$BB48)</f>
        <v/>
      </c>
      <c r="BH48" s="19" t="str">
        <f>IF(競技者データ入力シート!$AD54="","",$C48&amp;$BB48)</f>
        <v/>
      </c>
      <c r="BI48" s="19" t="str">
        <f>IF(競技者データ入力シート!$AD54="","",(COUNTIF($BC$2:BC48,BC48)))</f>
        <v/>
      </c>
      <c r="BJ48" s="19" t="str">
        <f>IF(競技者データ入力シート!$AD54="","",E48)</f>
        <v/>
      </c>
      <c r="BK48" s="19" t="str">
        <f>IF(競技者データ入力シート!$AD54="","",J48)</f>
        <v/>
      </c>
      <c r="BL48" s="1" t="str">
        <f>IF(競技者データ入力シート!$AD54="","",AC48)</f>
        <v/>
      </c>
      <c r="BM48" s="19" t="str">
        <f>IF(競技者データ入力シート!$AD54="","",AD48)</f>
        <v/>
      </c>
      <c r="CO48" s="994">
        <f t="shared" si="23"/>
        <v>12</v>
      </c>
      <c r="CP48" s="994" t="str">
        <f t="shared" si="24"/>
        <v>一般女子4X400mR</v>
      </c>
      <c r="CQ48" s="993" t="s">
        <v>470</v>
      </c>
      <c r="CR48" s="993" t="str">
        <f t="shared" si="1"/>
        <v>12G</v>
      </c>
      <c r="CS48" t="str">
        <f t="shared" si="25"/>
        <v/>
      </c>
      <c r="CV48" t="str">
        <f t="shared" si="2"/>
        <v/>
      </c>
      <c r="CW48" t="str">
        <f t="shared" si="3"/>
        <v/>
      </c>
      <c r="CX48" s="1" t="str">
        <f t="shared" si="4"/>
        <v/>
      </c>
      <c r="CY48" s="1" t="str">
        <f>IF(CX48="","",COUNTIF($CX$2:CX48,CX48))</f>
        <v/>
      </c>
      <c r="CZ48" s="1" t="str">
        <f t="shared" si="5"/>
        <v/>
      </c>
      <c r="DA48" s="1" t="str">
        <f>IF(CZ48="","",COUNTIF($CZ$2:CZ48,CZ48))</f>
        <v/>
      </c>
      <c r="DC48" t="str">
        <f t="shared" si="6"/>
        <v/>
      </c>
      <c r="DD48" t="str">
        <f>IF(DC48="","",CONCATENATE(競技者データ入力シート!D54,競技者データ入力シート!E54))</f>
        <v/>
      </c>
      <c r="DE48" t="str">
        <f t="shared" si="7"/>
        <v/>
      </c>
      <c r="DF48" t="str">
        <f>IF(DE48="","",CONCATENATE(競技者データ入力シート!D54,競技者データ入力シート!E54))</f>
        <v/>
      </c>
    </row>
    <row r="49" spans="2:110">
      <c r="B49" t="str">
        <f>IF(競技者データ入力シート!$S$2="","",競技者データ入力シート!$S$2)</f>
        <v/>
      </c>
      <c r="C49" t="str">
        <f>IF(競技者データ入力シート!$D55="","",競技者データ入力シート!$S$3)</f>
        <v/>
      </c>
      <c r="D49" t="str">
        <f>IF(競技者データ入力シート!D55="","",競技者データ入力シート!B55)</f>
        <v/>
      </c>
      <c r="E49"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0"/>
        <v/>
      </c>
      <c r="M49" t="str">
        <f>ASC(IF(競技者データ入力シート!H55="","",競技者データ入力シート!H55))</f>
        <v/>
      </c>
      <c r="N49" t="str">
        <f>ASC(IF(競技者データ入力シート!P55="","",競技者データ入力シート!P55))</f>
        <v/>
      </c>
      <c r="O49" t="str">
        <f>IF(競技者データ入力シート!J55="","",競技者データ入力シート!J55)</f>
        <v/>
      </c>
      <c r="P49"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1" t="str">
        <f>IF($O49="","",IF($O49="男",IFERROR(VLOOKUP(競技者データ入力シート!Q55,データ!$B$2:$C$101,2,FALSE),""),IF($O49="女",IFERROR(VLOOKUP(競技者データ入力シート!Q55,データ!$F$2:$G$101,2,FALSE),""))))</f>
        <v/>
      </c>
      <c r="V49" t="str">
        <f>ASC(IF(競技者データ入力シート!Q55="","",競技者データ入力シート!R55))</f>
        <v/>
      </c>
      <c r="Y49" s="1" t="str">
        <f>IF($O49="","",IF($O49="男",IFERROR(VLOOKUP(競技者データ入力シート!V55,データ!$B$2:$C$101,2,FALSE),""),IF($O49="女",IFERROR(VLOOKUP(競技者データ入力シート!V55,データ!$F$2:$G$101,2,FALSE),""))))</f>
        <v/>
      </c>
      <c r="Z49" t="str">
        <f>ASC(IF(競技者データ入力シート!W55="","",競技者データ入力シート!W55))</f>
        <v/>
      </c>
      <c r="AC49" s="1" t="str">
        <f>IF($O49="","",IF($O49="男",IFERROR(VLOOKUP(競技者データ入力シート!AA55,データ!$B$2:$C$101,2,FALSE),""),IF($O49="女",IFERROR(VLOOKUP(競技者データ入力シート!AA55,データ!$F$2:$G$101,2,FALSE),""))))</f>
        <v/>
      </c>
      <c r="AD49" t="str">
        <f>ASC(IF(競技者データ入力シート!AB55="","",競技者データ入力シート!AB55))</f>
        <v/>
      </c>
      <c r="AG49" s="1"/>
      <c r="AO49" s="1" t="str">
        <f>IF(競技者データ入力シート!$I55="一般","A",(IF(競技者データ入力シート!$I55="大学","A",(IF(競技者データ入力シート!$I55="高校","B",(IF(競技者データ入力シート!$I55="中学","B","")))))))</f>
        <v/>
      </c>
      <c r="AP49" s="1" t="str">
        <f>IF(競技者データ入力シート!Y55="","",競技者データ入力シート!Y55)</f>
        <v/>
      </c>
      <c r="AQ49" s="19" t="str">
        <f>IF(競技者データ入力シート!$Y55="","",(IFERROR(VLOOKUP(($Y49&amp;$AP49),$CR$2:$CS$65,2,FALSE),"")))</f>
        <v/>
      </c>
      <c r="AR49" s="19" t="str">
        <f>IF(競技者データ入力シート!$Y55="","",$B49)</f>
        <v/>
      </c>
      <c r="AS49" s="19" t="str">
        <f>IF(競技者データ入力シート!$Y55="","",$C49&amp;$AP49)</f>
        <v/>
      </c>
      <c r="AT49" s="19"/>
      <c r="AU49" s="19" t="str">
        <f>IF(競技者データ入力シート!$Y55="","",$C49&amp;$AP49)</f>
        <v/>
      </c>
      <c r="AV49" s="19" t="str">
        <f>IF(競技者データ入力シート!$Y55="","",$C49&amp;$AP49)</f>
        <v/>
      </c>
      <c r="AW49" s="1" t="str">
        <f>IF(競技者データ入力シート!$Y55="","",(COUNTIF($AQ$2:AQ49,AQ49)))</f>
        <v/>
      </c>
      <c r="AX49" s="1" t="str">
        <f>IF(競技者データ入力シート!$Y55="","",$E49)</f>
        <v/>
      </c>
      <c r="AY49" s="19" t="str">
        <f>IF(競技者データ入力シート!$Y55="","",$J49)</f>
        <v/>
      </c>
      <c r="AZ49" s="1" t="str">
        <f>IF(競技者データ入力シート!$Y55="","",$Y49)</f>
        <v/>
      </c>
      <c r="BA49" s="1" t="str">
        <f>IF(競技者データ入力シート!$Y55="","",$Z49)</f>
        <v/>
      </c>
      <c r="BB49" t="str">
        <f>IF(競技者データ入力シート!AD55="","",競技者データ入力シート!AD55)</f>
        <v/>
      </c>
      <c r="BC49" s="19" t="str">
        <f>IF(競技者データ入力シート!$AD55="","",(IFERROR(VLOOKUP(($AC49&amp;$BB49),$CR$2:$CS$65,2,FALSE),"")))</f>
        <v/>
      </c>
      <c r="BD49" s="19" t="str">
        <f>IF(競技者データ入力シート!$AD55="","",$B49)</f>
        <v/>
      </c>
      <c r="BE49" s="19" t="str">
        <f>IF(競技者データ入力シート!$AD55="","",$C49&amp;$BB49)</f>
        <v/>
      </c>
      <c r="BF49" s="19"/>
      <c r="BG49" s="19" t="str">
        <f>IF(競技者データ入力シート!$AD55="","",$C49&amp;$BB49)</f>
        <v/>
      </c>
      <c r="BH49" s="19" t="str">
        <f>IF(競技者データ入力シート!$AD55="","",$C49&amp;$BB49)</f>
        <v/>
      </c>
      <c r="BI49" s="19" t="str">
        <f>IF(競技者データ入力シート!$AD55="","",(COUNTIF($BC$2:BC49,BC49)))</f>
        <v/>
      </c>
      <c r="BJ49" s="19" t="str">
        <f>IF(競技者データ入力シート!$AD55="","",E49)</f>
        <v/>
      </c>
      <c r="BK49" s="19" t="str">
        <f>IF(競技者データ入力シート!$AD55="","",J49)</f>
        <v/>
      </c>
      <c r="BL49" s="1" t="str">
        <f>IF(競技者データ入力シート!$AD55="","",AC49)</f>
        <v/>
      </c>
      <c r="BM49" s="19" t="str">
        <f>IF(競技者データ入力シート!$AD55="","",AD49)</f>
        <v/>
      </c>
      <c r="CO49" s="994">
        <f t="shared" si="23"/>
        <v>12</v>
      </c>
      <c r="CP49" s="994" t="str">
        <f t="shared" si="24"/>
        <v>一般女子4X400mR</v>
      </c>
      <c r="CQ49" s="993" t="s">
        <v>471</v>
      </c>
      <c r="CR49" s="993" t="str">
        <f t="shared" si="1"/>
        <v>12H</v>
      </c>
      <c r="CS49" t="str">
        <f t="shared" si="25"/>
        <v/>
      </c>
      <c r="CV49" t="str">
        <f t="shared" si="2"/>
        <v/>
      </c>
      <c r="CW49" t="str">
        <f t="shared" si="3"/>
        <v/>
      </c>
      <c r="CX49" s="1" t="str">
        <f t="shared" si="4"/>
        <v/>
      </c>
      <c r="CY49" s="1" t="str">
        <f>IF(CX49="","",COUNTIF($CX$2:CX49,CX49))</f>
        <v/>
      </c>
      <c r="CZ49" s="1" t="str">
        <f t="shared" si="5"/>
        <v/>
      </c>
      <c r="DA49" s="1" t="str">
        <f>IF(CZ49="","",COUNTIF($CZ$2:CZ49,CZ49))</f>
        <v/>
      </c>
      <c r="DC49" t="str">
        <f t="shared" si="6"/>
        <v/>
      </c>
      <c r="DD49" t="str">
        <f>IF(DC49="","",CONCATENATE(競技者データ入力シート!D55,競技者データ入力シート!E55))</f>
        <v/>
      </c>
      <c r="DE49" t="str">
        <f t="shared" si="7"/>
        <v/>
      </c>
      <c r="DF49" t="str">
        <f>IF(DE49="","",CONCATENATE(競技者データ入力シート!D55,競技者データ入力シート!E55))</f>
        <v/>
      </c>
    </row>
    <row r="50" spans="2:110">
      <c r="B50" t="str">
        <f>IF(競技者データ入力シート!$S$2="","",競技者データ入力シート!$S$2)</f>
        <v/>
      </c>
      <c r="C50" t="str">
        <f>IF(競技者データ入力シート!$D56="","",競技者データ入力シート!$S$3)</f>
        <v/>
      </c>
      <c r="D50" t="str">
        <f>IF(競技者データ入力シート!D56="","",競技者データ入力シート!B56)</f>
        <v/>
      </c>
      <c r="E50"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0"/>
        <v/>
      </c>
      <c r="M50" t="str">
        <f>ASC(IF(競技者データ入力シート!H56="","",競技者データ入力シート!H56))</f>
        <v/>
      </c>
      <c r="N50" t="str">
        <f>ASC(IF(競技者データ入力シート!P56="","",競技者データ入力シート!P56))</f>
        <v/>
      </c>
      <c r="O50" t="str">
        <f>IF(競技者データ入力シート!J56="","",競技者データ入力シート!J56)</f>
        <v/>
      </c>
      <c r="P50"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1" t="str">
        <f>IF($O50="","",IF($O50="男",IFERROR(VLOOKUP(競技者データ入力シート!Q56,データ!$B$2:$C$101,2,FALSE),""),IF($O50="女",IFERROR(VLOOKUP(競技者データ入力シート!Q56,データ!$F$2:$G$101,2,FALSE),""))))</f>
        <v/>
      </c>
      <c r="V50" t="str">
        <f>ASC(IF(競技者データ入力シート!Q56="","",競技者データ入力シート!R56))</f>
        <v/>
      </c>
      <c r="Y50" s="1" t="str">
        <f>IF($O50="","",IF($O50="男",IFERROR(VLOOKUP(競技者データ入力シート!V56,データ!$B$2:$C$101,2,FALSE),""),IF($O50="女",IFERROR(VLOOKUP(競技者データ入力シート!V56,データ!$F$2:$G$101,2,FALSE),""))))</f>
        <v/>
      </c>
      <c r="Z50" t="str">
        <f>ASC(IF(競技者データ入力シート!W56="","",競技者データ入力シート!W56))</f>
        <v/>
      </c>
      <c r="AC50" s="1" t="str">
        <f>IF($O50="","",IF($O50="男",IFERROR(VLOOKUP(競技者データ入力シート!AA56,データ!$B$2:$C$101,2,FALSE),""),IF($O50="女",IFERROR(VLOOKUP(競技者データ入力シート!AA56,データ!$F$2:$G$101,2,FALSE),""))))</f>
        <v/>
      </c>
      <c r="AD50" t="str">
        <f>ASC(IF(競技者データ入力シート!AB56="","",競技者データ入力シート!AB56))</f>
        <v/>
      </c>
      <c r="AG50" s="1"/>
      <c r="AO50" s="1" t="str">
        <f>IF(競技者データ入力シート!$I56="一般","A",(IF(競技者データ入力シート!$I56="大学","A",(IF(競技者データ入力シート!$I56="高校","B",(IF(競技者データ入力シート!$I56="中学","B","")))))))</f>
        <v/>
      </c>
      <c r="AP50" s="1" t="str">
        <f>IF(競技者データ入力シート!Y56="","",競技者データ入力シート!Y56)</f>
        <v/>
      </c>
      <c r="AQ50" s="19" t="str">
        <f>IF(競技者データ入力シート!$Y56="","",(IFERROR(VLOOKUP(($Y50&amp;$AP50),$CR$2:$CS$65,2,FALSE),"")))</f>
        <v/>
      </c>
      <c r="AR50" s="19" t="str">
        <f>IF(競技者データ入力シート!$Y56="","",$B50)</f>
        <v/>
      </c>
      <c r="AS50" s="19" t="str">
        <f>IF(競技者データ入力シート!$Y56="","",$C50&amp;$AP50)</f>
        <v/>
      </c>
      <c r="AT50" s="19"/>
      <c r="AU50" s="19" t="str">
        <f>IF(競技者データ入力シート!$Y56="","",$C50&amp;$AP50)</f>
        <v/>
      </c>
      <c r="AV50" s="19" t="str">
        <f>IF(競技者データ入力シート!$Y56="","",$C50&amp;$AP50)</f>
        <v/>
      </c>
      <c r="AW50" s="1" t="str">
        <f>IF(競技者データ入力シート!$Y56="","",(COUNTIF($AQ$2:AQ50,AQ50)))</f>
        <v/>
      </c>
      <c r="AX50" s="1" t="str">
        <f>IF(競技者データ入力シート!$Y56="","",$E50)</f>
        <v/>
      </c>
      <c r="AY50" s="19" t="str">
        <f>IF(競技者データ入力シート!$Y56="","",$J50)</f>
        <v/>
      </c>
      <c r="AZ50" s="1" t="str">
        <f>IF(競技者データ入力シート!$Y56="","",$Y50)</f>
        <v/>
      </c>
      <c r="BA50" s="1" t="str">
        <f>IF(競技者データ入力シート!$Y56="","",$Z50)</f>
        <v/>
      </c>
      <c r="BB50" t="str">
        <f>IF(競技者データ入力シート!AD56="","",競技者データ入力シート!AD56)</f>
        <v/>
      </c>
      <c r="BC50" s="19" t="str">
        <f>IF(競技者データ入力シート!$AD56="","",(IFERROR(VLOOKUP(($AC50&amp;$BB50),$CR$2:$CS$65,2,FALSE),"")))</f>
        <v/>
      </c>
      <c r="BD50" s="19" t="str">
        <f>IF(競技者データ入力シート!$AD56="","",$B50)</f>
        <v/>
      </c>
      <c r="BE50" s="19" t="str">
        <f>IF(競技者データ入力シート!$AD56="","",$C50&amp;$BB50)</f>
        <v/>
      </c>
      <c r="BF50" s="19"/>
      <c r="BG50" s="19" t="str">
        <f>IF(競技者データ入力シート!$AD56="","",$C50&amp;$BB50)</f>
        <v/>
      </c>
      <c r="BH50" s="19" t="str">
        <f>IF(競技者データ入力シート!$AD56="","",$C50&amp;$BB50)</f>
        <v/>
      </c>
      <c r="BI50" s="19" t="str">
        <f>IF(競技者データ入力シート!$AD56="","",(COUNTIF($BC$2:BC50,BC50)))</f>
        <v/>
      </c>
      <c r="BJ50" s="19" t="str">
        <f>IF(競技者データ入力シート!$AD56="","",E50)</f>
        <v/>
      </c>
      <c r="BK50" s="19" t="str">
        <f>IF(競技者データ入力シート!$AD56="","",J50)</f>
        <v/>
      </c>
      <c r="BL50" s="1" t="str">
        <f>IF(競技者データ入力シート!$AD56="","",AC50)</f>
        <v/>
      </c>
      <c r="BM50" s="19" t="str">
        <f>IF(競技者データ入力シート!$AD56="","",AD50)</f>
        <v/>
      </c>
      <c r="CO50" s="994">
        <v>15</v>
      </c>
      <c r="CP50" s="994" t="s">
        <v>20</v>
      </c>
      <c r="CQ50" s="993" t="s">
        <v>417</v>
      </c>
      <c r="CR50" s="993" t="str">
        <f t="shared" si="1"/>
        <v>15A</v>
      </c>
      <c r="CS50" t="str">
        <f>IF(競技者データ入力シート!$S$2="","",競技者データ入力シート!$S$2*1000+CO50*10+1)</f>
        <v/>
      </c>
      <c r="CV50" t="str">
        <f t="shared" si="2"/>
        <v/>
      </c>
      <c r="CW50" t="str">
        <f t="shared" si="3"/>
        <v/>
      </c>
      <c r="CX50" s="1" t="str">
        <f t="shared" si="4"/>
        <v/>
      </c>
      <c r="CY50" s="1" t="str">
        <f>IF(CX50="","",COUNTIF($CX$2:CX50,CX50))</f>
        <v/>
      </c>
      <c r="CZ50" s="1" t="str">
        <f t="shared" si="5"/>
        <v/>
      </c>
      <c r="DA50" s="1" t="str">
        <f>IF(CZ50="","",COUNTIF($CZ$2:CZ50,CZ50))</f>
        <v/>
      </c>
      <c r="DC50" t="str">
        <f t="shared" si="6"/>
        <v/>
      </c>
      <c r="DD50" t="str">
        <f>IF(DC50="","",CONCATENATE(競技者データ入力シート!D56,競技者データ入力シート!E56))</f>
        <v/>
      </c>
      <c r="DE50" t="str">
        <f t="shared" si="7"/>
        <v/>
      </c>
      <c r="DF50" t="str">
        <f>IF(DE50="","",CONCATENATE(競技者データ入力シート!D56,競技者データ入力シート!E56))</f>
        <v/>
      </c>
    </row>
    <row r="51" spans="2:110">
      <c r="B51" t="str">
        <f>IF(競技者データ入力シート!$S$2="","",競技者データ入力シート!$S$2)</f>
        <v/>
      </c>
      <c r="C51" t="str">
        <f>IF(競技者データ入力シート!$D57="","",競技者データ入力シート!$S$3)</f>
        <v/>
      </c>
      <c r="D51" t="str">
        <f>IF(競技者データ入力シート!D57="","",競技者データ入力シート!B57)</f>
        <v/>
      </c>
      <c r="E51"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0"/>
        <v/>
      </c>
      <c r="M51" t="str">
        <f>ASC(IF(競技者データ入力シート!H57="","",競技者データ入力シート!H57))</f>
        <v/>
      </c>
      <c r="N51" t="str">
        <f>ASC(IF(競技者データ入力シート!P57="","",競技者データ入力シート!P57))</f>
        <v/>
      </c>
      <c r="O51" t="str">
        <f>IF(競技者データ入力シート!J57="","",競技者データ入力シート!J57)</f>
        <v/>
      </c>
      <c r="P5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1" t="str">
        <f>IF($O51="","",IF($O51="男",IFERROR(VLOOKUP(競技者データ入力シート!Q57,データ!$B$2:$C$101,2,FALSE),""),IF($O51="女",IFERROR(VLOOKUP(競技者データ入力シート!Q57,データ!$F$2:$G$101,2,FALSE),""))))</f>
        <v/>
      </c>
      <c r="V51" t="str">
        <f>ASC(IF(競技者データ入力シート!Q57="","",競技者データ入力シート!R57))</f>
        <v/>
      </c>
      <c r="Y51" s="1" t="str">
        <f>IF($O51="","",IF($O51="男",IFERROR(VLOOKUP(競技者データ入力シート!V57,データ!$B$2:$C$101,2,FALSE),""),IF($O51="女",IFERROR(VLOOKUP(競技者データ入力シート!V57,データ!$F$2:$G$101,2,FALSE),""))))</f>
        <v/>
      </c>
      <c r="Z51" t="str">
        <f>ASC(IF(競技者データ入力シート!W57="","",競技者データ入力シート!W57))</f>
        <v/>
      </c>
      <c r="AC51" s="1" t="str">
        <f>IF($O51="","",IF($O51="男",IFERROR(VLOOKUP(競技者データ入力シート!AA57,データ!$B$2:$C$101,2,FALSE),""),IF($O51="女",IFERROR(VLOOKUP(競技者データ入力シート!AA57,データ!$F$2:$G$101,2,FALSE),""))))</f>
        <v/>
      </c>
      <c r="AD51" t="str">
        <f>ASC(IF(競技者データ入力シート!AB57="","",競技者データ入力シート!AB57))</f>
        <v/>
      </c>
      <c r="AG51" s="1"/>
      <c r="AO51" s="1" t="str">
        <f>IF(競技者データ入力シート!$I57="一般","A",(IF(競技者データ入力シート!$I57="大学","A",(IF(競技者データ入力シート!$I57="高校","B",(IF(競技者データ入力シート!$I57="中学","B","")))))))</f>
        <v/>
      </c>
      <c r="AP51" s="1" t="str">
        <f>IF(競技者データ入力シート!Y57="","",競技者データ入力シート!Y57)</f>
        <v/>
      </c>
      <c r="AQ51" s="19" t="str">
        <f>IF(競技者データ入力シート!$Y57="","",(IFERROR(VLOOKUP(($Y51&amp;$AP51),$CR$2:$CS$65,2,FALSE),"")))</f>
        <v/>
      </c>
      <c r="AR51" s="19" t="str">
        <f>IF(競技者データ入力シート!$Y57="","",$B51)</f>
        <v/>
      </c>
      <c r="AS51" s="19" t="str">
        <f>IF(競技者データ入力シート!$Y57="","",$C51&amp;$AP51)</f>
        <v/>
      </c>
      <c r="AT51" s="19"/>
      <c r="AU51" s="19" t="str">
        <f>IF(競技者データ入力シート!$Y57="","",$C51&amp;$AP51)</f>
        <v/>
      </c>
      <c r="AV51" s="19" t="str">
        <f>IF(競技者データ入力シート!$Y57="","",$C51&amp;$AP51)</f>
        <v/>
      </c>
      <c r="AW51" s="1" t="str">
        <f>IF(競技者データ入力シート!$Y57="","",(COUNTIF($AQ$2:AQ51,AQ51)))</f>
        <v/>
      </c>
      <c r="AX51" s="1" t="str">
        <f>IF(競技者データ入力シート!$Y57="","",$E51)</f>
        <v/>
      </c>
      <c r="AY51" s="19" t="str">
        <f>IF(競技者データ入力シート!$Y57="","",$J51)</f>
        <v/>
      </c>
      <c r="AZ51" s="1" t="str">
        <f>IF(競技者データ入力シート!$Y57="","",$Y51)</f>
        <v/>
      </c>
      <c r="BA51" s="1" t="str">
        <f>IF(競技者データ入力シート!$Y57="","",$Z51)</f>
        <v/>
      </c>
      <c r="BB51" t="str">
        <f>IF(競技者データ入力シート!AD57="","",競技者データ入力シート!AD57)</f>
        <v/>
      </c>
      <c r="BC51" s="19" t="str">
        <f>IF(競技者データ入力シート!$AD57="","",(IFERROR(VLOOKUP(($AC51&amp;$BB51),$CR$2:$CS$65,2,FALSE),"")))</f>
        <v/>
      </c>
      <c r="BD51" s="19" t="str">
        <f>IF(競技者データ入力シート!$AD57="","",$B51)</f>
        <v/>
      </c>
      <c r="BE51" s="19" t="str">
        <f>IF(競技者データ入力シート!$AD57="","",$C51&amp;$BB51)</f>
        <v/>
      </c>
      <c r="BF51" s="19"/>
      <c r="BG51" s="19" t="str">
        <f>IF(競技者データ入力シート!$AD57="","",$C51&amp;$BB51)</f>
        <v/>
      </c>
      <c r="BH51" s="19" t="str">
        <f>IF(競技者データ入力シート!$AD57="","",$C51&amp;$BB51)</f>
        <v/>
      </c>
      <c r="BI51" s="19" t="str">
        <f>IF(競技者データ入力シート!$AD57="","",(COUNTIF($BC$2:BC51,BC51)))</f>
        <v/>
      </c>
      <c r="BJ51" s="19" t="str">
        <f>IF(競技者データ入力シート!$AD57="","",E51)</f>
        <v/>
      </c>
      <c r="BK51" s="19" t="str">
        <f>IF(競技者データ入力シート!$AD57="","",J51)</f>
        <v/>
      </c>
      <c r="BL51" s="1" t="str">
        <f>IF(競技者データ入力シート!$AD57="","",AC51)</f>
        <v/>
      </c>
      <c r="BM51" s="19" t="str">
        <f>IF(競技者データ入力シート!$AD57="","",AD51)</f>
        <v/>
      </c>
      <c r="CO51" s="994">
        <f>CO50</f>
        <v>15</v>
      </c>
      <c r="CP51" s="994" t="str">
        <f>CP50</f>
        <v>中学女子4X100mR</v>
      </c>
      <c r="CQ51" s="993" t="s">
        <v>422</v>
      </c>
      <c r="CR51" s="993" t="str">
        <f t="shared" si="1"/>
        <v>15B</v>
      </c>
      <c r="CS51" t="str">
        <f>IF(CS50="","",CS50+1)</f>
        <v/>
      </c>
      <c r="CV51" t="str">
        <f t="shared" si="2"/>
        <v/>
      </c>
      <c r="CW51" t="str">
        <f t="shared" si="3"/>
        <v/>
      </c>
      <c r="CX51" s="1" t="str">
        <f t="shared" si="4"/>
        <v/>
      </c>
      <c r="CY51" s="1" t="str">
        <f>IF(CX51="","",COUNTIF($CX$2:CX51,CX51))</f>
        <v/>
      </c>
      <c r="CZ51" s="1" t="str">
        <f t="shared" si="5"/>
        <v/>
      </c>
      <c r="DA51" s="1" t="str">
        <f>IF(CZ51="","",COUNTIF($CZ$2:CZ51,CZ51))</f>
        <v/>
      </c>
      <c r="DC51" t="str">
        <f t="shared" si="6"/>
        <v/>
      </c>
      <c r="DD51" t="str">
        <f>IF(DC51="","",CONCATENATE(競技者データ入力シート!D57,競技者データ入力シート!E57))</f>
        <v/>
      </c>
      <c r="DE51" t="str">
        <f t="shared" si="7"/>
        <v/>
      </c>
      <c r="DF51" t="str">
        <f>IF(DE51="","",CONCATENATE(競技者データ入力シート!D57,競技者データ入力シート!E57))</f>
        <v/>
      </c>
    </row>
    <row r="52" spans="2:110">
      <c r="U52" s="1"/>
      <c r="Y52" s="1"/>
      <c r="AC52" s="1"/>
      <c r="AG52" s="1"/>
      <c r="AQ52" s="19"/>
      <c r="AR52" s="19"/>
      <c r="AS52" s="19"/>
      <c r="AT52" s="19"/>
      <c r="AU52" s="19"/>
      <c r="AV52" s="19"/>
      <c r="AX52" s="1"/>
      <c r="AZ52" s="1"/>
      <c r="BA52" s="1"/>
      <c r="BC52" s="19"/>
      <c r="BD52" s="19"/>
      <c r="BE52" s="19"/>
      <c r="BF52" s="19"/>
      <c r="BG52" s="19"/>
      <c r="BH52" s="19"/>
      <c r="BI52" s="19"/>
      <c r="BJ52" s="19"/>
      <c r="BK52" s="19"/>
      <c r="BM52" s="19"/>
      <c r="CO52" s="994">
        <f t="shared" ref="CO52:CO57" si="26">CO51</f>
        <v>15</v>
      </c>
      <c r="CP52" s="994" t="str">
        <f t="shared" ref="CP52:CP57" si="27">CP51</f>
        <v>中学女子4X100mR</v>
      </c>
      <c r="CQ52" s="993" t="s">
        <v>424</v>
      </c>
      <c r="CR52" s="993" t="str">
        <f t="shared" si="1"/>
        <v>15C</v>
      </c>
      <c r="CS52" t="str">
        <f t="shared" ref="CS52:CS57" si="28">IF(CS51="","",CS51+1)</f>
        <v/>
      </c>
    </row>
    <row r="53" spans="2:110">
      <c r="U53" s="1"/>
      <c r="Y53" s="1"/>
      <c r="AC53" s="1"/>
      <c r="AG53" s="1"/>
      <c r="AQ53" s="19"/>
      <c r="AR53" s="19"/>
      <c r="AS53" s="19"/>
      <c r="AT53" s="19"/>
      <c r="AU53" s="19"/>
      <c r="AV53" s="19"/>
      <c r="AX53" s="1"/>
      <c r="AZ53" s="1"/>
      <c r="BA53" s="1"/>
      <c r="BC53" s="19"/>
      <c r="BD53" s="19"/>
      <c r="BE53" s="19"/>
      <c r="BF53" s="19"/>
      <c r="BG53" s="19"/>
      <c r="BH53" s="19"/>
      <c r="BI53" s="19"/>
      <c r="BJ53" s="19"/>
      <c r="BK53" s="19"/>
      <c r="BM53" s="19"/>
      <c r="CO53" s="994">
        <f t="shared" si="26"/>
        <v>15</v>
      </c>
      <c r="CP53" s="994" t="str">
        <f t="shared" si="27"/>
        <v>中学女子4X100mR</v>
      </c>
      <c r="CQ53" s="993" t="s">
        <v>426</v>
      </c>
      <c r="CR53" s="993" t="str">
        <f t="shared" si="1"/>
        <v>15D</v>
      </c>
      <c r="CS53" t="str">
        <f t="shared" si="28"/>
        <v/>
      </c>
    </row>
    <row r="54" spans="2:110">
      <c r="U54" s="1"/>
      <c r="Y54" s="1"/>
      <c r="AC54" s="1"/>
      <c r="AG54" s="1"/>
      <c r="AQ54" s="19"/>
      <c r="AR54" s="19"/>
      <c r="AS54" s="19"/>
      <c r="AT54" s="19"/>
      <c r="AU54" s="19"/>
      <c r="AV54" s="19"/>
      <c r="AX54" s="1"/>
      <c r="AZ54" s="1"/>
      <c r="BA54" s="1"/>
      <c r="BC54" s="19"/>
      <c r="BD54" s="19"/>
      <c r="BE54" s="19"/>
      <c r="BF54" s="19"/>
      <c r="BG54" s="19"/>
      <c r="BH54" s="19"/>
      <c r="BI54" s="19"/>
      <c r="BJ54" s="19"/>
      <c r="BK54" s="19"/>
      <c r="BM54" s="19"/>
      <c r="CO54" s="994">
        <f t="shared" si="26"/>
        <v>15</v>
      </c>
      <c r="CP54" s="994" t="str">
        <f t="shared" si="27"/>
        <v>中学女子4X100mR</v>
      </c>
      <c r="CQ54" s="993" t="s">
        <v>428</v>
      </c>
      <c r="CR54" s="993" t="str">
        <f t="shared" si="1"/>
        <v>15E</v>
      </c>
      <c r="CS54" t="str">
        <f t="shared" si="28"/>
        <v/>
      </c>
    </row>
    <row r="55" spans="2:110">
      <c r="CO55" s="994">
        <f t="shared" si="26"/>
        <v>15</v>
      </c>
      <c r="CP55" s="994" t="str">
        <f t="shared" si="27"/>
        <v>中学女子4X100mR</v>
      </c>
      <c r="CQ55" s="993" t="s">
        <v>469</v>
      </c>
      <c r="CR55" s="993" t="str">
        <f t="shared" si="1"/>
        <v>15F</v>
      </c>
      <c r="CS55" t="str">
        <f t="shared" si="28"/>
        <v/>
      </c>
    </row>
    <row r="56" spans="2:110">
      <c r="CO56" s="994">
        <f t="shared" si="26"/>
        <v>15</v>
      </c>
      <c r="CP56" s="994" t="str">
        <f t="shared" si="27"/>
        <v>中学女子4X100mR</v>
      </c>
      <c r="CQ56" s="993" t="s">
        <v>470</v>
      </c>
      <c r="CR56" s="993" t="str">
        <f t="shared" si="1"/>
        <v>15G</v>
      </c>
      <c r="CS56" t="str">
        <f t="shared" si="28"/>
        <v/>
      </c>
    </row>
    <row r="57" spans="2:110">
      <c r="CO57" s="994">
        <f t="shared" si="26"/>
        <v>15</v>
      </c>
      <c r="CP57" s="994" t="str">
        <f t="shared" si="27"/>
        <v>中学女子4X100mR</v>
      </c>
      <c r="CQ57" s="993" t="s">
        <v>471</v>
      </c>
      <c r="CR57" s="993" t="str">
        <f t="shared" si="1"/>
        <v>15H</v>
      </c>
      <c r="CS57" t="str">
        <f t="shared" si="28"/>
        <v/>
      </c>
    </row>
    <row r="58" spans="2:110">
      <c r="CO58" s="994">
        <v>16</v>
      </c>
      <c r="CP58" s="994" t="s">
        <v>416</v>
      </c>
      <c r="CQ58" s="993" t="s">
        <v>417</v>
      </c>
      <c r="CR58" s="993" t="str">
        <f t="shared" si="1"/>
        <v>16A</v>
      </c>
      <c r="CS58" t="str">
        <f>IF(競技者データ入力シート!$S$2="","",競技者データ入力シート!$S$2*1000+CO58*10+1)</f>
        <v/>
      </c>
    </row>
    <row r="59" spans="2:110">
      <c r="CO59" s="994">
        <f>CO58</f>
        <v>16</v>
      </c>
      <c r="CP59" s="994" t="str">
        <f>CP58</f>
        <v>中学女子4X400mR</v>
      </c>
      <c r="CQ59" s="993" t="s">
        <v>422</v>
      </c>
      <c r="CR59" s="993" t="str">
        <f t="shared" si="1"/>
        <v>16B</v>
      </c>
      <c r="CS59" t="str">
        <f>IF(CS58="","",CS58+1)</f>
        <v/>
      </c>
    </row>
    <row r="60" spans="2:110">
      <c r="CO60" s="994">
        <f t="shared" ref="CO60:CO65" si="29">CO59</f>
        <v>16</v>
      </c>
      <c r="CP60" s="994" t="str">
        <f t="shared" ref="CP60:CP65" si="30">CP59</f>
        <v>中学女子4X400mR</v>
      </c>
      <c r="CQ60" s="993" t="s">
        <v>424</v>
      </c>
      <c r="CR60" s="993" t="str">
        <f t="shared" si="1"/>
        <v>16C</v>
      </c>
      <c r="CS60" t="str">
        <f t="shared" ref="CS60:CS65" si="31">IF(CS59="","",CS59+1)</f>
        <v/>
      </c>
    </row>
    <row r="61" spans="2:110">
      <c r="CO61" s="994">
        <f t="shared" si="29"/>
        <v>16</v>
      </c>
      <c r="CP61" s="994" t="str">
        <f t="shared" si="30"/>
        <v>中学女子4X400mR</v>
      </c>
      <c r="CQ61" s="993" t="s">
        <v>426</v>
      </c>
      <c r="CR61" s="993" t="str">
        <f t="shared" si="1"/>
        <v>16D</v>
      </c>
      <c r="CS61" t="str">
        <f t="shared" si="31"/>
        <v/>
      </c>
    </row>
    <row r="62" spans="2:110">
      <c r="CO62" s="994">
        <f t="shared" si="29"/>
        <v>16</v>
      </c>
      <c r="CP62" s="994" t="str">
        <f t="shared" si="30"/>
        <v>中学女子4X400mR</v>
      </c>
      <c r="CQ62" s="993" t="s">
        <v>428</v>
      </c>
      <c r="CR62" s="993" t="str">
        <f t="shared" si="1"/>
        <v>16E</v>
      </c>
      <c r="CS62" t="str">
        <f t="shared" si="31"/>
        <v/>
      </c>
    </row>
    <row r="63" spans="2:110">
      <c r="CO63" s="994">
        <f t="shared" si="29"/>
        <v>16</v>
      </c>
      <c r="CP63" s="994" t="str">
        <f t="shared" si="30"/>
        <v>中学女子4X400mR</v>
      </c>
      <c r="CQ63" s="993" t="s">
        <v>469</v>
      </c>
      <c r="CR63" s="993" t="str">
        <f t="shared" si="1"/>
        <v>16F</v>
      </c>
      <c r="CS63" t="str">
        <f t="shared" si="31"/>
        <v/>
      </c>
    </row>
    <row r="64" spans="2:110">
      <c r="CO64" s="994">
        <f t="shared" si="29"/>
        <v>16</v>
      </c>
      <c r="CP64" s="994" t="str">
        <f t="shared" si="30"/>
        <v>中学女子4X400mR</v>
      </c>
      <c r="CQ64" s="993" t="s">
        <v>470</v>
      </c>
      <c r="CR64" s="993" t="str">
        <f t="shared" si="1"/>
        <v>16G</v>
      </c>
      <c r="CS64" t="str">
        <f t="shared" si="31"/>
        <v/>
      </c>
    </row>
    <row r="65" spans="93:97">
      <c r="CO65" s="994">
        <f t="shared" si="29"/>
        <v>16</v>
      </c>
      <c r="CP65" s="994" t="str">
        <f t="shared" si="30"/>
        <v>中学女子4X400mR</v>
      </c>
      <c r="CQ65" s="993" t="s">
        <v>471</v>
      </c>
      <c r="CR65" s="993" t="str">
        <f t="shared" si="1"/>
        <v>16H</v>
      </c>
      <c r="CS65" t="str">
        <f t="shared" si="31"/>
        <v/>
      </c>
    </row>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Y371"/>
  <sheetViews>
    <sheetView zoomScale="120" zoomScaleNormal="120" workbookViewId="0">
      <selection activeCell="M25" sqref="M25"/>
    </sheetView>
  </sheetViews>
  <sheetFormatPr defaultRowHeight="13.3"/>
  <cols>
    <col min="1" max="1" width="18.61328125" style="7" bestFit="1" customWidth="1"/>
    <col min="2" max="2" width="13.84375" style="7" bestFit="1" customWidth="1"/>
    <col min="3" max="3" width="6" style="8" bestFit="1" customWidth="1"/>
    <col min="4" max="4" width="4.4609375" style="8" bestFit="1" customWidth="1"/>
    <col min="5" max="5" width="18.61328125" style="7" bestFit="1" customWidth="1"/>
    <col min="6" max="6" width="13.84375" style="7" bestFit="1" customWidth="1"/>
    <col min="7" max="7" width="6" style="8" bestFit="1" customWidth="1"/>
    <col min="8" max="8" width="4.4609375" style="8" bestFit="1" customWidth="1"/>
    <col min="9" max="9" width="1.23046875" customWidth="1"/>
    <col min="10" max="10" width="6" style="1" bestFit="1" customWidth="1"/>
    <col min="11" max="11" width="5.23046875" style="1" bestFit="1" customWidth="1"/>
    <col min="12" max="12" width="1.23046875" customWidth="1"/>
    <col min="13" max="13" width="4.4609375" style="1" bestFit="1" customWidth="1"/>
    <col min="14" max="14" width="5.23046875" style="1" bestFit="1" customWidth="1"/>
    <col min="15" max="15" width="1.23046875" customWidth="1"/>
    <col min="16" max="16" width="5.23046875" style="1" bestFit="1" customWidth="1"/>
    <col min="17" max="17" width="21.4609375" bestFit="1" customWidth="1"/>
    <col min="18" max="18" width="8.3828125" bestFit="1" customWidth="1"/>
    <col min="19" max="19" width="13.84375" bestFit="1" customWidth="1"/>
    <col min="20" max="20" width="8.3828125" bestFit="1" customWidth="1"/>
    <col min="21" max="21" width="13.84375" bestFit="1" customWidth="1"/>
    <col min="22" max="22" width="1.23046875" customWidth="1"/>
    <col min="23" max="23" width="5.23046875" style="1" bestFit="1" customWidth="1"/>
    <col min="24" max="24" width="12.23046875" style="25" bestFit="1" customWidth="1"/>
    <col min="25" max="25" width="5.15234375" style="1" bestFit="1" customWidth="1"/>
  </cols>
  <sheetData>
    <row r="1" spans="1:25" s="326" customFormat="1" ht="24.25" customHeight="1">
      <c r="A1" s="320" t="s">
        <v>0</v>
      </c>
      <c r="B1" s="320" t="s">
        <v>1</v>
      </c>
      <c r="C1" s="321" t="s">
        <v>2</v>
      </c>
      <c r="D1" s="321" t="s">
        <v>3</v>
      </c>
      <c r="E1" s="322" t="s">
        <v>4</v>
      </c>
      <c r="F1" s="322" t="s">
        <v>1</v>
      </c>
      <c r="G1" s="323" t="s">
        <v>2</v>
      </c>
      <c r="H1" s="323" t="s">
        <v>3</v>
      </c>
      <c r="J1" s="327" t="s">
        <v>5</v>
      </c>
      <c r="K1" s="327" t="s">
        <v>6</v>
      </c>
      <c r="L1" s="328"/>
      <c r="M1" s="329" t="s">
        <v>7</v>
      </c>
      <c r="N1" s="329" t="s">
        <v>8</v>
      </c>
      <c r="P1" s="17" t="s">
        <v>435</v>
      </c>
      <c r="Q1" s="2" t="s">
        <v>436</v>
      </c>
      <c r="R1" s="3" t="s">
        <v>9</v>
      </c>
      <c r="S1" s="3" t="s">
        <v>434</v>
      </c>
      <c r="T1" s="4" t="s">
        <v>10</v>
      </c>
      <c r="U1" s="4" t="s">
        <v>433</v>
      </c>
      <c r="W1" s="324" t="s">
        <v>171</v>
      </c>
      <c r="X1" s="325" t="s">
        <v>172</v>
      </c>
      <c r="Y1" s="319" t="s">
        <v>437</v>
      </c>
    </row>
    <row r="2" spans="1:25">
      <c r="A2" s="5" t="s">
        <v>595</v>
      </c>
      <c r="B2" s="5" t="s">
        <v>595</v>
      </c>
      <c r="C2" s="18">
        <v>1</v>
      </c>
      <c r="D2" s="18">
        <v>2</v>
      </c>
      <c r="E2" s="5" t="s">
        <v>599</v>
      </c>
      <c r="F2" s="5" t="s">
        <v>599</v>
      </c>
      <c r="G2" s="18">
        <v>9</v>
      </c>
      <c r="H2" s="18">
        <v>2</v>
      </c>
      <c r="I2" s="5"/>
      <c r="J2" s="5" t="s">
        <v>11</v>
      </c>
      <c r="K2" s="18">
        <v>1</v>
      </c>
      <c r="L2" s="6"/>
      <c r="M2" s="6" t="s">
        <v>12</v>
      </c>
      <c r="N2" s="8" t="s">
        <v>417</v>
      </c>
      <c r="O2" s="6"/>
      <c r="P2" s="18">
        <v>1</v>
      </c>
      <c r="Q2" s="5" t="s">
        <v>595</v>
      </c>
      <c r="R2" s="8">
        <v>3</v>
      </c>
      <c r="S2" s="6" t="s">
        <v>13</v>
      </c>
      <c r="T2" s="8">
        <v>11</v>
      </c>
      <c r="U2" s="6" t="s">
        <v>415</v>
      </c>
      <c r="W2" s="20">
        <v>101</v>
      </c>
      <c r="X2" s="27" t="s">
        <v>173</v>
      </c>
      <c r="Y2" s="1" t="s">
        <v>170</v>
      </c>
    </row>
    <row r="3" spans="1:25">
      <c r="A3" s="6" t="s">
        <v>596</v>
      </c>
      <c r="B3" s="6" t="s">
        <v>605</v>
      </c>
      <c r="C3" s="8">
        <v>2</v>
      </c>
      <c r="D3" s="8">
        <v>19</v>
      </c>
      <c r="E3" s="6" t="s">
        <v>600</v>
      </c>
      <c r="F3" s="6" t="s">
        <v>612</v>
      </c>
      <c r="G3" s="8">
        <v>10</v>
      </c>
      <c r="H3" s="8">
        <v>15</v>
      </c>
      <c r="I3" s="5"/>
      <c r="J3" s="5" t="s">
        <v>14</v>
      </c>
      <c r="K3" s="18">
        <v>2</v>
      </c>
      <c r="L3" s="6"/>
      <c r="M3" s="6" t="s">
        <v>15</v>
      </c>
      <c r="N3" s="8" t="s">
        <v>422</v>
      </c>
      <c r="O3" s="6"/>
      <c r="P3" s="8">
        <v>2</v>
      </c>
      <c r="Q3" s="6" t="s">
        <v>596</v>
      </c>
      <c r="R3" s="18">
        <v>4</v>
      </c>
      <c r="S3" s="6" t="s">
        <v>16</v>
      </c>
      <c r="T3" s="18">
        <v>12</v>
      </c>
      <c r="U3" s="6" t="s">
        <v>17</v>
      </c>
      <c r="W3" s="20">
        <v>201</v>
      </c>
      <c r="X3" s="27" t="s">
        <v>174</v>
      </c>
      <c r="Y3" s="1" t="s">
        <v>423</v>
      </c>
    </row>
    <row r="4" spans="1:25">
      <c r="A4" s="6" t="s">
        <v>13</v>
      </c>
      <c r="B4" s="6" t="s">
        <v>13</v>
      </c>
      <c r="C4" s="18">
        <v>3</v>
      </c>
      <c r="D4" s="18">
        <v>30</v>
      </c>
      <c r="E4" s="6" t="s">
        <v>415</v>
      </c>
      <c r="F4" s="6" t="s">
        <v>415</v>
      </c>
      <c r="G4" s="18">
        <v>11</v>
      </c>
      <c r="H4" s="18">
        <v>30</v>
      </c>
      <c r="I4" s="5"/>
      <c r="J4" s="5" t="s">
        <v>18</v>
      </c>
      <c r="K4" s="18">
        <v>3</v>
      </c>
      <c r="L4" s="6"/>
      <c r="M4" s="6" t="s">
        <v>19</v>
      </c>
      <c r="N4" s="8" t="s">
        <v>424</v>
      </c>
      <c r="O4" s="6"/>
      <c r="P4" s="8">
        <v>3</v>
      </c>
      <c r="Q4" s="6" t="s">
        <v>13</v>
      </c>
      <c r="R4" s="18">
        <v>7</v>
      </c>
      <c r="S4" s="5" t="s">
        <v>413</v>
      </c>
      <c r="T4" s="8">
        <v>15</v>
      </c>
      <c r="U4" s="6" t="s">
        <v>20</v>
      </c>
      <c r="W4" s="20">
        <v>202</v>
      </c>
      <c r="X4" s="27" t="s">
        <v>175</v>
      </c>
      <c r="Y4" s="1" t="s">
        <v>425</v>
      </c>
    </row>
    <row r="5" spans="1:25">
      <c r="A5" s="5" t="s">
        <v>16</v>
      </c>
      <c r="B5" s="5" t="s">
        <v>16</v>
      </c>
      <c r="C5" s="18">
        <v>4</v>
      </c>
      <c r="D5" s="18">
        <v>32</v>
      </c>
      <c r="E5" s="5" t="s">
        <v>17</v>
      </c>
      <c r="F5" s="5" t="s">
        <v>17</v>
      </c>
      <c r="G5" s="18">
        <v>12</v>
      </c>
      <c r="H5" s="18">
        <v>32</v>
      </c>
      <c r="I5" s="5"/>
      <c r="J5" s="5" t="s">
        <v>21</v>
      </c>
      <c r="K5" s="18">
        <v>4</v>
      </c>
      <c r="L5" s="6"/>
      <c r="M5" s="6" t="s">
        <v>22</v>
      </c>
      <c r="N5" s="8" t="s">
        <v>426</v>
      </c>
      <c r="O5" s="6"/>
      <c r="P5" s="8">
        <v>4</v>
      </c>
      <c r="Q5" s="6" t="s">
        <v>16</v>
      </c>
      <c r="R5" s="8">
        <v>8</v>
      </c>
      <c r="S5" s="6" t="s">
        <v>414</v>
      </c>
      <c r="T5" s="8">
        <v>16</v>
      </c>
      <c r="U5" s="6" t="s">
        <v>416</v>
      </c>
      <c r="W5" s="20">
        <v>203</v>
      </c>
      <c r="X5" s="27" t="s">
        <v>176</v>
      </c>
      <c r="Y5" s="1" t="s">
        <v>427</v>
      </c>
    </row>
    <row r="6" spans="1:25">
      <c r="A6" s="5" t="s">
        <v>597</v>
      </c>
      <c r="B6" s="5" t="s">
        <v>597</v>
      </c>
      <c r="C6" s="8">
        <v>5</v>
      </c>
      <c r="D6" s="8">
        <v>2</v>
      </c>
      <c r="E6" s="5" t="s">
        <v>601</v>
      </c>
      <c r="F6" s="5" t="s">
        <v>601</v>
      </c>
      <c r="G6" s="8">
        <v>13</v>
      </c>
      <c r="H6" s="8">
        <v>2</v>
      </c>
      <c r="I6" s="6"/>
      <c r="J6" s="5" t="s">
        <v>23</v>
      </c>
      <c r="K6" s="18">
        <v>5</v>
      </c>
      <c r="L6" s="6"/>
      <c r="M6" s="6"/>
      <c r="N6" s="8"/>
      <c r="O6" s="6"/>
      <c r="P6" s="8">
        <v>5</v>
      </c>
      <c r="Q6" s="6" t="s">
        <v>597</v>
      </c>
      <c r="R6" s="8"/>
      <c r="S6" s="6"/>
      <c r="T6" s="6"/>
      <c r="U6" s="6"/>
      <c r="W6" s="20">
        <v>204</v>
      </c>
      <c r="X6" s="27" t="s">
        <v>177</v>
      </c>
      <c r="Y6" s="1" t="s">
        <v>429</v>
      </c>
    </row>
    <row r="7" spans="1:25">
      <c r="A7" s="5" t="s">
        <v>598</v>
      </c>
      <c r="B7" s="5" t="s">
        <v>607</v>
      </c>
      <c r="C7" s="8">
        <v>6</v>
      </c>
      <c r="D7" s="8">
        <v>17</v>
      </c>
      <c r="E7" s="5" t="s">
        <v>602</v>
      </c>
      <c r="F7" s="5" t="s">
        <v>614</v>
      </c>
      <c r="G7" s="8">
        <v>14</v>
      </c>
      <c r="H7" s="8">
        <v>14</v>
      </c>
      <c r="I7" s="6"/>
      <c r="J7" s="6" t="s">
        <v>25</v>
      </c>
      <c r="K7" s="18">
        <v>6</v>
      </c>
      <c r="L7" s="6"/>
      <c r="M7" s="6"/>
      <c r="N7" s="6"/>
      <c r="O7" s="6"/>
      <c r="P7" s="8">
        <v>6</v>
      </c>
      <c r="Q7" s="6" t="s">
        <v>598</v>
      </c>
      <c r="R7" s="8"/>
      <c r="S7" s="6"/>
      <c r="T7" s="6"/>
      <c r="U7" s="6"/>
      <c r="W7" s="20">
        <v>205</v>
      </c>
      <c r="X7" s="27" t="s">
        <v>178</v>
      </c>
      <c r="Y7" s="1" t="s">
        <v>430</v>
      </c>
    </row>
    <row r="8" spans="1:25">
      <c r="A8" s="6" t="s">
        <v>413</v>
      </c>
      <c r="B8" s="6" t="s">
        <v>413</v>
      </c>
      <c r="C8" s="8">
        <v>7</v>
      </c>
      <c r="D8" s="8">
        <v>30</v>
      </c>
      <c r="E8" s="6" t="s">
        <v>20</v>
      </c>
      <c r="F8" s="6" t="s">
        <v>20</v>
      </c>
      <c r="G8" s="8">
        <v>15</v>
      </c>
      <c r="H8" s="8">
        <v>30</v>
      </c>
      <c r="I8" s="6"/>
      <c r="J8" s="6" t="s">
        <v>26</v>
      </c>
      <c r="K8" s="18">
        <v>7</v>
      </c>
      <c r="L8" s="6"/>
      <c r="M8" s="6"/>
      <c r="N8" s="6"/>
      <c r="O8" s="6"/>
      <c r="P8" s="8">
        <v>7</v>
      </c>
      <c r="Q8" s="5" t="s">
        <v>413</v>
      </c>
      <c r="R8" s="8"/>
      <c r="S8" s="6"/>
      <c r="T8" s="6"/>
      <c r="U8" s="6"/>
      <c r="W8" s="20">
        <v>206</v>
      </c>
      <c r="X8" s="27" t="s">
        <v>179</v>
      </c>
      <c r="Y8" s="1" t="s">
        <v>431</v>
      </c>
    </row>
    <row r="9" spans="1:25">
      <c r="A9" s="6" t="s">
        <v>414</v>
      </c>
      <c r="B9" s="6" t="s">
        <v>414</v>
      </c>
      <c r="C9" s="8">
        <v>8</v>
      </c>
      <c r="D9" s="8">
        <v>32</v>
      </c>
      <c r="E9" s="6" t="s">
        <v>416</v>
      </c>
      <c r="F9" s="6" t="s">
        <v>416</v>
      </c>
      <c r="G9" s="8">
        <v>16</v>
      </c>
      <c r="H9" s="8">
        <v>32</v>
      </c>
      <c r="I9" s="6"/>
      <c r="J9" s="6" t="s">
        <v>27</v>
      </c>
      <c r="K9" s="18">
        <v>8</v>
      </c>
      <c r="L9" s="6"/>
      <c r="M9" s="6"/>
      <c r="N9" s="6"/>
      <c r="O9" s="6"/>
      <c r="P9" s="8">
        <v>8</v>
      </c>
      <c r="Q9" s="6" t="s">
        <v>414</v>
      </c>
      <c r="R9" s="8"/>
      <c r="S9" s="6"/>
      <c r="T9" s="6"/>
      <c r="U9" s="6"/>
      <c r="W9" s="20">
        <v>207</v>
      </c>
      <c r="X9" s="27" t="s">
        <v>180</v>
      </c>
      <c r="Y9" s="1" t="s">
        <v>432</v>
      </c>
    </row>
    <row r="10" spans="1:25">
      <c r="A10" s="6"/>
      <c r="B10" s="6"/>
      <c r="E10" s="6"/>
      <c r="F10" s="6"/>
      <c r="I10" s="6"/>
      <c r="J10" s="6" t="s">
        <v>28</v>
      </c>
      <c r="K10" s="18">
        <v>9</v>
      </c>
      <c r="L10" s="6"/>
      <c r="M10" s="6"/>
      <c r="N10" s="6"/>
      <c r="O10" s="6"/>
      <c r="P10" s="8">
        <v>9</v>
      </c>
      <c r="Q10" s="6" t="s">
        <v>599</v>
      </c>
      <c r="R10" s="8"/>
      <c r="S10" s="6"/>
      <c r="T10" s="6"/>
      <c r="U10" s="6"/>
      <c r="W10" s="20">
        <v>208</v>
      </c>
      <c r="X10" s="27" t="s">
        <v>181</v>
      </c>
    </row>
    <row r="11" spans="1:25">
      <c r="A11" s="6"/>
      <c r="B11" s="6"/>
      <c r="E11" s="6"/>
      <c r="F11" s="6"/>
      <c r="I11" s="6"/>
      <c r="J11" s="6" t="s">
        <v>29</v>
      </c>
      <c r="K11" s="18">
        <v>10</v>
      </c>
      <c r="L11" s="6"/>
      <c r="M11" s="6"/>
      <c r="N11" s="6"/>
      <c r="O11" s="6"/>
      <c r="P11" s="8">
        <v>10</v>
      </c>
      <c r="Q11" s="6" t="s">
        <v>600</v>
      </c>
      <c r="R11" s="8"/>
      <c r="S11" s="6"/>
      <c r="T11" s="6"/>
      <c r="U11" s="6"/>
      <c r="W11" s="20">
        <v>209</v>
      </c>
      <c r="X11" s="27" t="s">
        <v>182</v>
      </c>
    </row>
    <row r="12" spans="1:25">
      <c r="A12" s="6"/>
      <c r="B12" s="6"/>
      <c r="E12" s="6"/>
      <c r="F12" s="6"/>
      <c r="I12" s="6"/>
      <c r="J12" s="6" t="s">
        <v>30</v>
      </c>
      <c r="K12" s="18">
        <v>11</v>
      </c>
      <c r="L12" s="6"/>
      <c r="M12" s="6"/>
      <c r="N12" s="6"/>
      <c r="O12" s="6"/>
      <c r="P12" s="8">
        <v>11</v>
      </c>
      <c r="Q12" s="6" t="s">
        <v>415</v>
      </c>
      <c r="R12" s="8"/>
      <c r="S12" s="6"/>
      <c r="T12" s="6"/>
      <c r="U12" s="6"/>
      <c r="W12" s="20">
        <v>210</v>
      </c>
      <c r="X12" s="27" t="s">
        <v>183</v>
      </c>
    </row>
    <row r="13" spans="1:25">
      <c r="A13" s="6"/>
      <c r="B13" s="6"/>
      <c r="E13" s="6"/>
      <c r="F13" s="6"/>
      <c r="I13" s="6"/>
      <c r="J13" s="6" t="s">
        <v>31</v>
      </c>
      <c r="K13" s="18">
        <v>12</v>
      </c>
      <c r="L13" s="6"/>
      <c r="M13" s="6"/>
      <c r="N13" s="6"/>
      <c r="O13" s="6"/>
      <c r="P13" s="8">
        <v>12</v>
      </c>
      <c r="Q13" s="6" t="s">
        <v>17</v>
      </c>
      <c r="R13" s="8"/>
      <c r="S13" s="6"/>
      <c r="T13" s="6"/>
      <c r="U13" s="6"/>
      <c r="W13" s="20">
        <v>211</v>
      </c>
      <c r="X13" s="27" t="s">
        <v>184</v>
      </c>
    </row>
    <row r="14" spans="1:25">
      <c r="A14" s="6"/>
      <c r="B14" s="6"/>
      <c r="E14" s="6"/>
      <c r="F14" s="6"/>
      <c r="I14" s="6"/>
      <c r="J14" s="6" t="s">
        <v>32</v>
      </c>
      <c r="K14" s="18">
        <v>13</v>
      </c>
      <c r="L14" s="6"/>
      <c r="M14" s="6"/>
      <c r="N14" s="6"/>
      <c r="O14" s="6"/>
      <c r="P14" s="8">
        <v>13</v>
      </c>
      <c r="Q14" s="5" t="s">
        <v>601</v>
      </c>
      <c r="R14" s="6"/>
      <c r="S14" s="6"/>
      <c r="T14" s="6"/>
      <c r="U14" s="6"/>
      <c r="W14" s="20">
        <v>212</v>
      </c>
      <c r="X14" s="27" t="s">
        <v>185</v>
      </c>
    </row>
    <row r="15" spans="1:25">
      <c r="A15" s="6"/>
      <c r="B15" s="6" t="s">
        <v>603</v>
      </c>
      <c r="E15" s="6"/>
      <c r="F15" s="6" t="s">
        <v>609</v>
      </c>
      <c r="I15" s="6"/>
      <c r="J15" s="6" t="s">
        <v>33</v>
      </c>
      <c r="K15" s="18">
        <v>14</v>
      </c>
      <c r="L15" s="6"/>
      <c r="M15" s="6"/>
      <c r="N15" s="6"/>
      <c r="O15" s="6"/>
      <c r="P15" s="8">
        <v>14</v>
      </c>
      <c r="Q15" s="6" t="s">
        <v>602</v>
      </c>
      <c r="R15" s="6"/>
      <c r="S15" s="6"/>
      <c r="T15" s="6"/>
      <c r="U15" s="6"/>
      <c r="W15" s="20">
        <v>213</v>
      </c>
      <c r="X15" s="27" t="s">
        <v>186</v>
      </c>
    </row>
    <row r="16" spans="1:25">
      <c r="A16" s="6"/>
      <c r="B16" s="6" t="s">
        <v>595</v>
      </c>
      <c r="C16" s="8">
        <v>1</v>
      </c>
      <c r="E16" s="6"/>
      <c r="F16" s="6" t="s">
        <v>599</v>
      </c>
      <c r="G16" s="8">
        <v>9</v>
      </c>
      <c r="I16" s="6"/>
      <c r="J16" s="6" t="s">
        <v>34</v>
      </c>
      <c r="K16" s="18">
        <v>15</v>
      </c>
      <c r="L16" s="6"/>
      <c r="M16" s="6"/>
      <c r="N16" s="6"/>
      <c r="O16" s="6"/>
      <c r="P16" s="8">
        <v>15</v>
      </c>
      <c r="Q16" s="6" t="s">
        <v>20</v>
      </c>
      <c r="R16" s="6"/>
      <c r="S16" s="6"/>
      <c r="T16" s="6"/>
      <c r="U16" s="6"/>
      <c r="W16" s="20">
        <v>214</v>
      </c>
      <c r="X16" s="27" t="s">
        <v>187</v>
      </c>
    </row>
    <row r="17" spans="1:24">
      <c r="A17" s="6"/>
      <c r="B17" s="6" t="s">
        <v>604</v>
      </c>
      <c r="C17" s="8">
        <v>2</v>
      </c>
      <c r="E17" s="6"/>
      <c r="F17" s="6" t="s">
        <v>611</v>
      </c>
      <c r="G17" s="8">
        <v>10</v>
      </c>
      <c r="I17" s="6"/>
      <c r="J17" s="6" t="s">
        <v>35</v>
      </c>
      <c r="K17" s="18">
        <v>16</v>
      </c>
      <c r="L17" s="6"/>
      <c r="M17" s="6"/>
      <c r="N17" s="6"/>
      <c r="O17" s="6"/>
      <c r="P17" s="8">
        <v>16</v>
      </c>
      <c r="Q17" s="6" t="s">
        <v>416</v>
      </c>
      <c r="R17" s="6"/>
      <c r="S17" s="6"/>
      <c r="T17" s="6"/>
      <c r="U17" s="6"/>
      <c r="W17" s="20">
        <v>215</v>
      </c>
      <c r="X17" s="27" t="s">
        <v>188</v>
      </c>
    </row>
    <row r="18" spans="1:24">
      <c r="A18" s="6"/>
      <c r="B18" s="6"/>
      <c r="E18" s="6"/>
      <c r="F18" s="6"/>
      <c r="I18" s="6"/>
      <c r="J18" s="6" t="s">
        <v>36</v>
      </c>
      <c r="K18" s="18">
        <v>17</v>
      </c>
      <c r="L18" s="6"/>
      <c r="M18" s="6"/>
      <c r="N18" s="6"/>
      <c r="O18" s="6"/>
      <c r="P18" s="8"/>
      <c r="Q18" s="6"/>
      <c r="R18" s="6"/>
      <c r="S18" s="6"/>
      <c r="T18" s="6"/>
      <c r="U18" s="6"/>
      <c r="W18" s="20">
        <v>216</v>
      </c>
      <c r="X18" s="27" t="s">
        <v>189</v>
      </c>
    </row>
    <row r="19" spans="1:24">
      <c r="A19" s="6"/>
      <c r="B19" s="6"/>
      <c r="E19" s="6"/>
      <c r="F19" s="6"/>
      <c r="I19" s="6"/>
      <c r="J19" s="6" t="s">
        <v>37</v>
      </c>
      <c r="K19" s="18">
        <v>18</v>
      </c>
      <c r="L19" s="6"/>
      <c r="M19" s="6"/>
      <c r="N19" s="6"/>
      <c r="O19" s="6"/>
      <c r="P19" s="8"/>
      <c r="Q19" s="6"/>
      <c r="R19" s="6"/>
      <c r="S19" s="6"/>
      <c r="T19" s="6"/>
      <c r="U19" s="6"/>
      <c r="W19" s="20">
        <v>217</v>
      </c>
      <c r="X19" s="27" t="s">
        <v>190</v>
      </c>
    </row>
    <row r="20" spans="1:24">
      <c r="A20" s="6"/>
      <c r="B20" s="6" t="s">
        <v>608</v>
      </c>
      <c r="E20" s="6"/>
      <c r="F20" s="6" t="s">
        <v>610</v>
      </c>
      <c r="I20" s="6"/>
      <c r="J20" s="6" t="s">
        <v>38</v>
      </c>
      <c r="K20" s="18">
        <v>19</v>
      </c>
      <c r="L20" s="6"/>
      <c r="M20" s="6"/>
      <c r="N20" s="6"/>
      <c r="O20" s="6"/>
      <c r="P20" s="8"/>
      <c r="Q20" s="5"/>
      <c r="R20" s="6"/>
      <c r="S20" s="6"/>
      <c r="T20" s="6"/>
      <c r="U20" s="6"/>
      <c r="W20" s="20">
        <v>218</v>
      </c>
      <c r="X20" s="27" t="s">
        <v>191</v>
      </c>
    </row>
    <row r="21" spans="1:24">
      <c r="A21" s="6"/>
      <c r="B21" s="6" t="s">
        <v>597</v>
      </c>
      <c r="C21" s="8">
        <v>5</v>
      </c>
      <c r="E21" s="6"/>
      <c r="F21" s="6" t="s">
        <v>601</v>
      </c>
      <c r="G21" s="8">
        <v>13</v>
      </c>
      <c r="I21" s="6"/>
      <c r="J21" s="6" t="s">
        <v>39</v>
      </c>
      <c r="K21" s="18">
        <v>20</v>
      </c>
      <c r="L21" s="6"/>
      <c r="M21" s="6"/>
      <c r="N21" s="6"/>
      <c r="O21" s="6"/>
      <c r="P21" s="8"/>
      <c r="Q21" s="6"/>
      <c r="R21" s="6"/>
      <c r="S21" s="6"/>
      <c r="T21" s="6"/>
      <c r="U21" s="6"/>
      <c r="W21" s="20">
        <v>219</v>
      </c>
      <c r="X21" s="27" t="s">
        <v>192</v>
      </c>
    </row>
    <row r="22" spans="1:24">
      <c r="A22" s="6"/>
      <c r="B22" s="6" t="s">
        <v>606</v>
      </c>
      <c r="C22" s="8">
        <v>6</v>
      </c>
      <c r="E22" s="6"/>
      <c r="F22" s="6" t="s">
        <v>613</v>
      </c>
      <c r="G22" s="8">
        <v>14</v>
      </c>
      <c r="I22" s="6"/>
      <c r="J22" s="6" t="s">
        <v>40</v>
      </c>
      <c r="K22" s="18">
        <v>21</v>
      </c>
      <c r="L22" s="6"/>
      <c r="M22" s="6"/>
      <c r="N22" s="6"/>
      <c r="O22" s="6"/>
      <c r="P22" s="8"/>
      <c r="Q22" s="6"/>
      <c r="R22" s="6"/>
      <c r="S22" s="6"/>
      <c r="T22" s="6"/>
      <c r="U22" s="6"/>
      <c r="W22" s="20">
        <v>220</v>
      </c>
      <c r="X22" s="27" t="s">
        <v>193</v>
      </c>
    </row>
    <row r="23" spans="1:24">
      <c r="A23" s="6"/>
      <c r="B23" s="6"/>
      <c r="E23" s="6"/>
      <c r="F23" s="6"/>
      <c r="I23" s="6"/>
      <c r="J23" s="6" t="s">
        <v>41</v>
      </c>
      <c r="K23" s="18">
        <v>22</v>
      </c>
      <c r="L23" s="6"/>
      <c r="M23" s="6"/>
      <c r="N23" s="6"/>
      <c r="O23" s="6"/>
      <c r="P23" s="8"/>
      <c r="Q23" s="5"/>
      <c r="R23" s="6"/>
      <c r="S23" s="6"/>
      <c r="T23" s="6"/>
      <c r="U23" s="6"/>
      <c r="W23" s="20">
        <v>221</v>
      </c>
      <c r="X23" s="27" t="s">
        <v>194</v>
      </c>
    </row>
    <row r="24" spans="1:24">
      <c r="A24" s="6"/>
      <c r="B24" s="6" t="s">
        <v>615</v>
      </c>
      <c r="E24" s="6"/>
      <c r="F24" s="6" t="s">
        <v>619</v>
      </c>
      <c r="I24" s="6"/>
      <c r="J24" s="6" t="s">
        <v>42</v>
      </c>
      <c r="K24" s="18">
        <v>23</v>
      </c>
      <c r="L24" s="6"/>
      <c r="M24" s="6"/>
      <c r="N24" s="6"/>
      <c r="O24" s="6"/>
      <c r="P24" s="8"/>
      <c r="Q24" s="6"/>
      <c r="R24" s="6"/>
      <c r="S24" s="6"/>
      <c r="T24" s="6"/>
      <c r="U24" s="6"/>
      <c r="W24" s="20">
        <v>222</v>
      </c>
      <c r="X24" s="27" t="s">
        <v>195</v>
      </c>
    </row>
    <row r="25" spans="1:24">
      <c r="A25" s="6"/>
      <c r="B25" s="6" t="s">
        <v>13</v>
      </c>
      <c r="C25" s="8">
        <v>3</v>
      </c>
      <c r="E25" s="6"/>
      <c r="F25" s="6" t="s">
        <v>415</v>
      </c>
      <c r="G25" s="8">
        <v>11</v>
      </c>
      <c r="I25" s="6"/>
      <c r="J25" s="6" t="s">
        <v>43</v>
      </c>
      <c r="K25" s="18">
        <v>24</v>
      </c>
      <c r="L25" s="6"/>
      <c r="M25" s="6"/>
      <c r="N25" s="6"/>
      <c r="O25" s="6"/>
      <c r="P25" s="18">
        <v>1</v>
      </c>
      <c r="Q25" s="5" t="s">
        <v>595</v>
      </c>
      <c r="R25" s="6">
        <v>1</v>
      </c>
      <c r="S25" s="6">
        <v>2</v>
      </c>
      <c r="T25" s="6">
        <v>2</v>
      </c>
      <c r="U25" s="6">
        <v>1</v>
      </c>
      <c r="W25" s="20">
        <v>223</v>
      </c>
      <c r="X25" s="27" t="s">
        <v>196</v>
      </c>
    </row>
    <row r="26" spans="1:24">
      <c r="A26" s="6"/>
      <c r="B26" s="6" t="s">
        <v>616</v>
      </c>
      <c r="E26" s="6"/>
      <c r="F26" s="6" t="s">
        <v>620</v>
      </c>
      <c r="I26" s="6"/>
      <c r="J26" s="6" t="s">
        <v>44</v>
      </c>
      <c r="K26" s="18">
        <v>25</v>
      </c>
      <c r="L26" s="6"/>
      <c r="M26" s="6"/>
      <c r="N26" s="6"/>
      <c r="O26" s="6"/>
      <c r="P26" s="8">
        <v>2</v>
      </c>
      <c r="Q26" s="6" t="s">
        <v>596</v>
      </c>
      <c r="R26" s="6">
        <v>2</v>
      </c>
      <c r="S26" s="6">
        <v>19</v>
      </c>
      <c r="T26" s="6">
        <v>2</v>
      </c>
      <c r="U26" s="6">
        <v>1</v>
      </c>
      <c r="W26" s="20">
        <v>224</v>
      </c>
      <c r="X26" s="27" t="s">
        <v>197</v>
      </c>
    </row>
    <row r="27" spans="1:24">
      <c r="A27" s="6"/>
      <c r="B27" s="6" t="s">
        <v>16</v>
      </c>
      <c r="C27" s="8">
        <v>4</v>
      </c>
      <c r="E27" s="6"/>
      <c r="F27" s="6" t="s">
        <v>17</v>
      </c>
      <c r="G27" s="8">
        <v>12</v>
      </c>
      <c r="I27" s="6"/>
      <c r="J27" s="6" t="s">
        <v>45</v>
      </c>
      <c r="K27" s="18">
        <v>26</v>
      </c>
      <c r="L27" s="6"/>
      <c r="M27" s="6"/>
      <c r="N27" s="6"/>
      <c r="O27" s="6"/>
      <c r="P27" s="8">
        <v>3</v>
      </c>
      <c r="Q27" s="6" t="s">
        <v>13</v>
      </c>
      <c r="R27" s="6">
        <v>3</v>
      </c>
      <c r="S27" s="6">
        <v>30</v>
      </c>
      <c r="T27" s="6">
        <v>2</v>
      </c>
      <c r="U27" s="6">
        <v>1</v>
      </c>
      <c r="W27" s="20">
        <v>225</v>
      </c>
      <c r="X27" s="27" t="s">
        <v>198</v>
      </c>
    </row>
    <row r="28" spans="1:24">
      <c r="A28" s="6"/>
      <c r="B28" s="6" t="s">
        <v>617</v>
      </c>
      <c r="E28" s="6"/>
      <c r="F28" s="6" t="s">
        <v>621</v>
      </c>
      <c r="I28" s="6"/>
      <c r="J28" s="6" t="s">
        <v>46</v>
      </c>
      <c r="K28" s="18">
        <v>27</v>
      </c>
      <c r="L28" s="6"/>
      <c r="M28" s="6"/>
      <c r="N28" s="6"/>
      <c r="O28" s="6"/>
      <c r="P28" s="8">
        <v>4</v>
      </c>
      <c r="Q28" s="6" t="s">
        <v>16</v>
      </c>
      <c r="R28" s="6">
        <v>4</v>
      </c>
      <c r="S28" s="6">
        <v>32</v>
      </c>
      <c r="T28" s="6">
        <v>2</v>
      </c>
      <c r="U28" s="6">
        <v>1</v>
      </c>
      <c r="W28" s="20">
        <v>226</v>
      </c>
      <c r="X28" s="27" t="s">
        <v>199</v>
      </c>
    </row>
    <row r="29" spans="1:24">
      <c r="A29" s="61"/>
      <c r="B29" s="61" t="s">
        <v>413</v>
      </c>
      <c r="C29" s="62">
        <v>7</v>
      </c>
      <c r="D29" s="62"/>
      <c r="E29" s="61"/>
      <c r="F29" s="61" t="s">
        <v>20</v>
      </c>
      <c r="G29" s="62">
        <v>15</v>
      </c>
      <c r="I29" s="6"/>
      <c r="J29" s="6" t="s">
        <v>47</v>
      </c>
      <c r="K29" s="18">
        <v>28</v>
      </c>
      <c r="L29" s="6"/>
      <c r="M29" s="6"/>
      <c r="N29" s="6"/>
      <c r="O29" s="6"/>
      <c r="P29" s="8">
        <v>5</v>
      </c>
      <c r="Q29" s="6" t="s">
        <v>597</v>
      </c>
      <c r="R29" s="6">
        <v>5</v>
      </c>
      <c r="S29" s="6">
        <v>2</v>
      </c>
      <c r="T29" s="6">
        <v>15</v>
      </c>
      <c r="U29" s="6">
        <v>1</v>
      </c>
      <c r="W29" s="20">
        <v>227</v>
      </c>
      <c r="X29" s="27" t="s">
        <v>200</v>
      </c>
    </row>
    <row r="30" spans="1:24">
      <c r="A30" s="63"/>
      <c r="B30" s="63" t="s">
        <v>618</v>
      </c>
      <c r="C30" s="62"/>
      <c r="D30" s="62"/>
      <c r="E30" s="63"/>
      <c r="F30" s="63" t="s">
        <v>622</v>
      </c>
      <c r="G30" s="62"/>
      <c r="I30" s="6"/>
      <c r="J30" s="6" t="s">
        <v>48</v>
      </c>
      <c r="K30" s="18">
        <v>29</v>
      </c>
      <c r="L30" s="6"/>
      <c r="M30" s="6"/>
      <c r="N30" s="6"/>
      <c r="O30" s="6"/>
      <c r="P30" s="8">
        <v>6</v>
      </c>
      <c r="Q30" s="6" t="s">
        <v>598</v>
      </c>
      <c r="R30" s="6">
        <v>6</v>
      </c>
      <c r="S30" s="6">
        <v>17</v>
      </c>
      <c r="T30" s="6">
        <v>15</v>
      </c>
      <c r="U30" s="6">
        <v>1</v>
      </c>
      <c r="W30" s="20">
        <v>228</v>
      </c>
      <c r="X30" s="27" t="s">
        <v>201</v>
      </c>
    </row>
    <row r="31" spans="1:24">
      <c r="A31" s="63"/>
      <c r="B31" s="63" t="s">
        <v>414</v>
      </c>
      <c r="C31" s="62">
        <v>8</v>
      </c>
      <c r="D31" s="62"/>
      <c r="E31" s="63"/>
      <c r="F31" s="63" t="s">
        <v>416</v>
      </c>
      <c r="G31" s="62">
        <v>16</v>
      </c>
      <c r="I31" s="6"/>
      <c r="J31" s="6" t="s">
        <v>49</v>
      </c>
      <c r="K31" s="18">
        <v>30</v>
      </c>
      <c r="L31" s="6"/>
      <c r="M31" s="6"/>
      <c r="N31" s="6"/>
      <c r="O31" s="6"/>
      <c r="P31" s="8">
        <v>7</v>
      </c>
      <c r="Q31" s="6" t="s">
        <v>413</v>
      </c>
      <c r="R31" s="6">
        <v>7</v>
      </c>
      <c r="S31" s="6">
        <v>30</v>
      </c>
      <c r="T31" s="6">
        <v>15</v>
      </c>
      <c r="U31" s="6">
        <v>1</v>
      </c>
      <c r="W31" s="20">
        <v>229</v>
      </c>
      <c r="X31" s="27" t="s">
        <v>202</v>
      </c>
    </row>
    <row r="32" spans="1:24">
      <c r="A32" s="63"/>
      <c r="B32" s="63"/>
      <c r="C32" s="62"/>
      <c r="D32" s="62"/>
      <c r="E32" s="63"/>
      <c r="F32" s="63"/>
      <c r="G32" s="62"/>
      <c r="I32" s="6"/>
      <c r="J32" s="6" t="s">
        <v>50</v>
      </c>
      <c r="K32" s="18">
        <v>31</v>
      </c>
      <c r="L32" s="6"/>
      <c r="M32" s="6"/>
      <c r="N32" s="6"/>
      <c r="O32" s="6"/>
      <c r="P32" s="8">
        <v>8</v>
      </c>
      <c r="Q32" s="6" t="s">
        <v>414</v>
      </c>
      <c r="R32" s="6">
        <v>8</v>
      </c>
      <c r="S32" s="6">
        <v>32</v>
      </c>
      <c r="T32" s="6">
        <v>15</v>
      </c>
      <c r="U32" s="6">
        <v>1</v>
      </c>
      <c r="W32" s="20">
        <v>230</v>
      </c>
      <c r="X32" s="27" t="s">
        <v>203</v>
      </c>
    </row>
    <row r="33" spans="1:24">
      <c r="A33" s="63"/>
      <c r="B33" s="63"/>
      <c r="C33" s="62"/>
      <c r="D33" s="62"/>
      <c r="E33" s="63"/>
      <c r="F33" s="63"/>
      <c r="G33" s="62"/>
      <c r="I33" s="6"/>
      <c r="J33" s="6" t="s">
        <v>51</v>
      </c>
      <c r="K33" s="18">
        <v>32</v>
      </c>
      <c r="L33" s="6"/>
      <c r="M33" s="6"/>
      <c r="N33" s="6"/>
      <c r="O33" s="6"/>
      <c r="P33" s="18">
        <v>9</v>
      </c>
      <c r="Q33" s="6" t="s">
        <v>599</v>
      </c>
      <c r="R33" s="6">
        <v>9</v>
      </c>
      <c r="S33" s="6">
        <v>2</v>
      </c>
      <c r="T33" s="6">
        <v>2</v>
      </c>
      <c r="U33" s="6">
        <v>2</v>
      </c>
      <c r="W33" s="20">
        <v>231</v>
      </c>
      <c r="X33" s="27" t="s">
        <v>204</v>
      </c>
    </row>
    <row r="34" spans="1:24">
      <c r="A34" s="63"/>
      <c r="B34" s="63"/>
      <c r="C34" s="62"/>
      <c r="D34" s="62"/>
      <c r="E34" s="63"/>
      <c r="F34" s="63"/>
      <c r="G34" s="62"/>
      <c r="I34" s="6"/>
      <c r="J34" s="6" t="s">
        <v>52</v>
      </c>
      <c r="K34" s="18">
        <v>33</v>
      </c>
      <c r="L34" s="6"/>
      <c r="M34" s="6"/>
      <c r="N34" s="6"/>
      <c r="O34" s="6"/>
      <c r="P34" s="8">
        <v>10</v>
      </c>
      <c r="Q34" s="6" t="s">
        <v>600</v>
      </c>
      <c r="R34" s="6">
        <v>10</v>
      </c>
      <c r="S34" s="6">
        <v>15</v>
      </c>
      <c r="T34" s="6">
        <v>2</v>
      </c>
      <c r="U34" s="6">
        <v>2</v>
      </c>
      <c r="W34" s="20">
        <v>232</v>
      </c>
      <c r="X34" s="27" t="s">
        <v>205</v>
      </c>
    </row>
    <row r="35" spans="1:24">
      <c r="A35" s="63"/>
      <c r="B35" s="63"/>
      <c r="C35" s="62"/>
      <c r="D35" s="62"/>
      <c r="E35" s="63"/>
      <c r="F35" s="63"/>
      <c r="G35" s="62"/>
      <c r="I35" s="6"/>
      <c r="J35" s="6" t="s">
        <v>53</v>
      </c>
      <c r="K35" s="18">
        <v>34</v>
      </c>
      <c r="L35" s="6"/>
      <c r="M35" s="6"/>
      <c r="N35" s="6"/>
      <c r="O35" s="6"/>
      <c r="P35" s="8">
        <v>11</v>
      </c>
      <c r="Q35" s="6" t="s">
        <v>415</v>
      </c>
      <c r="R35" s="6">
        <v>11</v>
      </c>
      <c r="S35" s="6">
        <v>30</v>
      </c>
      <c r="T35" s="6">
        <v>2</v>
      </c>
      <c r="U35" s="6">
        <v>2</v>
      </c>
      <c r="W35" s="20">
        <v>233</v>
      </c>
      <c r="X35" s="27" t="s">
        <v>206</v>
      </c>
    </row>
    <row r="36" spans="1:24">
      <c r="A36" s="63"/>
      <c r="B36" s="63"/>
      <c r="C36" s="62"/>
      <c r="D36" s="62"/>
      <c r="E36" s="63"/>
      <c r="F36" s="63"/>
      <c r="G36" s="62"/>
      <c r="I36" s="6"/>
      <c r="J36" s="6" t="s">
        <v>54</v>
      </c>
      <c r="K36" s="18">
        <v>35</v>
      </c>
      <c r="L36" s="6"/>
      <c r="M36" s="6"/>
      <c r="N36" s="6"/>
      <c r="O36" s="6"/>
      <c r="P36" s="8">
        <v>12</v>
      </c>
      <c r="Q36" s="6" t="s">
        <v>17</v>
      </c>
      <c r="R36" s="6">
        <v>12</v>
      </c>
      <c r="S36" s="6">
        <v>32</v>
      </c>
      <c r="T36" s="6">
        <v>2</v>
      </c>
      <c r="U36" s="6">
        <v>2</v>
      </c>
      <c r="W36" s="20">
        <v>234</v>
      </c>
      <c r="X36" s="27" t="s">
        <v>207</v>
      </c>
    </row>
    <row r="37" spans="1:24">
      <c r="A37" s="177"/>
      <c r="B37" s="177"/>
      <c r="C37" s="65"/>
      <c r="D37" s="65"/>
      <c r="E37" s="177"/>
      <c r="F37" s="177"/>
      <c r="G37" s="65"/>
      <c r="I37" s="6"/>
      <c r="J37" s="6" t="s">
        <v>55</v>
      </c>
      <c r="K37" s="18">
        <v>36</v>
      </c>
      <c r="L37" s="6"/>
      <c r="M37" s="6"/>
      <c r="N37" s="6"/>
      <c r="O37" s="6"/>
      <c r="P37" s="8">
        <v>13</v>
      </c>
      <c r="Q37" s="6" t="s">
        <v>601</v>
      </c>
      <c r="R37" s="6">
        <v>13</v>
      </c>
      <c r="S37" s="6">
        <v>2</v>
      </c>
      <c r="T37" s="6">
        <v>15</v>
      </c>
      <c r="U37" s="6">
        <v>2</v>
      </c>
      <c r="W37" s="20">
        <v>235</v>
      </c>
      <c r="X37" s="27" t="s">
        <v>208</v>
      </c>
    </row>
    <row r="38" spans="1:24">
      <c r="A38" s="177"/>
      <c r="B38" s="177"/>
      <c r="C38" s="65"/>
      <c r="D38" s="65"/>
      <c r="E38" s="177"/>
      <c r="F38" s="177"/>
      <c r="G38" s="65"/>
      <c r="I38" s="6"/>
      <c r="J38" s="6" t="s">
        <v>56</v>
      </c>
      <c r="K38" s="18">
        <v>37</v>
      </c>
      <c r="L38" s="6"/>
      <c r="M38" s="6"/>
      <c r="N38" s="6"/>
      <c r="O38" s="6"/>
      <c r="P38" s="8">
        <v>14</v>
      </c>
      <c r="Q38" s="5" t="s">
        <v>602</v>
      </c>
      <c r="R38" s="6">
        <v>14</v>
      </c>
      <c r="S38" s="6">
        <v>14</v>
      </c>
      <c r="T38" s="6">
        <v>15</v>
      </c>
      <c r="U38" s="6">
        <v>2</v>
      </c>
      <c r="W38" s="20">
        <v>236</v>
      </c>
      <c r="X38" s="27" t="s">
        <v>209</v>
      </c>
    </row>
    <row r="39" spans="1:24">
      <c r="A39" s="66"/>
      <c r="B39" s="66"/>
      <c r="C39" s="67"/>
      <c r="D39" s="67"/>
      <c r="E39" s="66"/>
      <c r="F39" s="66"/>
      <c r="G39" s="65"/>
      <c r="I39" s="6"/>
      <c r="J39" s="6" t="s">
        <v>57</v>
      </c>
      <c r="K39" s="18">
        <v>38</v>
      </c>
      <c r="L39" s="6"/>
      <c r="M39" s="6"/>
      <c r="N39" s="6"/>
      <c r="O39" s="6"/>
      <c r="P39" s="8">
        <v>15</v>
      </c>
      <c r="Q39" s="6" t="s">
        <v>20</v>
      </c>
      <c r="R39" s="6">
        <v>15</v>
      </c>
      <c r="S39" s="6">
        <v>30</v>
      </c>
      <c r="T39" s="6">
        <v>15</v>
      </c>
      <c r="U39" s="6">
        <v>2</v>
      </c>
      <c r="W39" s="20">
        <v>237</v>
      </c>
      <c r="X39" s="27" t="s">
        <v>210</v>
      </c>
    </row>
    <row r="40" spans="1:24">
      <c r="A40" s="64"/>
      <c r="B40" s="64"/>
      <c r="C40" s="67"/>
      <c r="D40" s="67"/>
      <c r="E40" s="64"/>
      <c r="F40" s="64"/>
      <c r="G40" s="65"/>
      <c r="I40" s="6"/>
      <c r="J40" s="6" t="s">
        <v>58</v>
      </c>
      <c r="K40" s="18">
        <v>39</v>
      </c>
      <c r="L40" s="6"/>
      <c r="M40" s="6"/>
      <c r="N40" s="6"/>
      <c r="O40" s="6"/>
      <c r="P40" s="8">
        <v>16</v>
      </c>
      <c r="Q40" s="6" t="s">
        <v>416</v>
      </c>
      <c r="R40" s="6">
        <v>16</v>
      </c>
      <c r="S40" s="6">
        <v>32</v>
      </c>
      <c r="T40" s="6">
        <v>15</v>
      </c>
      <c r="U40" s="6">
        <v>2</v>
      </c>
      <c r="W40" s="20">
        <v>238</v>
      </c>
      <c r="X40" s="27" t="s">
        <v>211</v>
      </c>
    </row>
    <row r="41" spans="1:24">
      <c r="A41" s="64"/>
      <c r="B41" s="64"/>
      <c r="C41" s="67"/>
      <c r="D41" s="67"/>
      <c r="E41" s="64"/>
      <c r="F41" s="64"/>
      <c r="G41" s="67"/>
      <c r="I41" s="6"/>
      <c r="J41" s="6" t="s">
        <v>59</v>
      </c>
      <c r="K41" s="18">
        <v>40</v>
      </c>
      <c r="L41" s="6"/>
      <c r="M41" s="6"/>
      <c r="N41" s="6"/>
      <c r="O41" s="6"/>
      <c r="P41" s="8"/>
      <c r="Q41" s="6"/>
      <c r="R41" s="6"/>
      <c r="S41" s="6"/>
      <c r="T41" s="6"/>
      <c r="U41" s="6"/>
      <c r="W41" s="20">
        <v>239</v>
      </c>
      <c r="X41" s="27" t="s">
        <v>212</v>
      </c>
    </row>
    <row r="42" spans="1:24">
      <c r="A42" s="64"/>
      <c r="B42" s="64"/>
      <c r="C42" s="67"/>
      <c r="D42" s="67"/>
      <c r="E42" s="64"/>
      <c r="F42" s="64"/>
      <c r="G42" s="67"/>
      <c r="I42" s="6"/>
      <c r="J42" s="6" t="s">
        <v>60</v>
      </c>
      <c r="K42" s="18">
        <v>41</v>
      </c>
      <c r="L42" s="6"/>
      <c r="M42" s="6"/>
      <c r="N42" s="6"/>
      <c r="O42" s="6"/>
      <c r="P42" s="8"/>
      <c r="Q42" s="6"/>
      <c r="R42" s="6"/>
      <c r="S42" s="6"/>
      <c r="T42" s="6"/>
      <c r="U42" s="6"/>
      <c r="W42" s="20">
        <v>240</v>
      </c>
      <c r="X42" s="27" t="s">
        <v>213</v>
      </c>
    </row>
    <row r="43" spans="1:24">
      <c r="A43" s="64"/>
      <c r="B43" s="64"/>
      <c r="C43" s="67"/>
      <c r="D43" s="67"/>
      <c r="E43" s="64"/>
      <c r="F43" s="64"/>
      <c r="G43" s="67"/>
      <c r="I43" s="6"/>
      <c r="J43" s="6" t="s">
        <v>61</v>
      </c>
      <c r="K43" s="18">
        <v>42</v>
      </c>
      <c r="L43" s="6"/>
      <c r="M43" s="6"/>
      <c r="N43" s="6"/>
      <c r="O43" s="6"/>
      <c r="P43" s="8"/>
      <c r="Q43" s="6"/>
      <c r="R43" s="6"/>
      <c r="S43" s="6"/>
      <c r="T43" s="6"/>
      <c r="U43" s="6"/>
      <c r="W43" s="20">
        <v>241</v>
      </c>
      <c r="X43" s="27" t="s">
        <v>214</v>
      </c>
    </row>
    <row r="44" spans="1:24">
      <c r="A44" s="64"/>
      <c r="B44" s="64"/>
      <c r="C44" s="67"/>
      <c r="D44" s="67"/>
      <c r="E44" s="64"/>
      <c r="F44" s="64"/>
      <c r="G44" s="67"/>
      <c r="I44" s="6"/>
      <c r="J44" s="6" t="s">
        <v>62</v>
      </c>
      <c r="K44" s="18">
        <v>43</v>
      </c>
      <c r="L44" s="6"/>
      <c r="M44" s="6"/>
      <c r="N44" s="6"/>
      <c r="O44" s="6"/>
      <c r="P44" s="8"/>
      <c r="Q44" s="6"/>
      <c r="R44" s="6"/>
      <c r="S44" s="6"/>
      <c r="T44" s="6"/>
      <c r="U44" s="6"/>
      <c r="W44" s="20">
        <v>242</v>
      </c>
      <c r="X44" s="27" t="s">
        <v>215</v>
      </c>
    </row>
    <row r="45" spans="1:24">
      <c r="A45" s="64"/>
      <c r="B45" s="64"/>
      <c r="C45" s="67"/>
      <c r="D45" s="67"/>
      <c r="E45" s="66"/>
      <c r="F45" s="66"/>
      <c r="G45" s="67"/>
      <c r="I45" s="6"/>
      <c r="J45" s="6" t="s">
        <v>63</v>
      </c>
      <c r="K45" s="18">
        <v>44</v>
      </c>
      <c r="L45" s="6"/>
      <c r="M45" s="6"/>
      <c r="N45" s="6"/>
      <c r="O45" s="6"/>
      <c r="P45" s="8"/>
      <c r="Q45" s="6"/>
      <c r="R45" s="6"/>
      <c r="S45" s="6"/>
      <c r="T45" s="6"/>
      <c r="U45" s="6"/>
      <c r="W45" s="20">
        <v>243</v>
      </c>
      <c r="X45" s="27" t="s">
        <v>216</v>
      </c>
    </row>
    <row r="46" spans="1:24">
      <c r="A46" s="66"/>
      <c r="B46" s="66"/>
      <c r="C46" s="67"/>
      <c r="D46" s="67"/>
      <c r="E46" s="66"/>
      <c r="F46" s="66"/>
      <c r="G46" s="67"/>
      <c r="I46" s="6"/>
      <c r="J46" s="6" t="s">
        <v>64</v>
      </c>
      <c r="K46" s="18">
        <v>45</v>
      </c>
      <c r="L46" s="6"/>
      <c r="M46" s="6"/>
      <c r="N46" s="6"/>
      <c r="O46" s="6"/>
      <c r="P46" s="8"/>
      <c r="Q46" s="6"/>
      <c r="R46" s="6"/>
      <c r="S46" s="6"/>
      <c r="T46" s="6"/>
      <c r="U46" s="6"/>
      <c r="W46" s="20">
        <v>244</v>
      </c>
      <c r="X46" s="27" t="s">
        <v>217</v>
      </c>
    </row>
    <row r="47" spans="1:24">
      <c r="A47" s="66"/>
      <c r="B47" s="66"/>
      <c r="C47" s="67"/>
      <c r="D47" s="67"/>
      <c r="E47" s="66"/>
      <c r="F47" s="66"/>
      <c r="G47" s="67"/>
      <c r="I47" s="6"/>
      <c r="J47" s="6" t="s">
        <v>65</v>
      </c>
      <c r="K47" s="18">
        <v>46</v>
      </c>
      <c r="L47" s="6"/>
      <c r="M47" s="6"/>
      <c r="N47" s="6"/>
      <c r="O47" s="6"/>
      <c r="P47" s="8"/>
      <c r="Q47" s="6"/>
      <c r="R47" s="6"/>
      <c r="S47" s="6"/>
      <c r="T47" s="6"/>
      <c r="U47" s="6"/>
      <c r="W47" s="20">
        <v>245</v>
      </c>
      <c r="X47" s="27" t="s">
        <v>218</v>
      </c>
    </row>
    <row r="48" spans="1:24">
      <c r="A48" s="66"/>
      <c r="B48" s="66"/>
      <c r="C48" s="67"/>
      <c r="D48" s="67"/>
      <c r="E48" s="66"/>
      <c r="F48" s="66"/>
      <c r="G48" s="67"/>
      <c r="I48" s="6"/>
      <c r="J48" s="6" t="s">
        <v>66</v>
      </c>
      <c r="K48" s="18">
        <v>47</v>
      </c>
      <c r="L48" s="6"/>
      <c r="M48" s="6"/>
      <c r="N48" s="6"/>
      <c r="O48" s="6"/>
      <c r="P48" s="8"/>
      <c r="Q48" s="6"/>
      <c r="R48" s="6"/>
      <c r="S48" s="6"/>
      <c r="T48" s="6"/>
      <c r="U48" s="6"/>
      <c r="W48" s="20">
        <v>246</v>
      </c>
      <c r="X48" s="27" t="s">
        <v>219</v>
      </c>
    </row>
    <row r="49" spans="1:24">
      <c r="A49" s="66"/>
      <c r="B49" s="66"/>
      <c r="C49" s="67"/>
      <c r="D49" s="67"/>
      <c r="E49" s="66"/>
      <c r="F49" s="66"/>
      <c r="G49" s="67"/>
      <c r="I49" s="6"/>
      <c r="J49" s="6"/>
      <c r="K49" s="18"/>
      <c r="L49" s="6"/>
      <c r="M49" s="6"/>
      <c r="N49" s="6"/>
      <c r="O49" s="6"/>
      <c r="P49" s="8"/>
      <c r="Q49" s="6"/>
      <c r="R49" s="6"/>
      <c r="S49" s="6"/>
      <c r="T49" s="6"/>
      <c r="U49" s="6"/>
      <c r="W49" s="20">
        <v>247</v>
      </c>
      <c r="X49" s="27" t="s">
        <v>220</v>
      </c>
    </row>
    <row r="50" spans="1:24">
      <c r="A50" s="66"/>
      <c r="B50" s="66"/>
      <c r="C50" s="67"/>
      <c r="D50" s="67"/>
      <c r="E50" s="66"/>
      <c r="F50" s="66"/>
      <c r="G50" s="67"/>
      <c r="I50" s="6"/>
      <c r="J50" s="6"/>
      <c r="K50" s="8"/>
      <c r="L50" s="6"/>
      <c r="M50" s="6"/>
      <c r="N50" s="6"/>
      <c r="O50" s="6"/>
      <c r="P50" s="8"/>
      <c r="Q50" s="6"/>
      <c r="R50" s="6"/>
      <c r="S50" s="6"/>
      <c r="T50" s="6"/>
      <c r="U50" s="6"/>
      <c r="W50" s="20">
        <v>248</v>
      </c>
      <c r="X50" s="27" t="s">
        <v>221</v>
      </c>
    </row>
    <row r="51" spans="1:24">
      <c r="A51" s="66"/>
      <c r="B51" s="66"/>
      <c r="C51" s="67"/>
      <c r="D51" s="67"/>
      <c r="E51" s="66"/>
      <c r="F51" s="66"/>
      <c r="G51" s="67"/>
      <c r="I51" s="6"/>
      <c r="J51" s="6"/>
      <c r="K51" s="8"/>
      <c r="L51" s="6"/>
      <c r="M51" s="6"/>
      <c r="N51" s="6"/>
      <c r="O51" s="6"/>
      <c r="P51" s="8"/>
      <c r="Q51" s="6"/>
      <c r="R51" s="6"/>
      <c r="S51" s="6"/>
      <c r="T51" s="6"/>
      <c r="U51" s="6"/>
      <c r="W51" s="20">
        <v>249</v>
      </c>
      <c r="X51" s="27" t="s">
        <v>222</v>
      </c>
    </row>
    <row r="52" spans="1:24">
      <c r="A52" s="66"/>
      <c r="B52" s="66"/>
      <c r="C52" s="67"/>
      <c r="D52" s="67"/>
      <c r="E52" s="66"/>
      <c r="F52" s="66"/>
      <c r="G52" s="67"/>
      <c r="I52" s="6"/>
      <c r="J52" s="6"/>
      <c r="K52" s="8"/>
      <c r="L52" s="6"/>
      <c r="M52" s="6"/>
      <c r="N52" s="6"/>
      <c r="O52" s="6"/>
      <c r="P52" s="8"/>
      <c r="Q52" s="6"/>
      <c r="R52" s="6"/>
      <c r="S52" s="6"/>
      <c r="T52" s="6"/>
      <c r="U52" s="6"/>
      <c r="W52" s="20">
        <v>250</v>
      </c>
      <c r="X52" s="27" t="s">
        <v>223</v>
      </c>
    </row>
    <row r="53" spans="1:24">
      <c r="A53" s="66"/>
      <c r="B53" s="66"/>
      <c r="C53" s="67"/>
      <c r="D53" s="67"/>
      <c r="E53" s="66"/>
      <c r="F53" s="66"/>
      <c r="G53" s="67"/>
      <c r="I53" s="6"/>
      <c r="J53" s="6"/>
      <c r="K53" s="8"/>
      <c r="L53" s="6"/>
      <c r="M53" s="6"/>
      <c r="N53" s="6"/>
      <c r="O53" s="6"/>
      <c r="P53" s="8"/>
      <c r="Q53" s="6"/>
      <c r="R53" s="6"/>
      <c r="S53" s="6"/>
      <c r="T53" s="6"/>
      <c r="U53" s="6"/>
      <c r="W53" s="20">
        <v>251</v>
      </c>
      <c r="X53" s="27" t="s">
        <v>224</v>
      </c>
    </row>
    <row r="54" spans="1:24">
      <c r="A54" s="64"/>
      <c r="B54" s="64"/>
      <c r="C54" s="67"/>
      <c r="D54" s="67"/>
      <c r="E54" s="64"/>
      <c r="F54" s="64"/>
      <c r="G54" s="67"/>
      <c r="I54" s="6"/>
      <c r="J54" s="6"/>
      <c r="K54" s="8"/>
      <c r="L54" s="6"/>
      <c r="M54" s="6"/>
      <c r="N54" s="6"/>
      <c r="O54" s="6"/>
      <c r="P54" s="8"/>
      <c r="Q54" s="6"/>
      <c r="R54" s="6"/>
      <c r="S54" s="6"/>
      <c r="T54" s="6"/>
      <c r="U54" s="6"/>
      <c r="W54" s="20">
        <v>252</v>
      </c>
      <c r="X54" s="27" t="s">
        <v>225</v>
      </c>
    </row>
    <row r="55" spans="1:24">
      <c r="A55" s="64"/>
      <c r="B55" s="64"/>
      <c r="C55" s="67"/>
      <c r="D55" s="67"/>
      <c r="E55" s="64"/>
      <c r="F55" s="64"/>
      <c r="G55" s="67"/>
      <c r="I55" s="6"/>
      <c r="J55" s="6"/>
      <c r="K55" s="8"/>
      <c r="L55" s="6"/>
      <c r="M55" s="6"/>
      <c r="N55" s="6"/>
      <c r="O55" s="6"/>
      <c r="P55" s="8"/>
      <c r="Q55" s="6"/>
      <c r="R55" s="6"/>
      <c r="S55" s="6"/>
      <c r="T55" s="6"/>
      <c r="U55" s="6"/>
      <c r="W55" s="20">
        <v>253</v>
      </c>
      <c r="X55" s="27" t="s">
        <v>226</v>
      </c>
    </row>
    <row r="56" spans="1:24">
      <c r="A56" s="64"/>
      <c r="B56" s="64"/>
      <c r="C56" s="67"/>
      <c r="D56" s="67"/>
      <c r="E56" s="66"/>
      <c r="F56" s="64"/>
      <c r="G56" s="67"/>
      <c r="I56" s="6"/>
      <c r="J56" s="6"/>
      <c r="K56" s="8"/>
      <c r="L56" s="6"/>
      <c r="M56" s="6"/>
      <c r="N56" s="6"/>
      <c r="O56" s="6"/>
      <c r="P56" s="8"/>
      <c r="Q56" s="6"/>
      <c r="R56" s="6"/>
      <c r="S56" s="6"/>
      <c r="T56" s="6"/>
      <c r="U56" s="6"/>
      <c r="W56" s="20">
        <v>254</v>
      </c>
      <c r="X56" s="27" t="s">
        <v>227</v>
      </c>
    </row>
    <row r="57" spans="1:24">
      <c r="A57" s="66"/>
      <c r="B57" s="64"/>
      <c r="C57" s="67"/>
      <c r="D57" s="67"/>
      <c r="E57" s="66"/>
      <c r="F57" s="64"/>
      <c r="G57" s="67"/>
      <c r="I57" s="6"/>
      <c r="J57" s="6"/>
      <c r="K57" s="8"/>
      <c r="L57" s="6"/>
      <c r="M57" s="6"/>
      <c r="N57" s="6"/>
      <c r="O57" s="6"/>
      <c r="P57" s="8"/>
      <c r="Q57" s="6"/>
      <c r="R57" s="6"/>
      <c r="S57" s="6"/>
      <c r="T57" s="6"/>
      <c r="U57" s="6"/>
      <c r="W57" s="20">
        <v>255</v>
      </c>
      <c r="X57" s="27" t="s">
        <v>228</v>
      </c>
    </row>
    <row r="58" spans="1:24">
      <c r="A58" s="177"/>
      <c r="B58" s="64"/>
      <c r="C58" s="67"/>
      <c r="D58" s="67"/>
      <c r="E58" s="66"/>
      <c r="F58" s="64"/>
      <c r="G58" s="67"/>
      <c r="I58" s="6"/>
      <c r="J58" s="6"/>
      <c r="K58" s="8"/>
      <c r="L58" s="6"/>
      <c r="M58" s="6"/>
      <c r="N58" s="6"/>
      <c r="O58" s="6"/>
      <c r="P58" s="8"/>
      <c r="Q58" s="6"/>
      <c r="R58" s="6"/>
      <c r="S58" s="6"/>
      <c r="T58" s="6"/>
      <c r="U58" s="6"/>
      <c r="W58" s="20">
        <v>256</v>
      </c>
      <c r="X58" s="27" t="s">
        <v>229</v>
      </c>
    </row>
    <row r="59" spans="1:24">
      <c r="A59" s="68"/>
      <c r="B59" s="66"/>
      <c r="C59" s="67"/>
      <c r="D59" s="67"/>
      <c r="E59" s="66"/>
      <c r="F59" s="64"/>
      <c r="G59" s="67"/>
      <c r="I59" s="6"/>
      <c r="J59" s="6"/>
      <c r="K59" s="8"/>
      <c r="L59" s="6"/>
      <c r="M59" s="6"/>
      <c r="N59" s="6"/>
      <c r="O59" s="6"/>
      <c r="P59" s="8"/>
      <c r="Q59" s="6"/>
      <c r="R59" s="6"/>
      <c r="S59" s="6"/>
      <c r="T59" s="6"/>
      <c r="U59" s="6"/>
      <c r="W59" s="20">
        <v>257</v>
      </c>
      <c r="X59" s="27" t="s">
        <v>230</v>
      </c>
    </row>
    <row r="60" spans="1:24">
      <c r="A60" s="64"/>
      <c r="B60" s="66"/>
      <c r="C60" s="67"/>
      <c r="D60" s="67"/>
      <c r="E60" s="64"/>
      <c r="F60" s="66"/>
      <c r="G60" s="67"/>
      <c r="I60" s="6"/>
      <c r="J60" s="6"/>
      <c r="K60" s="8"/>
      <c r="L60" s="6"/>
      <c r="M60" s="6"/>
      <c r="N60" s="6"/>
      <c r="O60" s="6"/>
      <c r="P60" s="8"/>
      <c r="Q60" s="6"/>
      <c r="R60" s="6"/>
      <c r="S60" s="6"/>
      <c r="T60" s="6"/>
      <c r="U60" s="6"/>
      <c r="W60" s="20">
        <v>258</v>
      </c>
      <c r="X60" s="27" t="s">
        <v>231</v>
      </c>
    </row>
    <row r="61" spans="1:24">
      <c r="A61" s="64"/>
      <c r="B61" s="66"/>
      <c r="C61" s="67"/>
      <c r="D61" s="67"/>
      <c r="E61" s="64"/>
      <c r="F61" s="66"/>
      <c r="G61" s="67"/>
      <c r="I61" s="6"/>
      <c r="J61" s="6"/>
      <c r="K61" s="8"/>
      <c r="L61" s="6"/>
      <c r="M61" s="6"/>
      <c r="N61" s="6"/>
      <c r="O61" s="6"/>
      <c r="P61" s="8"/>
      <c r="Q61" s="6"/>
      <c r="R61" s="6"/>
      <c r="S61" s="6"/>
      <c r="T61" s="6"/>
      <c r="U61" s="6"/>
      <c r="W61" s="20">
        <v>259</v>
      </c>
      <c r="X61" s="27" t="s">
        <v>232</v>
      </c>
    </row>
    <row r="62" spans="1:24">
      <c r="A62" s="66"/>
      <c r="B62" s="66"/>
      <c r="C62" s="67"/>
      <c r="D62" s="67"/>
      <c r="E62" s="66"/>
      <c r="F62" s="66"/>
      <c r="G62" s="67"/>
      <c r="I62" s="6"/>
      <c r="J62" s="6"/>
      <c r="K62" s="8"/>
      <c r="L62" s="6"/>
      <c r="M62" s="6"/>
      <c r="N62" s="6"/>
      <c r="O62" s="6"/>
      <c r="P62" s="8"/>
      <c r="Q62" s="6"/>
      <c r="R62" s="6"/>
      <c r="S62" s="6"/>
      <c r="T62" s="6"/>
      <c r="U62" s="6"/>
      <c r="W62" s="20">
        <v>260</v>
      </c>
      <c r="X62" s="27" t="s">
        <v>233</v>
      </c>
    </row>
    <row r="63" spans="1:24">
      <c r="A63" s="66"/>
      <c r="B63" s="66"/>
      <c r="C63" s="67"/>
      <c r="D63" s="67"/>
      <c r="E63" s="66"/>
      <c r="F63" s="64"/>
      <c r="G63" s="67"/>
      <c r="I63" s="6"/>
      <c r="J63" s="6"/>
      <c r="K63" s="8"/>
      <c r="L63" s="6"/>
      <c r="M63" s="6"/>
      <c r="N63" s="6"/>
      <c r="O63" s="6"/>
      <c r="P63" s="8"/>
      <c r="Q63" s="6"/>
      <c r="R63" s="6"/>
      <c r="S63" s="6"/>
      <c r="T63" s="6"/>
      <c r="U63" s="6"/>
      <c r="W63" s="20">
        <v>261</v>
      </c>
      <c r="X63" s="27" t="s">
        <v>234</v>
      </c>
    </row>
    <row r="64" spans="1:24">
      <c r="A64" s="66"/>
      <c r="B64" s="66"/>
      <c r="C64" s="67"/>
      <c r="D64" s="67"/>
      <c r="E64" s="66"/>
      <c r="F64" s="64"/>
      <c r="G64" s="67"/>
      <c r="I64" s="6"/>
      <c r="J64" s="6"/>
      <c r="K64" s="8"/>
      <c r="L64" s="6"/>
      <c r="M64" s="6"/>
      <c r="N64" s="6"/>
      <c r="O64" s="6"/>
      <c r="P64" s="8"/>
      <c r="Q64" s="6"/>
      <c r="R64" s="6"/>
      <c r="S64" s="6"/>
      <c r="T64" s="6"/>
      <c r="U64" s="6"/>
      <c r="W64" s="20">
        <v>262</v>
      </c>
      <c r="X64" s="27" t="s">
        <v>235</v>
      </c>
    </row>
    <row r="65" spans="1:24">
      <c r="A65" s="64"/>
      <c r="B65" s="64"/>
      <c r="C65" s="67"/>
      <c r="D65" s="67"/>
      <c r="E65" s="64"/>
      <c r="F65" s="64"/>
      <c r="G65" s="67"/>
      <c r="I65" s="6"/>
      <c r="J65" s="6"/>
      <c r="K65" s="8"/>
      <c r="L65" s="6"/>
      <c r="M65" s="6"/>
      <c r="N65" s="6"/>
      <c r="O65" s="6"/>
      <c r="P65" s="8"/>
      <c r="Q65" s="6"/>
      <c r="R65" s="6"/>
      <c r="S65" s="6"/>
      <c r="T65" s="6"/>
      <c r="U65" s="6"/>
      <c r="W65" s="20">
        <v>263</v>
      </c>
      <c r="X65" s="27" t="s">
        <v>236</v>
      </c>
    </row>
    <row r="66" spans="1:24">
      <c r="A66" s="66"/>
      <c r="B66" s="66"/>
      <c r="C66" s="67"/>
      <c r="D66" s="67"/>
      <c r="E66" s="64"/>
      <c r="F66" s="64"/>
      <c r="G66" s="67"/>
      <c r="I66" s="6"/>
      <c r="J66" s="6"/>
      <c r="K66" s="8"/>
      <c r="L66" s="6"/>
      <c r="M66" s="6"/>
      <c r="N66" s="6"/>
      <c r="O66" s="6"/>
      <c r="P66" s="8"/>
      <c r="Q66" s="6"/>
      <c r="R66" s="6"/>
      <c r="S66" s="6"/>
      <c r="T66" s="6"/>
      <c r="U66" s="6"/>
      <c r="W66" s="20">
        <v>264</v>
      </c>
      <c r="X66" s="27" t="s">
        <v>237</v>
      </c>
    </row>
    <row r="67" spans="1:24">
      <c r="A67" s="177"/>
      <c r="B67" s="177"/>
      <c r="C67" s="67"/>
      <c r="D67" s="67"/>
      <c r="E67" s="66"/>
      <c r="F67" s="64"/>
      <c r="G67" s="67"/>
      <c r="I67" s="6"/>
      <c r="J67" s="6"/>
      <c r="K67" s="8"/>
      <c r="L67" s="6"/>
      <c r="M67" s="6"/>
      <c r="N67" s="6"/>
      <c r="O67" s="6"/>
      <c r="P67" s="8"/>
      <c r="Q67" s="6"/>
      <c r="R67" s="6"/>
      <c r="S67" s="6"/>
      <c r="T67" s="6"/>
      <c r="U67" s="6"/>
      <c r="W67" s="20">
        <v>265</v>
      </c>
      <c r="X67" s="27" t="s">
        <v>238</v>
      </c>
    </row>
    <row r="68" spans="1:24">
      <c r="A68" s="177"/>
      <c r="B68" s="177"/>
      <c r="C68" s="179"/>
      <c r="D68" s="179"/>
      <c r="E68" s="180"/>
      <c r="F68" s="181"/>
      <c r="G68" s="179"/>
      <c r="I68" s="6"/>
      <c r="J68" s="6"/>
      <c r="K68" s="8"/>
      <c r="L68" s="6"/>
      <c r="M68" s="6"/>
      <c r="N68" s="6"/>
      <c r="O68" s="6"/>
      <c r="P68" s="8"/>
      <c r="Q68" s="6"/>
      <c r="R68" s="6"/>
      <c r="S68" s="6"/>
      <c r="T68" s="6"/>
      <c r="U68" s="6"/>
      <c r="W68" s="20">
        <v>266</v>
      </c>
      <c r="X68" s="27" t="s">
        <v>239</v>
      </c>
    </row>
    <row r="69" spans="1:24">
      <c r="A69" s="177"/>
      <c r="B69" s="177"/>
      <c r="C69" s="65"/>
      <c r="D69" s="65"/>
      <c r="E69" s="177"/>
      <c r="F69" s="178"/>
      <c r="G69" s="65"/>
      <c r="I69" s="6"/>
      <c r="J69" s="6"/>
      <c r="K69" s="8"/>
      <c r="L69" s="6"/>
      <c r="M69" s="6"/>
      <c r="N69" s="6"/>
      <c r="O69" s="6"/>
      <c r="P69" s="8"/>
      <c r="Q69" s="6"/>
      <c r="R69" s="6"/>
      <c r="S69" s="6"/>
      <c r="T69" s="6"/>
      <c r="U69" s="6"/>
      <c r="W69" s="20">
        <v>267</v>
      </c>
      <c r="X69" s="27" t="s">
        <v>240</v>
      </c>
    </row>
    <row r="70" spans="1:24">
      <c r="A70" s="66"/>
      <c r="B70" s="66"/>
      <c r="C70" s="67"/>
      <c r="D70" s="67"/>
      <c r="E70" s="64"/>
      <c r="F70" s="178"/>
      <c r="G70" s="65"/>
      <c r="I70" s="6"/>
      <c r="J70" s="6"/>
      <c r="K70" s="8"/>
      <c r="L70" s="6"/>
      <c r="M70" s="6"/>
      <c r="N70" s="6"/>
      <c r="O70" s="6"/>
      <c r="P70" s="8"/>
      <c r="Q70" s="6"/>
      <c r="R70" s="6"/>
      <c r="S70" s="6"/>
      <c r="T70" s="6"/>
      <c r="U70" s="6"/>
      <c r="W70" s="20">
        <v>301</v>
      </c>
      <c r="X70" s="21" t="s">
        <v>241</v>
      </c>
    </row>
    <row r="71" spans="1:24">
      <c r="A71" s="64"/>
      <c r="B71" s="66"/>
      <c r="C71" s="67"/>
      <c r="D71" s="67"/>
      <c r="E71" s="64"/>
      <c r="F71" s="178"/>
      <c r="G71" s="65"/>
      <c r="I71" s="6"/>
      <c r="J71" s="6"/>
      <c r="K71" s="8"/>
      <c r="L71" s="6"/>
      <c r="M71" s="6"/>
      <c r="N71" s="6"/>
      <c r="O71" s="6"/>
      <c r="P71" s="8"/>
      <c r="Q71" s="6"/>
      <c r="R71" s="6"/>
      <c r="S71" s="6"/>
      <c r="T71" s="6"/>
      <c r="U71" s="6"/>
      <c r="W71" s="20">
        <v>302</v>
      </c>
      <c r="X71" s="21" t="s">
        <v>242</v>
      </c>
    </row>
    <row r="72" spans="1:24">
      <c r="A72" s="177"/>
      <c r="B72" s="177"/>
      <c r="C72" s="65"/>
      <c r="D72" s="65"/>
      <c r="E72" s="178"/>
      <c r="F72" s="178"/>
      <c r="G72" s="65"/>
      <c r="I72" s="6"/>
      <c r="J72" s="6"/>
      <c r="K72" s="8"/>
      <c r="L72" s="6"/>
      <c r="M72" s="6"/>
      <c r="N72" s="6"/>
      <c r="O72" s="6"/>
      <c r="P72" s="8"/>
      <c r="Q72" s="6"/>
      <c r="R72" s="6"/>
      <c r="S72" s="6"/>
      <c r="T72" s="6"/>
      <c r="U72" s="6"/>
      <c r="W72" s="20">
        <v>303</v>
      </c>
      <c r="X72" s="21" t="s">
        <v>243</v>
      </c>
    </row>
    <row r="73" spans="1:24">
      <c r="A73" s="177"/>
      <c r="B73" s="177"/>
      <c r="C73" s="65"/>
      <c r="D73" s="65"/>
      <c r="E73" s="178"/>
      <c r="F73" s="178"/>
      <c r="G73" s="65"/>
      <c r="I73" s="6"/>
      <c r="J73" s="6"/>
      <c r="K73" s="8"/>
      <c r="L73" s="6"/>
      <c r="M73" s="6"/>
      <c r="N73" s="6"/>
      <c r="O73" s="6"/>
      <c r="P73" s="8"/>
      <c r="Q73" s="6"/>
      <c r="R73" s="6"/>
      <c r="S73" s="6"/>
      <c r="T73" s="6"/>
      <c r="U73" s="6"/>
      <c r="W73" s="20">
        <v>304</v>
      </c>
      <c r="X73" s="21" t="s">
        <v>244</v>
      </c>
    </row>
    <row r="74" spans="1:24">
      <c r="A74" s="177"/>
      <c r="B74" s="177"/>
      <c r="C74" s="65"/>
      <c r="D74" s="65"/>
      <c r="E74" s="178"/>
      <c r="F74" s="178"/>
      <c r="G74" s="65"/>
      <c r="I74" s="6"/>
      <c r="J74" s="6"/>
      <c r="K74" s="8"/>
      <c r="L74" s="6"/>
      <c r="M74" s="6"/>
      <c r="N74" s="6"/>
      <c r="O74" s="6"/>
      <c r="P74" s="8"/>
      <c r="Q74" s="6"/>
      <c r="R74" s="6"/>
      <c r="S74" s="6"/>
      <c r="T74" s="6"/>
      <c r="U74" s="6"/>
      <c r="W74" s="20">
        <v>305</v>
      </c>
      <c r="X74" s="21" t="s">
        <v>245</v>
      </c>
    </row>
    <row r="75" spans="1:24">
      <c r="A75" s="177"/>
      <c r="B75" s="177"/>
      <c r="C75" s="65"/>
      <c r="D75" s="65"/>
      <c r="E75" s="178"/>
      <c r="F75" s="178"/>
      <c r="G75" s="65"/>
      <c r="I75" s="6"/>
      <c r="J75" s="6"/>
      <c r="K75" s="8"/>
      <c r="L75" s="6"/>
      <c r="M75" s="6"/>
      <c r="N75" s="6"/>
      <c r="O75" s="6"/>
      <c r="P75" s="8"/>
      <c r="Q75" s="6"/>
      <c r="R75" s="6"/>
      <c r="S75" s="6"/>
      <c r="T75" s="6"/>
      <c r="U75" s="6"/>
      <c r="W75" s="20">
        <v>306</v>
      </c>
      <c r="X75" s="21" t="s">
        <v>246</v>
      </c>
    </row>
    <row r="76" spans="1:24">
      <c r="A76" s="177"/>
      <c r="B76" s="177"/>
      <c r="C76" s="65"/>
      <c r="D76" s="65"/>
      <c r="E76" s="178"/>
      <c r="F76" s="178"/>
      <c r="G76" s="65"/>
      <c r="I76" s="6"/>
      <c r="J76" s="6"/>
      <c r="K76" s="8"/>
      <c r="L76" s="6"/>
      <c r="M76" s="6"/>
      <c r="N76" s="6"/>
      <c r="O76" s="6"/>
      <c r="P76" s="8"/>
      <c r="Q76" s="6"/>
      <c r="R76" s="6"/>
      <c r="S76" s="6"/>
      <c r="T76" s="6"/>
      <c r="U76" s="6"/>
      <c r="W76" s="20">
        <v>307</v>
      </c>
      <c r="X76" s="21" t="s">
        <v>247</v>
      </c>
    </row>
    <row r="77" spans="1:24">
      <c r="A77" s="178"/>
      <c r="B77" s="178"/>
      <c r="C77" s="65"/>
      <c r="D77" s="65"/>
      <c r="E77" s="178"/>
      <c r="F77" s="178"/>
      <c r="G77" s="65"/>
      <c r="I77" s="6"/>
      <c r="J77" s="6"/>
      <c r="K77" s="8"/>
      <c r="L77" s="6"/>
      <c r="M77" s="6"/>
      <c r="N77" s="6"/>
      <c r="O77" s="6"/>
      <c r="P77" s="8"/>
      <c r="Q77" s="6"/>
      <c r="R77" s="6"/>
      <c r="S77" s="6"/>
      <c r="T77" s="6"/>
      <c r="U77" s="6"/>
      <c r="W77" s="20">
        <v>308</v>
      </c>
      <c r="X77" s="21" t="s">
        <v>248</v>
      </c>
    </row>
    <row r="78" spans="1:24">
      <c r="A78" s="61"/>
      <c r="B78" s="61"/>
      <c r="C78" s="62"/>
      <c r="D78" s="62"/>
      <c r="E78" s="61"/>
      <c r="F78" s="61"/>
      <c r="G78" s="62"/>
      <c r="I78" s="6"/>
      <c r="J78" s="6"/>
      <c r="K78" s="8"/>
      <c r="L78" s="6"/>
      <c r="M78" s="6"/>
      <c r="N78" s="6"/>
      <c r="O78" s="6"/>
      <c r="P78" s="8"/>
      <c r="Q78" s="6"/>
      <c r="R78" s="6"/>
      <c r="S78" s="6"/>
      <c r="T78" s="6"/>
      <c r="U78" s="6"/>
      <c r="W78" s="20">
        <v>309</v>
      </c>
      <c r="X78" s="21" t="s">
        <v>249</v>
      </c>
    </row>
    <row r="79" spans="1:24">
      <c r="A79" s="61"/>
      <c r="B79" s="61"/>
      <c r="C79" s="62"/>
      <c r="D79" s="62"/>
      <c r="E79" s="61"/>
      <c r="F79" s="61"/>
      <c r="G79" s="62"/>
      <c r="I79" s="6"/>
      <c r="J79" s="6"/>
      <c r="K79" s="8"/>
      <c r="L79" s="6"/>
      <c r="M79" s="6"/>
      <c r="N79" s="6"/>
      <c r="O79" s="6"/>
      <c r="P79" s="8"/>
      <c r="Q79" s="6"/>
      <c r="R79" s="6"/>
      <c r="S79" s="6"/>
      <c r="T79" s="6"/>
      <c r="U79" s="6"/>
      <c r="W79" s="20">
        <v>310</v>
      </c>
      <c r="X79" s="21" t="s">
        <v>250</v>
      </c>
    </row>
    <row r="80" spans="1:24">
      <c r="A80" s="61"/>
      <c r="B80" s="61"/>
      <c r="C80" s="62"/>
      <c r="D80" s="62"/>
      <c r="E80" s="61"/>
      <c r="F80" s="61"/>
      <c r="G80" s="62"/>
      <c r="I80" s="6"/>
      <c r="J80" s="6"/>
      <c r="K80" s="8"/>
      <c r="L80" s="6"/>
      <c r="M80" s="6"/>
      <c r="N80" s="6"/>
      <c r="O80" s="6"/>
      <c r="P80" s="8"/>
      <c r="Q80" s="6"/>
      <c r="R80" s="6"/>
      <c r="S80" s="6"/>
      <c r="T80" s="6"/>
      <c r="U80" s="6"/>
      <c r="W80" s="20">
        <v>311</v>
      </c>
      <c r="X80" s="21" t="s">
        <v>251</v>
      </c>
    </row>
    <row r="81" spans="1:24">
      <c r="A81" s="61"/>
      <c r="B81" s="61"/>
      <c r="C81" s="62"/>
      <c r="D81" s="62"/>
      <c r="E81" s="61"/>
      <c r="F81" s="61"/>
      <c r="G81" s="62"/>
      <c r="I81" s="6"/>
      <c r="J81" s="6"/>
      <c r="K81" s="8"/>
      <c r="L81" s="6"/>
      <c r="M81" s="6"/>
      <c r="N81" s="6"/>
      <c r="O81" s="6"/>
      <c r="P81" s="8"/>
      <c r="Q81" s="6"/>
      <c r="R81" s="6"/>
      <c r="S81" s="6"/>
      <c r="T81" s="6"/>
      <c r="U81" s="6"/>
      <c r="W81" s="20">
        <v>312</v>
      </c>
      <c r="X81" s="21" t="s">
        <v>252</v>
      </c>
    </row>
    <row r="82" spans="1:24">
      <c r="A82" s="6"/>
      <c r="B82" s="6"/>
      <c r="E82" s="6"/>
      <c r="F82" s="6"/>
      <c r="I82" s="6"/>
      <c r="J82" s="6"/>
      <c r="K82" s="8"/>
      <c r="L82" s="6"/>
      <c r="M82" s="6"/>
      <c r="N82" s="6"/>
      <c r="O82" s="6"/>
      <c r="P82" s="8"/>
      <c r="Q82" s="6"/>
      <c r="R82" s="6"/>
      <c r="S82" s="6"/>
      <c r="T82" s="6"/>
      <c r="U82" s="6"/>
      <c r="W82" s="20">
        <v>313</v>
      </c>
      <c r="X82" s="21" t="s">
        <v>253</v>
      </c>
    </row>
    <row r="83" spans="1:24">
      <c r="A83" s="6"/>
      <c r="B83" s="6"/>
      <c r="E83" s="6"/>
      <c r="F83" s="6"/>
      <c r="I83" s="6"/>
      <c r="J83" s="6"/>
      <c r="K83" s="8"/>
      <c r="L83" s="6"/>
      <c r="M83" s="6"/>
      <c r="N83" s="6"/>
      <c r="O83" s="6"/>
      <c r="P83" s="8"/>
      <c r="Q83" s="6"/>
      <c r="R83" s="6"/>
      <c r="S83" s="6"/>
      <c r="T83" s="6"/>
      <c r="U83" s="6"/>
      <c r="W83" s="20">
        <v>314</v>
      </c>
      <c r="X83" s="21" t="s">
        <v>254</v>
      </c>
    </row>
    <row r="84" spans="1:24">
      <c r="A84" s="6"/>
      <c r="B84" s="6"/>
      <c r="E84" s="6"/>
      <c r="F84" s="6"/>
      <c r="I84" s="6"/>
      <c r="J84" s="6"/>
      <c r="K84" s="8"/>
      <c r="L84" s="6"/>
      <c r="M84" s="6"/>
      <c r="N84" s="6"/>
      <c r="O84" s="6"/>
      <c r="P84" s="8"/>
      <c r="Q84" s="6"/>
      <c r="R84" s="6"/>
      <c r="S84" s="6"/>
      <c r="T84" s="6"/>
      <c r="U84" s="6"/>
      <c r="W84" s="20">
        <v>315</v>
      </c>
      <c r="X84" s="21" t="s">
        <v>255</v>
      </c>
    </row>
    <row r="85" spans="1:24">
      <c r="A85" s="6"/>
      <c r="B85" s="6"/>
      <c r="E85" s="6"/>
      <c r="F85" s="6"/>
      <c r="I85" s="6"/>
      <c r="J85" s="6"/>
      <c r="K85" s="8"/>
      <c r="L85" s="6"/>
      <c r="M85" s="6"/>
      <c r="N85" s="6"/>
      <c r="O85" s="6"/>
      <c r="P85" s="8"/>
      <c r="Q85" s="6"/>
      <c r="R85" s="6"/>
      <c r="S85" s="6"/>
      <c r="T85" s="6"/>
      <c r="U85" s="6"/>
      <c r="W85" s="20">
        <v>316</v>
      </c>
      <c r="X85" s="21" t="s">
        <v>256</v>
      </c>
    </row>
    <row r="86" spans="1:24">
      <c r="A86" s="6"/>
      <c r="B86" s="6"/>
      <c r="E86" s="6"/>
      <c r="F86" s="6"/>
      <c r="I86" s="6"/>
      <c r="J86" s="6"/>
      <c r="K86" s="8"/>
      <c r="L86" s="6"/>
      <c r="M86" s="6"/>
      <c r="N86" s="6"/>
      <c r="O86" s="6"/>
      <c r="P86" s="8"/>
      <c r="Q86" s="6"/>
      <c r="R86" s="6"/>
      <c r="S86" s="6"/>
      <c r="T86" s="6"/>
      <c r="U86" s="6"/>
      <c r="W86" s="20">
        <v>317</v>
      </c>
      <c r="X86" s="21" t="s">
        <v>257</v>
      </c>
    </row>
    <row r="87" spans="1:24">
      <c r="A87" s="6"/>
      <c r="B87" s="6"/>
      <c r="E87" s="6"/>
      <c r="F87" s="6"/>
      <c r="I87" s="6"/>
      <c r="J87" s="6"/>
      <c r="K87" s="8"/>
      <c r="L87" s="6"/>
      <c r="M87" s="6"/>
      <c r="N87" s="6"/>
      <c r="O87" s="6"/>
      <c r="P87" s="8"/>
      <c r="Q87" s="6"/>
      <c r="R87" s="6"/>
      <c r="S87" s="6"/>
      <c r="T87" s="6"/>
      <c r="U87" s="6"/>
      <c r="W87" s="20">
        <v>318</v>
      </c>
      <c r="X87" s="21" t="s">
        <v>258</v>
      </c>
    </row>
    <row r="88" spans="1:24">
      <c r="A88" s="6"/>
      <c r="B88" s="6"/>
      <c r="E88" s="6"/>
      <c r="F88" s="6"/>
      <c r="I88" s="6"/>
      <c r="J88" s="6"/>
      <c r="K88" s="8"/>
      <c r="L88" s="6"/>
      <c r="M88" s="6"/>
      <c r="N88" s="6"/>
      <c r="O88" s="6"/>
      <c r="P88" s="8"/>
      <c r="Q88" s="6"/>
      <c r="R88" s="6"/>
      <c r="S88" s="6"/>
      <c r="T88" s="6"/>
      <c r="U88" s="6"/>
      <c r="W88" s="20">
        <v>319</v>
      </c>
      <c r="X88" s="21" t="s">
        <v>259</v>
      </c>
    </row>
    <row r="89" spans="1:24">
      <c r="A89" s="6"/>
      <c r="B89" s="6"/>
      <c r="E89" s="6"/>
      <c r="F89" s="6"/>
      <c r="I89" s="6"/>
      <c r="J89" s="6"/>
      <c r="K89" s="8"/>
      <c r="L89" s="6"/>
      <c r="M89" s="6"/>
      <c r="N89" s="6"/>
      <c r="O89" s="6"/>
      <c r="P89" s="8"/>
      <c r="Q89" s="6"/>
      <c r="R89" s="6"/>
      <c r="S89" s="6"/>
      <c r="T89" s="6"/>
      <c r="U89" s="6"/>
      <c r="W89" s="20">
        <v>320</v>
      </c>
      <c r="X89" s="21" t="s">
        <v>260</v>
      </c>
    </row>
    <row r="90" spans="1:24">
      <c r="A90" s="6"/>
      <c r="B90" s="6"/>
      <c r="E90" s="6"/>
      <c r="F90" s="6"/>
      <c r="I90" s="6"/>
      <c r="J90" s="6"/>
      <c r="K90" s="8"/>
      <c r="L90" s="6"/>
      <c r="M90" s="6"/>
      <c r="N90" s="6"/>
      <c r="O90" s="6"/>
      <c r="P90" s="8"/>
      <c r="Q90" s="6"/>
      <c r="R90" s="6"/>
      <c r="S90" s="6"/>
      <c r="T90" s="6"/>
      <c r="U90" s="6"/>
      <c r="W90" s="20">
        <v>321</v>
      </c>
      <c r="X90" s="21" t="s">
        <v>261</v>
      </c>
    </row>
    <row r="91" spans="1:24">
      <c r="A91" s="6"/>
      <c r="B91" s="6"/>
      <c r="E91" s="6"/>
      <c r="F91" s="6"/>
      <c r="I91" s="6"/>
      <c r="J91" s="6"/>
      <c r="K91" s="8"/>
      <c r="L91" s="6"/>
      <c r="M91" s="6"/>
      <c r="N91" s="6"/>
      <c r="O91" s="6"/>
      <c r="P91" s="8"/>
      <c r="Q91" s="6"/>
      <c r="R91" s="6"/>
      <c r="S91" s="6"/>
      <c r="T91" s="6"/>
      <c r="U91" s="6"/>
      <c r="W91" s="20">
        <v>322</v>
      </c>
      <c r="X91" s="21" t="s">
        <v>262</v>
      </c>
    </row>
    <row r="92" spans="1:24">
      <c r="A92" s="6"/>
      <c r="B92" s="6"/>
      <c r="E92" s="6"/>
      <c r="F92" s="6"/>
      <c r="I92" s="6"/>
      <c r="J92" s="6"/>
      <c r="K92" s="8"/>
      <c r="L92" s="6"/>
      <c r="M92" s="6"/>
      <c r="N92" s="6"/>
      <c r="O92" s="6"/>
      <c r="P92" s="8"/>
      <c r="Q92" s="6"/>
      <c r="R92" s="6"/>
      <c r="S92" s="6"/>
      <c r="T92" s="6"/>
      <c r="U92" s="6"/>
      <c r="W92" s="20">
        <v>323</v>
      </c>
      <c r="X92" s="21" t="s">
        <v>263</v>
      </c>
    </row>
    <row r="93" spans="1:24">
      <c r="A93" s="6"/>
      <c r="B93" s="6"/>
      <c r="E93" s="6"/>
      <c r="F93" s="6"/>
      <c r="I93" s="6"/>
      <c r="J93" s="6"/>
      <c r="K93" s="8"/>
      <c r="L93" s="6"/>
      <c r="M93" s="6"/>
      <c r="N93" s="6"/>
      <c r="O93" s="6"/>
      <c r="P93" s="8"/>
      <c r="Q93" s="6"/>
      <c r="R93" s="6"/>
      <c r="S93" s="6"/>
      <c r="T93" s="6"/>
      <c r="U93" s="6"/>
      <c r="W93" s="20">
        <v>324</v>
      </c>
      <c r="X93" s="21" t="s">
        <v>264</v>
      </c>
    </row>
    <row r="94" spans="1:24">
      <c r="A94" s="6"/>
      <c r="B94" s="6"/>
      <c r="E94" s="6"/>
      <c r="F94" s="6"/>
      <c r="I94" s="6"/>
      <c r="J94" s="6"/>
      <c r="K94" s="8"/>
      <c r="L94" s="6"/>
      <c r="M94" s="6"/>
      <c r="N94" s="6"/>
      <c r="O94" s="6"/>
      <c r="P94" s="8"/>
      <c r="Q94" s="6"/>
      <c r="R94" s="6"/>
      <c r="S94" s="6"/>
      <c r="T94" s="6"/>
      <c r="U94" s="6"/>
      <c r="W94" s="20">
        <v>325</v>
      </c>
      <c r="X94" s="21" t="s">
        <v>265</v>
      </c>
    </row>
    <row r="95" spans="1:24">
      <c r="A95" s="6"/>
      <c r="B95" s="6"/>
      <c r="E95" s="6"/>
      <c r="F95" s="6"/>
      <c r="I95" s="6"/>
      <c r="J95" s="6"/>
      <c r="K95" s="8"/>
      <c r="L95" s="6"/>
      <c r="M95" s="6"/>
      <c r="N95" s="6"/>
      <c r="O95" s="6"/>
      <c r="P95" s="8"/>
      <c r="Q95" s="6"/>
      <c r="R95" s="6"/>
      <c r="S95" s="6"/>
      <c r="T95" s="6"/>
      <c r="U95" s="6"/>
      <c r="W95" s="20">
        <v>326</v>
      </c>
      <c r="X95" s="21" t="s">
        <v>266</v>
      </c>
    </row>
    <row r="96" spans="1:24">
      <c r="A96" s="6"/>
      <c r="B96" s="6"/>
      <c r="E96" s="6"/>
      <c r="F96" s="6"/>
      <c r="I96" s="6"/>
      <c r="J96" s="6"/>
      <c r="K96" s="8"/>
      <c r="L96" s="6"/>
      <c r="M96" s="6"/>
      <c r="N96" s="6"/>
      <c r="O96" s="6"/>
      <c r="P96" s="8"/>
      <c r="Q96" s="6"/>
      <c r="R96" s="6"/>
      <c r="S96" s="6"/>
      <c r="T96" s="6"/>
      <c r="U96" s="6"/>
      <c r="W96" s="20">
        <v>327</v>
      </c>
      <c r="X96" s="21" t="s">
        <v>267</v>
      </c>
    </row>
    <row r="97" spans="1:24">
      <c r="A97" s="6"/>
      <c r="B97" s="6"/>
      <c r="E97" s="6"/>
      <c r="F97" s="6"/>
      <c r="I97" s="6"/>
      <c r="J97" s="6"/>
      <c r="K97" s="8"/>
      <c r="L97" s="6"/>
      <c r="M97" s="6"/>
      <c r="N97" s="6"/>
      <c r="O97" s="6"/>
      <c r="P97" s="8"/>
      <c r="Q97" s="6"/>
      <c r="R97" s="6"/>
      <c r="S97" s="6"/>
      <c r="T97" s="6"/>
      <c r="U97" s="6"/>
      <c r="W97" s="20">
        <v>328</v>
      </c>
      <c r="X97" s="21" t="s">
        <v>268</v>
      </c>
    </row>
    <row r="98" spans="1:24">
      <c r="A98" s="6"/>
      <c r="B98" s="6"/>
      <c r="E98" s="6"/>
      <c r="F98" s="6"/>
      <c r="I98" s="6"/>
      <c r="J98" s="6"/>
      <c r="K98" s="8"/>
      <c r="L98" s="6"/>
      <c r="M98" s="6"/>
      <c r="N98" s="6"/>
      <c r="O98" s="6"/>
      <c r="P98" s="8"/>
      <c r="Q98" s="6"/>
      <c r="R98" s="6"/>
      <c r="S98" s="6"/>
      <c r="T98" s="6"/>
      <c r="U98" s="6"/>
      <c r="W98" s="20">
        <v>329</v>
      </c>
      <c r="X98" s="21" t="s">
        <v>269</v>
      </c>
    </row>
    <row r="99" spans="1:24">
      <c r="A99" s="6"/>
      <c r="B99" s="6"/>
      <c r="E99" s="6"/>
      <c r="F99" s="6"/>
      <c r="I99" s="6"/>
      <c r="J99" s="6"/>
      <c r="K99" s="8"/>
      <c r="L99" s="6"/>
      <c r="M99" s="6"/>
      <c r="N99" s="6"/>
      <c r="O99" s="6"/>
      <c r="P99" s="8"/>
      <c r="Q99" s="6"/>
      <c r="R99" s="6"/>
      <c r="S99" s="6"/>
      <c r="T99" s="6"/>
      <c r="U99" s="6"/>
      <c r="W99" s="20">
        <v>330</v>
      </c>
      <c r="X99" s="21" t="s">
        <v>270</v>
      </c>
    </row>
    <row r="100" spans="1:24">
      <c r="A100" s="6"/>
      <c r="B100" s="6"/>
      <c r="E100" s="6"/>
      <c r="F100" s="6"/>
      <c r="I100" s="6"/>
      <c r="J100" s="6"/>
      <c r="K100" s="8"/>
      <c r="L100" s="6"/>
      <c r="M100" s="6"/>
      <c r="N100" s="6"/>
      <c r="O100" s="6"/>
      <c r="P100" s="8"/>
      <c r="Q100" s="6"/>
      <c r="R100" s="6"/>
      <c r="S100" s="6"/>
      <c r="T100" s="6"/>
      <c r="U100" s="6"/>
      <c r="W100" s="20">
        <v>331</v>
      </c>
      <c r="X100" s="21" t="s">
        <v>271</v>
      </c>
    </row>
    <row r="101" spans="1:24">
      <c r="A101" s="6"/>
      <c r="B101" s="6"/>
      <c r="E101" s="6"/>
      <c r="F101" s="6"/>
      <c r="I101" s="6"/>
      <c r="J101" s="6"/>
      <c r="K101" s="8"/>
      <c r="L101" s="6"/>
      <c r="M101" s="6"/>
      <c r="N101" s="6"/>
      <c r="O101" s="6"/>
      <c r="P101" s="8"/>
      <c r="Q101" s="6"/>
      <c r="R101" s="6"/>
      <c r="S101" s="6"/>
      <c r="T101" s="6"/>
      <c r="U101" s="6"/>
      <c r="W101" s="20">
        <v>332</v>
      </c>
      <c r="X101" s="21" t="s">
        <v>272</v>
      </c>
    </row>
    <row r="102" spans="1:24">
      <c r="A102" s="6"/>
      <c r="B102" s="6"/>
      <c r="E102" s="6"/>
      <c r="F102" s="6"/>
      <c r="I102" s="6"/>
      <c r="J102" s="6"/>
      <c r="K102" s="8"/>
      <c r="L102" s="6"/>
      <c r="M102" s="6"/>
      <c r="N102" s="6"/>
      <c r="O102" s="6"/>
      <c r="P102" s="8"/>
      <c r="Q102" s="6"/>
      <c r="R102" s="6"/>
      <c r="S102" s="6"/>
      <c r="T102" s="6"/>
      <c r="U102" s="6"/>
      <c r="W102" s="20">
        <v>333</v>
      </c>
      <c r="X102" s="21" t="s">
        <v>273</v>
      </c>
    </row>
    <row r="103" spans="1:24">
      <c r="A103" s="6"/>
      <c r="B103" s="6"/>
      <c r="E103" s="6"/>
      <c r="F103" s="6"/>
      <c r="I103" s="6"/>
      <c r="J103" s="6"/>
      <c r="K103" s="8"/>
      <c r="L103" s="6"/>
      <c r="M103" s="6"/>
      <c r="N103" s="6"/>
      <c r="O103" s="6"/>
      <c r="P103" s="8"/>
      <c r="Q103" s="6"/>
      <c r="R103" s="6"/>
      <c r="S103" s="6"/>
      <c r="T103" s="6"/>
      <c r="U103" s="6"/>
      <c r="W103" s="20">
        <v>334</v>
      </c>
      <c r="X103" s="21" t="s">
        <v>274</v>
      </c>
    </row>
    <row r="104" spans="1:24">
      <c r="A104" s="6"/>
      <c r="B104" s="6"/>
      <c r="E104" s="6"/>
      <c r="F104" s="6"/>
      <c r="I104" s="6"/>
      <c r="J104" s="6"/>
      <c r="K104" s="8"/>
      <c r="L104" s="6"/>
      <c r="M104" s="6"/>
      <c r="N104" s="6"/>
      <c r="O104" s="6"/>
      <c r="P104" s="8"/>
      <c r="Q104" s="6"/>
      <c r="R104" s="6"/>
      <c r="S104" s="6"/>
      <c r="T104" s="6"/>
      <c r="U104" s="6"/>
      <c r="W104" s="20">
        <v>335</v>
      </c>
      <c r="X104" s="21" t="s">
        <v>275</v>
      </c>
    </row>
    <row r="105" spans="1:24">
      <c r="A105" s="6"/>
      <c r="B105" s="6"/>
      <c r="E105" s="6"/>
      <c r="F105" s="6"/>
      <c r="I105" s="6"/>
      <c r="J105" s="6"/>
      <c r="K105" s="8"/>
      <c r="L105" s="6"/>
      <c r="M105" s="6"/>
      <c r="N105" s="6"/>
      <c r="O105" s="6"/>
      <c r="P105" s="8"/>
      <c r="Q105" s="6"/>
      <c r="R105" s="6"/>
      <c r="S105" s="6"/>
      <c r="T105" s="6"/>
      <c r="U105" s="6"/>
      <c r="W105" s="20">
        <v>336</v>
      </c>
      <c r="X105" s="21" t="s">
        <v>276</v>
      </c>
    </row>
    <row r="106" spans="1:24">
      <c r="A106" s="6"/>
      <c r="B106" s="6"/>
      <c r="E106" s="6"/>
      <c r="F106" s="6"/>
      <c r="I106" s="6"/>
      <c r="J106" s="6"/>
      <c r="K106" s="8"/>
      <c r="L106" s="6"/>
      <c r="M106" s="6"/>
      <c r="N106" s="6"/>
      <c r="O106" s="6"/>
      <c r="P106" s="8"/>
      <c r="Q106" s="6"/>
      <c r="R106" s="6"/>
      <c r="S106" s="6"/>
      <c r="T106" s="6"/>
      <c r="U106" s="6"/>
      <c r="W106" s="20">
        <v>337</v>
      </c>
      <c r="X106" s="21" t="s">
        <v>277</v>
      </c>
    </row>
    <row r="107" spans="1:24">
      <c r="A107" s="6"/>
      <c r="B107" s="6"/>
      <c r="E107" s="6"/>
      <c r="F107" s="6"/>
      <c r="I107" s="6"/>
      <c r="J107" s="6"/>
      <c r="K107" s="8"/>
      <c r="L107" s="6"/>
      <c r="M107" s="6"/>
      <c r="N107" s="6"/>
      <c r="O107" s="6"/>
      <c r="P107" s="8"/>
      <c r="Q107" s="6"/>
      <c r="R107" s="6"/>
      <c r="S107" s="6"/>
      <c r="T107" s="6"/>
      <c r="U107" s="6"/>
      <c r="W107" s="20">
        <v>338</v>
      </c>
      <c r="X107" s="21" t="s">
        <v>278</v>
      </c>
    </row>
    <row r="108" spans="1:24">
      <c r="A108" s="6"/>
      <c r="B108" s="6"/>
      <c r="E108" s="6"/>
      <c r="F108" s="6"/>
      <c r="I108" s="6"/>
      <c r="J108" s="6"/>
      <c r="K108" s="8"/>
      <c r="L108" s="6"/>
      <c r="M108" s="6"/>
      <c r="N108" s="6"/>
      <c r="O108" s="6"/>
      <c r="P108" s="8"/>
      <c r="Q108" s="6"/>
      <c r="R108" s="6"/>
      <c r="S108" s="6"/>
      <c r="T108" s="6"/>
      <c r="U108" s="6"/>
      <c r="W108" s="20">
        <v>339</v>
      </c>
      <c r="X108" s="21" t="s">
        <v>279</v>
      </c>
    </row>
    <row r="109" spans="1:24">
      <c r="A109" s="6"/>
      <c r="B109" s="6"/>
      <c r="E109" s="6"/>
      <c r="F109" s="6"/>
      <c r="I109" s="6"/>
      <c r="J109" s="6"/>
      <c r="K109" s="8"/>
      <c r="L109" s="6"/>
      <c r="M109" s="6"/>
      <c r="N109" s="6"/>
      <c r="O109" s="6"/>
      <c r="P109" s="8"/>
      <c r="Q109" s="6"/>
      <c r="R109" s="6"/>
      <c r="S109" s="6"/>
      <c r="T109" s="6"/>
      <c r="U109" s="6"/>
      <c r="W109" s="20">
        <v>340</v>
      </c>
      <c r="X109" s="21" t="s">
        <v>280</v>
      </c>
    </row>
    <row r="110" spans="1:24">
      <c r="A110" s="6"/>
      <c r="B110" s="6"/>
      <c r="E110" s="6"/>
      <c r="F110" s="6"/>
      <c r="I110" s="6"/>
      <c r="J110" s="6"/>
      <c r="K110" s="8"/>
      <c r="L110" s="6"/>
      <c r="M110" s="6"/>
      <c r="N110" s="6"/>
      <c r="O110" s="6"/>
      <c r="P110" s="8"/>
      <c r="Q110" s="6"/>
      <c r="R110" s="6"/>
      <c r="S110" s="6"/>
      <c r="T110" s="6"/>
      <c r="U110" s="6"/>
      <c r="W110" s="20">
        <v>341</v>
      </c>
      <c r="X110" s="21" t="s">
        <v>281</v>
      </c>
    </row>
    <row r="111" spans="1:24">
      <c r="A111" s="6"/>
      <c r="B111" s="6"/>
      <c r="E111" s="6"/>
      <c r="F111" s="6"/>
      <c r="I111" s="6"/>
      <c r="J111" s="6"/>
      <c r="K111" s="8"/>
      <c r="L111" s="6"/>
      <c r="M111" s="6"/>
      <c r="N111" s="6"/>
      <c r="O111" s="6"/>
      <c r="P111" s="8"/>
      <c r="Q111" s="6"/>
      <c r="R111" s="6"/>
      <c r="S111" s="6"/>
      <c r="T111" s="6"/>
      <c r="U111" s="6"/>
      <c r="W111" s="20">
        <v>342</v>
      </c>
      <c r="X111" s="21" t="s">
        <v>282</v>
      </c>
    </row>
    <row r="112" spans="1:24">
      <c r="A112" s="6"/>
      <c r="B112" s="6"/>
      <c r="E112" s="6"/>
      <c r="F112" s="6"/>
      <c r="I112" s="6"/>
      <c r="J112" s="6"/>
      <c r="K112" s="8"/>
      <c r="L112" s="6"/>
      <c r="M112" s="6"/>
      <c r="N112" s="6"/>
      <c r="O112" s="6"/>
      <c r="P112" s="8"/>
      <c r="Q112" s="6"/>
      <c r="R112" s="6"/>
      <c r="S112" s="6"/>
      <c r="T112" s="6"/>
      <c r="U112" s="6"/>
      <c r="W112" s="20">
        <v>343</v>
      </c>
      <c r="X112" s="21" t="s">
        <v>283</v>
      </c>
    </row>
    <row r="113" spans="1:24">
      <c r="A113" s="6"/>
      <c r="B113" s="6"/>
      <c r="E113" s="6"/>
      <c r="F113" s="6"/>
      <c r="I113" s="6"/>
      <c r="J113" s="6"/>
      <c r="K113" s="8"/>
      <c r="L113" s="6"/>
      <c r="M113" s="6"/>
      <c r="N113" s="6"/>
      <c r="O113" s="6"/>
      <c r="P113" s="8"/>
      <c r="Q113" s="6"/>
      <c r="R113" s="6"/>
      <c r="S113" s="6"/>
      <c r="T113" s="6"/>
      <c r="U113" s="6"/>
      <c r="W113" s="20">
        <v>344</v>
      </c>
      <c r="X113" s="21" t="s">
        <v>284</v>
      </c>
    </row>
    <row r="114" spans="1:24">
      <c r="A114" s="6"/>
      <c r="B114" s="6"/>
      <c r="E114" s="6"/>
      <c r="F114" s="6"/>
      <c r="I114" s="6"/>
      <c r="J114" s="6"/>
      <c r="K114" s="8"/>
      <c r="L114" s="6"/>
      <c r="M114" s="6"/>
      <c r="N114" s="6"/>
      <c r="O114" s="6"/>
      <c r="P114" s="8"/>
      <c r="Q114" s="6"/>
      <c r="R114" s="6"/>
      <c r="S114" s="6"/>
      <c r="T114" s="6"/>
      <c r="U114" s="6"/>
      <c r="W114" s="20">
        <v>345</v>
      </c>
      <c r="X114" s="21" t="s">
        <v>285</v>
      </c>
    </row>
    <row r="115" spans="1:24">
      <c r="A115" s="6"/>
      <c r="B115" s="6"/>
      <c r="E115" s="6"/>
      <c r="F115" s="6"/>
      <c r="I115" s="6"/>
      <c r="J115" s="6"/>
      <c r="K115" s="8"/>
      <c r="L115" s="6"/>
      <c r="M115" s="6"/>
      <c r="N115" s="6"/>
      <c r="O115" s="6"/>
      <c r="P115" s="8"/>
      <c r="Q115" s="6"/>
      <c r="R115" s="6"/>
      <c r="S115" s="6"/>
      <c r="T115" s="6"/>
      <c r="U115" s="6"/>
      <c r="W115" s="20">
        <v>346</v>
      </c>
      <c r="X115" s="21" t="s">
        <v>286</v>
      </c>
    </row>
    <row r="116" spans="1:24">
      <c r="A116" s="6"/>
      <c r="B116" s="6"/>
      <c r="E116" s="6"/>
      <c r="F116" s="6"/>
      <c r="I116" s="6"/>
      <c r="J116" s="6"/>
      <c r="K116" s="8"/>
      <c r="L116" s="6"/>
      <c r="M116" s="6"/>
      <c r="N116" s="6"/>
      <c r="O116" s="6"/>
      <c r="P116" s="8"/>
      <c r="Q116" s="6"/>
      <c r="R116" s="6"/>
      <c r="S116" s="6"/>
      <c r="T116" s="6"/>
      <c r="U116" s="6"/>
      <c r="W116" s="20">
        <v>347</v>
      </c>
      <c r="X116" s="21" t="s">
        <v>287</v>
      </c>
    </row>
    <row r="117" spans="1:24">
      <c r="A117" s="6"/>
      <c r="B117" s="6"/>
      <c r="E117" s="6"/>
      <c r="F117" s="6"/>
      <c r="I117" s="6"/>
      <c r="J117" s="6"/>
      <c r="K117" s="8"/>
      <c r="L117" s="6"/>
      <c r="M117" s="6"/>
      <c r="N117" s="6"/>
      <c r="O117" s="6"/>
      <c r="P117" s="8"/>
      <c r="Q117" s="6"/>
      <c r="R117" s="6"/>
      <c r="S117" s="6"/>
      <c r="T117" s="6"/>
      <c r="U117" s="6"/>
      <c r="W117" s="20">
        <v>348</v>
      </c>
      <c r="X117" s="21" t="s">
        <v>288</v>
      </c>
    </row>
    <row r="118" spans="1:24">
      <c r="A118" s="6"/>
      <c r="B118" s="6"/>
      <c r="E118" s="6"/>
      <c r="F118" s="6"/>
      <c r="I118" s="6"/>
      <c r="J118" s="6"/>
      <c r="K118" s="8"/>
      <c r="L118" s="6"/>
      <c r="M118" s="6"/>
      <c r="N118" s="6"/>
      <c r="O118" s="6"/>
      <c r="P118" s="8"/>
      <c r="Q118" s="6"/>
      <c r="R118" s="6"/>
      <c r="S118" s="6"/>
      <c r="T118" s="6"/>
      <c r="U118" s="6"/>
      <c r="W118" s="20">
        <v>349</v>
      </c>
      <c r="X118" s="21" t="s">
        <v>289</v>
      </c>
    </row>
    <row r="119" spans="1:24">
      <c r="A119" s="6"/>
      <c r="B119" s="6"/>
      <c r="E119" s="6"/>
      <c r="F119" s="6"/>
      <c r="I119" s="6"/>
      <c r="J119" s="6"/>
      <c r="K119" s="8"/>
      <c r="L119" s="6"/>
      <c r="M119" s="6"/>
      <c r="N119" s="6"/>
      <c r="O119" s="6"/>
      <c r="P119" s="8"/>
      <c r="Q119" s="6"/>
      <c r="R119" s="6"/>
      <c r="S119" s="6"/>
      <c r="T119" s="6"/>
      <c r="U119" s="6"/>
      <c r="W119" s="20">
        <v>350</v>
      </c>
      <c r="X119" s="21" t="s">
        <v>290</v>
      </c>
    </row>
    <row r="120" spans="1:24">
      <c r="A120" s="6"/>
      <c r="B120" s="6"/>
      <c r="E120" s="6"/>
      <c r="F120" s="6"/>
      <c r="I120" s="6"/>
      <c r="J120" s="6"/>
      <c r="K120" s="8"/>
      <c r="L120" s="6"/>
      <c r="M120" s="6"/>
      <c r="N120" s="6"/>
      <c r="O120" s="6"/>
      <c r="P120" s="8"/>
      <c r="Q120" s="6"/>
      <c r="R120" s="6"/>
      <c r="S120" s="6"/>
      <c r="T120" s="6"/>
      <c r="U120" s="6"/>
      <c r="W120" s="20">
        <v>351</v>
      </c>
      <c r="X120" s="21" t="s">
        <v>291</v>
      </c>
    </row>
    <row r="121" spans="1:24">
      <c r="A121" s="6"/>
      <c r="B121" s="6"/>
      <c r="E121" s="6"/>
      <c r="F121" s="6"/>
      <c r="I121" s="6"/>
      <c r="J121" s="6"/>
      <c r="K121" s="8"/>
      <c r="L121" s="6"/>
      <c r="M121" s="6"/>
      <c r="N121" s="6"/>
      <c r="O121" s="6"/>
      <c r="P121" s="8"/>
      <c r="Q121" s="6"/>
      <c r="R121" s="6"/>
      <c r="S121" s="6"/>
      <c r="T121" s="6"/>
      <c r="U121" s="6"/>
      <c r="W121" s="20">
        <v>352</v>
      </c>
      <c r="X121" s="21" t="s">
        <v>292</v>
      </c>
    </row>
    <row r="122" spans="1:24">
      <c r="A122" s="6"/>
      <c r="B122" s="6"/>
      <c r="E122" s="6"/>
      <c r="F122" s="6"/>
      <c r="I122" s="6"/>
      <c r="J122" s="6"/>
      <c r="K122" s="8"/>
      <c r="L122" s="6"/>
      <c r="M122" s="6"/>
      <c r="N122" s="6"/>
      <c r="O122" s="6"/>
      <c r="P122" s="8"/>
      <c r="Q122" s="6"/>
      <c r="R122" s="6"/>
      <c r="S122" s="6"/>
      <c r="T122" s="6"/>
      <c r="U122" s="6"/>
      <c r="W122" s="20">
        <v>353</v>
      </c>
      <c r="X122" s="21" t="s">
        <v>293</v>
      </c>
    </row>
    <row r="123" spans="1:24">
      <c r="A123" s="6"/>
      <c r="B123" s="6"/>
      <c r="E123" s="6"/>
      <c r="F123" s="6"/>
      <c r="I123" s="6"/>
      <c r="J123" s="6"/>
      <c r="K123" s="8"/>
      <c r="L123" s="6"/>
      <c r="M123" s="6"/>
      <c r="N123" s="6"/>
      <c r="O123" s="6"/>
      <c r="P123" s="8"/>
      <c r="Q123" s="6"/>
      <c r="R123" s="6"/>
      <c r="S123" s="6"/>
      <c r="T123" s="6"/>
      <c r="U123" s="6"/>
      <c r="W123" s="20">
        <v>354</v>
      </c>
      <c r="X123" s="21" t="s">
        <v>294</v>
      </c>
    </row>
    <row r="124" spans="1:24">
      <c r="A124" s="6"/>
      <c r="B124" s="6"/>
      <c r="E124" s="6"/>
      <c r="F124" s="6"/>
      <c r="I124" s="6"/>
      <c r="J124" s="6"/>
      <c r="K124" s="8"/>
      <c r="L124" s="6"/>
      <c r="M124" s="6"/>
      <c r="N124" s="6"/>
      <c r="O124" s="6"/>
      <c r="P124" s="8"/>
      <c r="Q124" s="6"/>
      <c r="R124" s="6"/>
      <c r="S124" s="6"/>
      <c r="T124" s="6"/>
      <c r="U124" s="6"/>
      <c r="W124" s="20">
        <v>355</v>
      </c>
      <c r="X124" s="21" t="s">
        <v>295</v>
      </c>
    </row>
    <row r="125" spans="1:24">
      <c r="A125" s="6"/>
      <c r="B125" s="6"/>
      <c r="E125" s="6"/>
      <c r="F125" s="6"/>
      <c r="I125" s="6"/>
      <c r="J125" s="6"/>
      <c r="K125" s="8"/>
      <c r="L125" s="6"/>
      <c r="M125" s="6"/>
      <c r="N125" s="6"/>
      <c r="O125" s="6"/>
      <c r="P125" s="8"/>
      <c r="Q125" s="6"/>
      <c r="R125" s="6"/>
      <c r="S125" s="6"/>
      <c r="T125" s="6"/>
      <c r="U125" s="6"/>
      <c r="W125" s="20">
        <v>356</v>
      </c>
      <c r="X125" s="21" t="s">
        <v>296</v>
      </c>
    </row>
    <row r="126" spans="1:24">
      <c r="A126" s="6"/>
      <c r="B126" s="6"/>
      <c r="E126" s="6"/>
      <c r="F126" s="6"/>
      <c r="I126" s="6"/>
      <c r="J126" s="6"/>
      <c r="K126" s="8"/>
      <c r="L126" s="6"/>
      <c r="M126" s="6"/>
      <c r="N126" s="6"/>
      <c r="O126" s="6"/>
      <c r="P126" s="8"/>
      <c r="Q126" s="6"/>
      <c r="R126" s="6"/>
      <c r="S126" s="6"/>
      <c r="T126" s="6"/>
      <c r="U126" s="6"/>
      <c r="W126" s="20">
        <v>357</v>
      </c>
      <c r="X126" s="21" t="s">
        <v>297</v>
      </c>
    </row>
    <row r="127" spans="1:24">
      <c r="A127" s="6"/>
      <c r="B127" s="6"/>
      <c r="E127" s="6"/>
      <c r="F127" s="6"/>
      <c r="I127" s="6"/>
      <c r="J127" s="6"/>
      <c r="K127" s="8"/>
      <c r="L127" s="6"/>
      <c r="M127" s="6"/>
      <c r="N127" s="6"/>
      <c r="O127" s="6"/>
      <c r="P127" s="8"/>
      <c r="Q127" s="6"/>
      <c r="R127" s="6"/>
      <c r="S127" s="6"/>
      <c r="T127" s="6"/>
      <c r="U127" s="6"/>
      <c r="W127" s="20">
        <v>358</v>
      </c>
      <c r="X127" s="21" t="s">
        <v>298</v>
      </c>
    </row>
    <row r="128" spans="1:24">
      <c r="A128" s="6"/>
      <c r="B128" s="6"/>
      <c r="E128" s="6"/>
      <c r="F128" s="6"/>
      <c r="I128" s="6"/>
      <c r="J128" s="6"/>
      <c r="K128" s="8"/>
      <c r="L128" s="6"/>
      <c r="M128" s="6"/>
      <c r="N128" s="6"/>
      <c r="O128" s="6"/>
      <c r="P128" s="8"/>
      <c r="Q128" s="6"/>
      <c r="R128" s="6"/>
      <c r="S128" s="6"/>
      <c r="T128" s="6"/>
      <c r="U128" s="6"/>
      <c r="W128" s="20">
        <v>359</v>
      </c>
      <c r="X128" s="21" t="s">
        <v>299</v>
      </c>
    </row>
    <row r="129" spans="1:24">
      <c r="A129" s="6"/>
      <c r="B129" s="6"/>
      <c r="E129" s="6"/>
      <c r="F129" s="6"/>
      <c r="I129" s="6"/>
      <c r="J129" s="6"/>
      <c r="K129" s="8"/>
      <c r="L129" s="6"/>
      <c r="M129" s="6"/>
      <c r="N129" s="6"/>
      <c r="O129" s="6"/>
      <c r="P129" s="8"/>
      <c r="Q129" s="6"/>
      <c r="R129" s="6"/>
      <c r="S129" s="6"/>
      <c r="T129" s="6"/>
      <c r="U129" s="6"/>
      <c r="W129" s="20">
        <v>360</v>
      </c>
      <c r="X129" s="21" t="s">
        <v>300</v>
      </c>
    </row>
    <row r="130" spans="1:24">
      <c r="A130" s="6"/>
      <c r="B130" s="6"/>
      <c r="E130" s="6"/>
      <c r="F130" s="6"/>
      <c r="I130" s="6"/>
      <c r="J130" s="6"/>
      <c r="K130" s="8"/>
      <c r="L130" s="6"/>
      <c r="M130" s="6"/>
      <c r="N130" s="6"/>
      <c r="O130" s="6"/>
      <c r="P130" s="8"/>
      <c r="Q130" s="6"/>
      <c r="R130" s="6"/>
      <c r="S130" s="6"/>
      <c r="T130" s="6"/>
      <c r="U130" s="6"/>
      <c r="W130" s="20">
        <v>361</v>
      </c>
      <c r="X130" s="21" t="s">
        <v>301</v>
      </c>
    </row>
    <row r="131" spans="1:24">
      <c r="A131" s="6"/>
      <c r="B131" s="6"/>
      <c r="E131" s="6"/>
      <c r="F131" s="6"/>
      <c r="I131" s="6"/>
      <c r="J131" s="6"/>
      <c r="K131" s="8"/>
      <c r="L131" s="6"/>
      <c r="M131" s="6"/>
      <c r="N131" s="6"/>
      <c r="O131" s="6"/>
      <c r="P131" s="8"/>
      <c r="Q131" s="6"/>
      <c r="R131" s="6"/>
      <c r="S131" s="6"/>
      <c r="T131" s="6"/>
      <c r="U131" s="6"/>
      <c r="W131" s="20">
        <v>362</v>
      </c>
      <c r="X131" s="21" t="s">
        <v>302</v>
      </c>
    </row>
    <row r="132" spans="1:24">
      <c r="A132" s="6"/>
      <c r="B132" s="6"/>
      <c r="E132" s="6"/>
      <c r="F132" s="6"/>
      <c r="I132" s="6"/>
      <c r="J132" s="6"/>
      <c r="K132" s="8"/>
      <c r="L132" s="6"/>
      <c r="M132" s="6"/>
      <c r="N132" s="6"/>
      <c r="O132" s="6"/>
      <c r="P132" s="8"/>
      <c r="Q132" s="6"/>
      <c r="R132" s="6"/>
      <c r="S132" s="6"/>
      <c r="T132" s="6"/>
      <c r="U132" s="6"/>
      <c r="W132" s="20">
        <v>363</v>
      </c>
      <c r="X132" s="21" t="s">
        <v>303</v>
      </c>
    </row>
    <row r="133" spans="1:24">
      <c r="A133" s="6"/>
      <c r="B133" s="6"/>
      <c r="E133" s="6"/>
      <c r="F133" s="6"/>
      <c r="I133" s="6"/>
      <c r="J133" s="6"/>
      <c r="K133" s="8"/>
      <c r="L133" s="6"/>
      <c r="M133" s="6"/>
      <c r="N133" s="6"/>
      <c r="O133" s="6"/>
      <c r="P133" s="8"/>
      <c r="Q133" s="6"/>
      <c r="R133" s="6"/>
      <c r="S133" s="6"/>
      <c r="T133" s="6"/>
      <c r="U133" s="6"/>
      <c r="W133" s="20">
        <v>364</v>
      </c>
      <c r="X133" s="21" t="s">
        <v>304</v>
      </c>
    </row>
    <row r="134" spans="1:24">
      <c r="A134" s="6"/>
      <c r="B134" s="6"/>
      <c r="E134" s="6"/>
      <c r="F134" s="6"/>
      <c r="I134" s="6"/>
      <c r="J134" s="6"/>
      <c r="K134" s="8"/>
      <c r="L134" s="6"/>
      <c r="M134" s="6"/>
      <c r="N134" s="6"/>
      <c r="O134" s="6"/>
      <c r="P134" s="8"/>
      <c r="Q134" s="6"/>
      <c r="R134" s="6"/>
      <c r="S134" s="6"/>
      <c r="T134" s="6"/>
      <c r="U134" s="6"/>
      <c r="W134" s="20">
        <v>365</v>
      </c>
      <c r="X134" s="21" t="s">
        <v>305</v>
      </c>
    </row>
    <row r="135" spans="1:24">
      <c r="A135" s="6"/>
      <c r="B135" s="6"/>
      <c r="E135" s="6"/>
      <c r="F135" s="6"/>
      <c r="I135" s="6"/>
      <c r="J135" s="6"/>
      <c r="K135" s="8"/>
      <c r="L135" s="6"/>
      <c r="M135" s="6"/>
      <c r="N135" s="6"/>
      <c r="O135" s="6"/>
      <c r="P135" s="8"/>
      <c r="Q135" s="6"/>
      <c r="R135" s="6"/>
      <c r="S135" s="6"/>
      <c r="T135" s="6"/>
      <c r="U135" s="6"/>
      <c r="W135" s="20">
        <v>366</v>
      </c>
      <c r="X135" s="21" t="s">
        <v>306</v>
      </c>
    </row>
    <row r="136" spans="1:24">
      <c r="A136" s="6"/>
      <c r="B136" s="6"/>
      <c r="E136" s="6"/>
      <c r="F136" s="6"/>
      <c r="I136" s="6"/>
      <c r="J136" s="6"/>
      <c r="K136" s="8"/>
      <c r="L136" s="6"/>
      <c r="M136" s="6"/>
      <c r="N136" s="6"/>
      <c r="O136" s="6"/>
      <c r="P136" s="8"/>
      <c r="Q136" s="6"/>
      <c r="R136" s="6"/>
      <c r="S136" s="6"/>
      <c r="T136" s="6"/>
      <c r="U136" s="6"/>
      <c r="W136" s="20">
        <v>367</v>
      </c>
      <c r="X136" s="21" t="s">
        <v>307</v>
      </c>
    </row>
    <row r="137" spans="1:24">
      <c r="A137" s="6"/>
      <c r="B137" s="6"/>
      <c r="E137" s="6"/>
      <c r="F137" s="6"/>
      <c r="I137" s="6"/>
      <c r="J137" s="6"/>
      <c r="K137" s="8"/>
      <c r="L137" s="6"/>
      <c r="M137" s="6"/>
      <c r="N137" s="6"/>
      <c r="O137" s="6"/>
      <c r="P137" s="8"/>
      <c r="Q137" s="6"/>
      <c r="R137" s="6"/>
      <c r="S137" s="6"/>
      <c r="T137" s="6"/>
      <c r="U137" s="6"/>
      <c r="W137" s="20">
        <v>368</v>
      </c>
      <c r="X137" s="21" t="s">
        <v>308</v>
      </c>
    </row>
    <row r="138" spans="1:24">
      <c r="A138" s="6"/>
      <c r="B138" s="6"/>
      <c r="E138" s="6"/>
      <c r="F138" s="6"/>
      <c r="I138" s="6"/>
      <c r="J138" s="6"/>
      <c r="K138" s="8"/>
      <c r="L138" s="6"/>
      <c r="M138" s="6"/>
      <c r="N138" s="6"/>
      <c r="O138" s="6"/>
      <c r="P138" s="8"/>
      <c r="Q138" s="6"/>
      <c r="R138" s="6"/>
      <c r="S138" s="6"/>
      <c r="T138" s="6"/>
      <c r="U138" s="6"/>
      <c r="W138" s="20">
        <v>369</v>
      </c>
      <c r="X138" s="21" t="s">
        <v>309</v>
      </c>
    </row>
    <row r="139" spans="1:24">
      <c r="A139" s="6"/>
      <c r="B139" s="6"/>
      <c r="E139" s="6"/>
      <c r="F139" s="6"/>
      <c r="I139" s="6"/>
      <c r="J139" s="6"/>
      <c r="K139" s="8"/>
      <c r="L139" s="6"/>
      <c r="M139" s="6"/>
      <c r="N139" s="6"/>
      <c r="O139" s="6"/>
      <c r="P139" s="8"/>
      <c r="Q139" s="6"/>
      <c r="R139" s="6"/>
      <c r="S139" s="6"/>
      <c r="T139" s="6"/>
      <c r="U139" s="6"/>
      <c r="W139" s="20">
        <v>370</v>
      </c>
      <c r="X139" s="21" t="s">
        <v>310</v>
      </c>
    </row>
    <row r="140" spans="1:24">
      <c r="A140" s="6"/>
      <c r="B140" s="6"/>
      <c r="E140" s="6"/>
      <c r="F140" s="6"/>
      <c r="I140" s="6"/>
      <c r="J140" s="6"/>
      <c r="K140" s="8"/>
      <c r="L140" s="6"/>
      <c r="M140" s="6"/>
      <c r="N140" s="6"/>
      <c r="O140" s="6"/>
      <c r="P140" s="8"/>
      <c r="Q140" s="6"/>
      <c r="R140" s="6"/>
      <c r="S140" s="6"/>
      <c r="T140" s="6"/>
      <c r="U140" s="6"/>
      <c r="W140" s="20">
        <v>371</v>
      </c>
      <c r="X140" s="21" t="s">
        <v>311</v>
      </c>
    </row>
    <row r="141" spans="1:24">
      <c r="A141" s="6"/>
      <c r="B141" s="6"/>
      <c r="E141" s="6"/>
      <c r="F141" s="6"/>
      <c r="I141" s="6"/>
      <c r="J141" s="6"/>
      <c r="K141" s="8"/>
      <c r="L141" s="6"/>
      <c r="M141" s="6"/>
      <c r="N141" s="6"/>
      <c r="O141" s="6"/>
      <c r="P141" s="8"/>
      <c r="Q141" s="6"/>
      <c r="R141" s="6"/>
      <c r="S141" s="6"/>
      <c r="T141" s="6"/>
      <c r="U141" s="6"/>
      <c r="W141" s="20">
        <v>372</v>
      </c>
      <c r="X141" s="21" t="s">
        <v>312</v>
      </c>
    </row>
    <row r="142" spans="1:24">
      <c r="A142" s="6"/>
      <c r="B142" s="6"/>
      <c r="E142" s="6"/>
      <c r="F142" s="6"/>
      <c r="I142" s="6"/>
      <c r="J142" s="6"/>
      <c r="K142" s="8"/>
      <c r="L142" s="6"/>
      <c r="M142" s="6"/>
      <c r="N142" s="6"/>
      <c r="O142" s="6"/>
      <c r="P142" s="8"/>
      <c r="Q142" s="6"/>
      <c r="R142" s="6"/>
      <c r="S142" s="6"/>
      <c r="T142" s="6"/>
      <c r="U142" s="6"/>
      <c r="W142" s="20">
        <v>373</v>
      </c>
      <c r="X142" s="21" t="s">
        <v>313</v>
      </c>
    </row>
    <row r="143" spans="1:24">
      <c r="A143" s="6"/>
      <c r="B143" s="6"/>
      <c r="E143" s="6"/>
      <c r="F143" s="6"/>
      <c r="I143" s="6"/>
      <c r="J143" s="6"/>
      <c r="K143" s="8"/>
      <c r="L143" s="6"/>
      <c r="M143" s="6"/>
      <c r="N143" s="6"/>
      <c r="O143" s="6"/>
      <c r="P143" s="8"/>
      <c r="Q143" s="6"/>
      <c r="R143" s="6"/>
      <c r="S143" s="6"/>
      <c r="T143" s="6"/>
      <c r="U143" s="6"/>
      <c r="W143" s="20">
        <v>374</v>
      </c>
      <c r="X143" s="21" t="s">
        <v>314</v>
      </c>
    </row>
    <row r="144" spans="1:24">
      <c r="A144" s="6"/>
      <c r="B144" s="6"/>
      <c r="E144" s="6"/>
      <c r="F144" s="6"/>
      <c r="I144" s="6"/>
      <c r="J144" s="6"/>
      <c r="K144" s="8"/>
      <c r="L144" s="6"/>
      <c r="M144" s="6"/>
      <c r="N144" s="6"/>
      <c r="O144" s="6"/>
      <c r="P144" s="8"/>
      <c r="Q144" s="6"/>
      <c r="R144" s="6"/>
      <c r="S144" s="6"/>
      <c r="T144" s="6"/>
      <c r="U144" s="6"/>
      <c r="W144" s="20">
        <v>375</v>
      </c>
      <c r="X144" s="21" t="s">
        <v>315</v>
      </c>
    </row>
    <row r="145" spans="1:24">
      <c r="A145" s="6"/>
      <c r="B145" s="6"/>
      <c r="E145" s="6"/>
      <c r="F145" s="6"/>
      <c r="I145" s="6"/>
      <c r="J145" s="6"/>
      <c r="K145" s="8"/>
      <c r="L145" s="6"/>
      <c r="M145" s="6"/>
      <c r="N145" s="6"/>
      <c r="O145" s="6"/>
      <c r="P145" s="8"/>
      <c r="Q145" s="6"/>
      <c r="R145" s="6"/>
      <c r="S145" s="6"/>
      <c r="T145" s="6"/>
      <c r="U145" s="6"/>
      <c r="W145" s="20">
        <v>376</v>
      </c>
      <c r="X145" s="21" t="s">
        <v>316</v>
      </c>
    </row>
    <row r="146" spans="1:24">
      <c r="A146" s="6"/>
      <c r="B146" s="6"/>
      <c r="E146" s="6"/>
      <c r="F146" s="6"/>
      <c r="I146" s="6"/>
      <c r="J146" s="6"/>
      <c r="K146" s="8"/>
      <c r="L146" s="6"/>
      <c r="M146" s="6"/>
      <c r="N146" s="6"/>
      <c r="O146" s="6"/>
      <c r="P146" s="8"/>
      <c r="Q146" s="6"/>
      <c r="R146" s="6"/>
      <c r="S146" s="6"/>
      <c r="T146" s="6"/>
      <c r="U146" s="6"/>
      <c r="W146" s="20">
        <v>377</v>
      </c>
      <c r="X146" s="21" t="s">
        <v>317</v>
      </c>
    </row>
    <row r="147" spans="1:24">
      <c r="A147" s="6"/>
      <c r="B147" s="6"/>
      <c r="E147" s="6"/>
      <c r="F147" s="6"/>
      <c r="I147" s="6"/>
      <c r="J147" s="6"/>
      <c r="K147" s="8"/>
      <c r="L147" s="6"/>
      <c r="M147" s="6"/>
      <c r="N147" s="6"/>
      <c r="O147" s="6"/>
      <c r="P147" s="8"/>
      <c r="Q147" s="6"/>
      <c r="R147" s="6"/>
      <c r="S147" s="6"/>
      <c r="T147" s="6"/>
      <c r="U147" s="6"/>
      <c r="W147" s="20">
        <v>378</v>
      </c>
      <c r="X147" s="21" t="s">
        <v>318</v>
      </c>
    </row>
    <row r="148" spans="1:24">
      <c r="A148" s="6"/>
      <c r="B148" s="6"/>
      <c r="E148" s="6"/>
      <c r="F148" s="6"/>
      <c r="I148" s="6"/>
      <c r="J148" s="6"/>
      <c r="K148" s="8"/>
      <c r="L148" s="6"/>
      <c r="M148" s="6"/>
      <c r="N148" s="6"/>
      <c r="O148" s="6"/>
      <c r="P148" s="8"/>
      <c r="Q148" s="6"/>
      <c r="R148" s="6"/>
      <c r="S148" s="6"/>
      <c r="T148" s="6"/>
      <c r="U148" s="6"/>
      <c r="W148" s="20">
        <v>379</v>
      </c>
      <c r="X148" s="21" t="s">
        <v>319</v>
      </c>
    </row>
    <row r="149" spans="1:24">
      <c r="A149" s="6"/>
      <c r="B149" s="6"/>
      <c r="E149" s="6"/>
      <c r="F149" s="6"/>
      <c r="I149" s="6"/>
      <c r="J149" s="6"/>
      <c r="K149" s="8"/>
      <c r="L149" s="6"/>
      <c r="M149" s="6"/>
      <c r="N149" s="6"/>
      <c r="O149" s="6"/>
      <c r="P149" s="8"/>
      <c r="Q149" s="6"/>
      <c r="R149" s="6"/>
      <c r="S149" s="6"/>
      <c r="T149" s="6"/>
      <c r="U149" s="6"/>
      <c r="W149" s="22" t="str">
        <f>IF(競技者データ入力シート!S2="","",競技者データ入力シート!S2)</f>
        <v/>
      </c>
      <c r="X149" s="28" t="str">
        <f>IF(競技者データ入力シート!V2="","",競技者データ入力シート!V2)</f>
        <v/>
      </c>
    </row>
    <row r="150" spans="1:24">
      <c r="A150" s="6"/>
      <c r="B150" s="6"/>
      <c r="E150" s="6"/>
      <c r="F150" s="6"/>
      <c r="I150" s="6"/>
      <c r="J150" s="6"/>
      <c r="K150" s="8"/>
      <c r="L150" s="6"/>
      <c r="M150" s="6"/>
      <c r="N150" s="6"/>
      <c r="O150" s="6"/>
      <c r="P150" s="8"/>
      <c r="Q150" s="6"/>
      <c r="R150" s="6"/>
      <c r="S150" s="6"/>
      <c r="T150" s="6"/>
      <c r="U150" s="6"/>
      <c r="W150" s="20"/>
      <c r="X150" s="27"/>
    </row>
    <row r="151" spans="1:24">
      <c r="A151" s="6"/>
      <c r="B151" s="6"/>
      <c r="E151" s="6"/>
      <c r="F151" s="6"/>
      <c r="I151" s="6"/>
      <c r="J151" s="6"/>
      <c r="K151" s="8"/>
      <c r="L151" s="6"/>
      <c r="M151" s="6"/>
      <c r="N151" s="6"/>
      <c r="O151" s="6"/>
      <c r="P151" s="8"/>
      <c r="Q151" s="6"/>
      <c r="R151" s="6"/>
      <c r="S151" s="6"/>
      <c r="T151" s="6"/>
      <c r="U151" s="6"/>
      <c r="W151" s="20"/>
      <c r="X151" s="27"/>
    </row>
    <row r="152" spans="1:24">
      <c r="A152" s="6"/>
      <c r="B152" s="6"/>
      <c r="E152" s="6"/>
      <c r="F152" s="6"/>
      <c r="I152" s="6"/>
      <c r="J152" s="6"/>
      <c r="K152" s="8"/>
      <c r="L152" s="6"/>
      <c r="M152" s="6"/>
      <c r="N152" s="6"/>
      <c r="O152" s="6"/>
      <c r="P152" s="8"/>
      <c r="Q152" s="6"/>
      <c r="R152" s="6"/>
      <c r="S152" s="6"/>
      <c r="T152" s="6"/>
      <c r="U152" s="6"/>
      <c r="W152" s="20"/>
      <c r="X152" s="27"/>
    </row>
    <row r="153" spans="1:24">
      <c r="A153" s="6"/>
      <c r="B153" s="6"/>
      <c r="E153" s="6"/>
      <c r="F153" s="6"/>
      <c r="I153" s="6"/>
      <c r="J153" s="6"/>
      <c r="K153" s="8"/>
      <c r="L153" s="6"/>
      <c r="M153" s="6"/>
      <c r="N153" s="6"/>
      <c r="O153" s="6"/>
      <c r="P153" s="8"/>
      <c r="Q153" s="6"/>
      <c r="R153" s="6"/>
      <c r="S153" s="6"/>
      <c r="T153" s="6"/>
      <c r="U153" s="6"/>
      <c r="W153" s="20"/>
      <c r="X153" s="27"/>
    </row>
    <row r="154" spans="1:24">
      <c r="A154" s="6"/>
      <c r="B154" s="6"/>
      <c r="E154" s="6"/>
      <c r="F154" s="6"/>
      <c r="I154" s="6"/>
      <c r="J154" s="6"/>
      <c r="K154" s="8"/>
      <c r="L154" s="6"/>
      <c r="M154" s="6"/>
      <c r="N154" s="6"/>
      <c r="O154" s="6"/>
      <c r="P154" s="8"/>
      <c r="Q154" s="6"/>
      <c r="R154" s="6"/>
      <c r="S154" s="6"/>
      <c r="T154" s="6"/>
      <c r="U154" s="6"/>
      <c r="W154" s="20"/>
      <c r="X154" s="27"/>
    </row>
    <row r="155" spans="1:24">
      <c r="A155" s="6"/>
      <c r="B155" s="6"/>
      <c r="E155" s="6"/>
      <c r="F155" s="6"/>
      <c r="I155" s="6"/>
      <c r="J155" s="6"/>
      <c r="K155" s="8"/>
      <c r="L155" s="6"/>
      <c r="M155" s="6"/>
      <c r="N155" s="6"/>
      <c r="O155" s="6"/>
      <c r="P155" s="8"/>
      <c r="Q155" s="6"/>
      <c r="R155" s="6"/>
      <c r="S155" s="6"/>
      <c r="T155" s="6"/>
      <c r="U155" s="6"/>
      <c r="W155" s="20"/>
      <c r="X155" s="27"/>
    </row>
    <row r="156" spans="1:24">
      <c r="A156" s="6"/>
      <c r="B156" s="6"/>
      <c r="E156" s="6"/>
      <c r="F156" s="6"/>
      <c r="I156" s="6"/>
      <c r="J156" s="6"/>
      <c r="K156" s="8"/>
      <c r="L156" s="6"/>
      <c r="M156" s="6"/>
      <c r="N156" s="6"/>
      <c r="O156" s="6"/>
      <c r="P156" s="8"/>
      <c r="Q156" s="6"/>
      <c r="R156" s="6"/>
      <c r="S156" s="6"/>
      <c r="T156" s="6"/>
      <c r="U156" s="6"/>
      <c r="W156" s="20"/>
      <c r="X156" s="27"/>
    </row>
    <row r="157" spans="1:24">
      <c r="A157" s="6"/>
      <c r="B157" s="6"/>
      <c r="E157" s="6"/>
      <c r="F157" s="6"/>
      <c r="I157" s="6"/>
      <c r="J157" s="6"/>
      <c r="K157" s="8"/>
      <c r="L157" s="6"/>
      <c r="M157" s="6"/>
      <c r="N157" s="6"/>
      <c r="O157" s="6"/>
      <c r="P157" s="8"/>
      <c r="Q157" s="6"/>
      <c r="R157" s="6"/>
      <c r="S157" s="6"/>
      <c r="T157" s="6"/>
      <c r="U157" s="6"/>
      <c r="W157" s="20"/>
      <c r="X157" s="27"/>
    </row>
    <row r="158" spans="1:24">
      <c r="A158" s="6"/>
      <c r="B158" s="6"/>
      <c r="E158" s="6"/>
      <c r="F158" s="6"/>
      <c r="I158" s="6"/>
      <c r="J158" s="6"/>
      <c r="K158" s="8"/>
      <c r="L158" s="6"/>
      <c r="M158" s="6"/>
      <c r="N158" s="6"/>
      <c r="O158" s="6"/>
      <c r="P158" s="8"/>
      <c r="Q158" s="6"/>
      <c r="R158" s="6"/>
      <c r="S158" s="6"/>
      <c r="T158" s="6"/>
      <c r="U158" s="6"/>
      <c r="W158" s="20"/>
      <c r="X158" s="27"/>
    </row>
    <row r="159" spans="1:24">
      <c r="A159" s="6"/>
      <c r="B159" s="6"/>
      <c r="E159" s="6"/>
      <c r="F159" s="6"/>
      <c r="I159" s="6"/>
      <c r="J159" s="6"/>
      <c r="K159" s="8"/>
      <c r="L159" s="6"/>
      <c r="M159" s="6"/>
      <c r="N159" s="6"/>
      <c r="O159" s="6"/>
      <c r="P159" s="8"/>
      <c r="Q159" s="6"/>
      <c r="R159" s="6"/>
      <c r="S159" s="6"/>
      <c r="T159" s="6"/>
      <c r="U159" s="6"/>
      <c r="W159" s="20"/>
      <c r="X159" s="27"/>
    </row>
    <row r="160" spans="1:24">
      <c r="A160" s="6"/>
      <c r="B160" s="6"/>
      <c r="E160" s="6"/>
      <c r="F160" s="6"/>
      <c r="I160" s="6"/>
      <c r="J160" s="6"/>
      <c r="K160" s="8"/>
      <c r="L160" s="6"/>
      <c r="M160" s="6"/>
      <c r="N160" s="6"/>
      <c r="O160" s="6"/>
      <c r="P160" s="8"/>
      <c r="Q160" s="6"/>
      <c r="R160" s="6"/>
      <c r="S160" s="6"/>
      <c r="T160" s="6"/>
      <c r="U160" s="6"/>
      <c r="W160" s="20"/>
      <c r="X160" s="27"/>
    </row>
    <row r="161" spans="1:24">
      <c r="A161" s="6"/>
      <c r="B161" s="6"/>
      <c r="E161" s="6"/>
      <c r="F161" s="6"/>
      <c r="I161" s="6"/>
      <c r="J161" s="6"/>
      <c r="K161" s="8"/>
      <c r="L161" s="6"/>
      <c r="M161" s="6"/>
      <c r="N161" s="6"/>
      <c r="O161" s="6"/>
      <c r="P161" s="8"/>
      <c r="Q161" s="6"/>
      <c r="R161" s="6"/>
      <c r="S161" s="6"/>
      <c r="T161" s="6"/>
      <c r="U161" s="6"/>
      <c r="W161" s="20"/>
      <c r="X161" s="27"/>
    </row>
    <row r="162" spans="1:24">
      <c r="A162" s="6"/>
      <c r="B162" s="6"/>
      <c r="E162" s="6"/>
      <c r="F162" s="6"/>
      <c r="I162" s="6"/>
      <c r="J162" s="6"/>
      <c r="K162" s="8"/>
      <c r="L162" s="6"/>
      <c r="M162" s="6"/>
      <c r="N162" s="6"/>
      <c r="O162" s="6"/>
      <c r="P162" s="8"/>
      <c r="Q162" s="6"/>
      <c r="R162" s="6"/>
      <c r="S162" s="6"/>
      <c r="T162" s="6"/>
      <c r="U162" s="6"/>
      <c r="W162" s="20"/>
      <c r="X162" s="27"/>
    </row>
    <row r="163" spans="1:24">
      <c r="A163" s="6"/>
      <c r="B163" s="6"/>
      <c r="E163" s="6"/>
      <c r="F163" s="6"/>
      <c r="I163" s="6"/>
      <c r="J163" s="6"/>
      <c r="K163" s="8"/>
      <c r="L163" s="6"/>
      <c r="M163" s="6"/>
      <c r="N163" s="6"/>
      <c r="O163" s="6"/>
      <c r="P163" s="8"/>
      <c r="Q163" s="6"/>
      <c r="R163" s="6"/>
      <c r="S163" s="6"/>
      <c r="T163" s="6"/>
      <c r="U163" s="6"/>
      <c r="W163" s="20"/>
      <c r="X163" s="27"/>
    </row>
    <row r="164" spans="1:24">
      <c r="A164" s="6"/>
      <c r="B164" s="6"/>
      <c r="E164" s="6"/>
      <c r="F164" s="6"/>
      <c r="I164" s="6"/>
      <c r="J164" s="6"/>
      <c r="K164" s="8"/>
      <c r="L164" s="6"/>
      <c r="M164" s="6"/>
      <c r="N164" s="6"/>
      <c r="O164" s="6"/>
      <c r="P164" s="8"/>
      <c r="Q164" s="6"/>
      <c r="R164" s="6"/>
      <c r="S164" s="6"/>
      <c r="T164" s="6"/>
      <c r="U164" s="6"/>
      <c r="W164" s="20"/>
      <c r="X164" s="27"/>
    </row>
    <row r="165" spans="1:24">
      <c r="A165" s="6"/>
      <c r="B165" s="6"/>
      <c r="E165" s="6"/>
      <c r="F165" s="6"/>
      <c r="I165" s="6"/>
      <c r="J165" s="6"/>
      <c r="K165" s="8"/>
      <c r="L165" s="6"/>
      <c r="M165" s="6"/>
      <c r="N165" s="6"/>
      <c r="O165" s="6"/>
      <c r="P165" s="8"/>
      <c r="Q165" s="6"/>
      <c r="R165" s="6"/>
      <c r="S165" s="6"/>
      <c r="T165" s="6"/>
      <c r="U165" s="6"/>
      <c r="W165" s="20"/>
      <c r="X165" s="27"/>
    </row>
    <row r="166" spans="1:24">
      <c r="A166" s="6"/>
      <c r="B166" s="6"/>
      <c r="E166" s="6"/>
      <c r="F166" s="6"/>
      <c r="I166" s="6"/>
      <c r="J166" s="6"/>
      <c r="K166" s="8"/>
      <c r="L166" s="6"/>
      <c r="M166" s="6"/>
      <c r="N166" s="6"/>
      <c r="O166" s="6"/>
      <c r="P166" s="8"/>
      <c r="Q166" s="6"/>
      <c r="R166" s="6"/>
      <c r="S166" s="6"/>
      <c r="T166" s="6"/>
      <c r="U166" s="6"/>
      <c r="W166" s="20"/>
      <c r="X166" s="27"/>
    </row>
    <row r="167" spans="1:24">
      <c r="A167" s="6"/>
      <c r="B167" s="6"/>
      <c r="E167" s="6"/>
      <c r="F167" s="6"/>
      <c r="I167" s="6"/>
      <c r="J167" s="6"/>
      <c r="K167" s="8"/>
      <c r="L167" s="6"/>
      <c r="M167" s="6"/>
      <c r="N167" s="6"/>
      <c r="O167" s="6"/>
      <c r="P167" s="8"/>
      <c r="Q167" s="6"/>
      <c r="R167" s="6"/>
      <c r="S167" s="6"/>
      <c r="T167" s="6"/>
      <c r="U167" s="6"/>
      <c r="W167" s="20"/>
      <c r="X167" s="27"/>
    </row>
    <row r="168" spans="1:24">
      <c r="A168" s="6"/>
      <c r="B168" s="6"/>
      <c r="E168" s="6"/>
      <c r="F168" s="6"/>
      <c r="I168" s="6"/>
      <c r="J168" s="6"/>
      <c r="K168" s="8"/>
      <c r="L168" s="6"/>
      <c r="M168" s="6"/>
      <c r="N168" s="6"/>
      <c r="O168" s="6"/>
      <c r="P168" s="8"/>
      <c r="Q168" s="6"/>
      <c r="R168" s="6"/>
      <c r="S168" s="6"/>
      <c r="T168" s="6"/>
      <c r="U168" s="6"/>
      <c r="W168" s="20"/>
      <c r="X168" s="27"/>
    </row>
    <row r="169" spans="1:24">
      <c r="A169" s="6"/>
      <c r="B169" s="6"/>
      <c r="E169" s="6"/>
      <c r="F169" s="6"/>
      <c r="I169" s="6"/>
      <c r="J169" s="6"/>
      <c r="K169" s="8"/>
      <c r="L169" s="6"/>
      <c r="M169" s="6"/>
      <c r="N169" s="6"/>
      <c r="O169" s="6"/>
      <c r="P169" s="8"/>
      <c r="Q169" s="6"/>
      <c r="R169" s="6"/>
      <c r="S169" s="6"/>
      <c r="T169" s="6"/>
      <c r="U169" s="6"/>
      <c r="W169" s="20"/>
      <c r="X169" s="27"/>
    </row>
    <row r="170" spans="1:24">
      <c r="A170" s="6"/>
      <c r="B170" s="6"/>
      <c r="E170" s="6"/>
      <c r="F170" s="6"/>
      <c r="I170" s="6"/>
      <c r="J170" s="6"/>
      <c r="K170" s="8"/>
      <c r="L170" s="6"/>
      <c r="M170" s="6"/>
      <c r="N170" s="6"/>
      <c r="O170" s="6"/>
      <c r="P170" s="8"/>
      <c r="Q170" s="6"/>
      <c r="R170" s="6"/>
      <c r="S170" s="6"/>
      <c r="T170" s="6"/>
      <c r="U170" s="6"/>
      <c r="W170" s="20"/>
      <c r="X170" s="27"/>
    </row>
    <row r="171" spans="1:24">
      <c r="A171" s="6"/>
      <c r="B171" s="6"/>
      <c r="E171" s="6"/>
      <c r="F171" s="6"/>
      <c r="I171" s="6"/>
      <c r="J171" s="6"/>
      <c r="K171" s="8"/>
      <c r="L171" s="6"/>
      <c r="M171" s="6"/>
      <c r="N171" s="6"/>
      <c r="O171" s="6"/>
      <c r="P171" s="8"/>
      <c r="Q171" s="6"/>
      <c r="R171" s="6"/>
      <c r="S171" s="6"/>
      <c r="T171" s="6"/>
      <c r="U171" s="6"/>
      <c r="W171" s="20"/>
      <c r="X171" s="27"/>
    </row>
    <row r="172" spans="1:24">
      <c r="A172" s="6"/>
      <c r="B172" s="6"/>
      <c r="E172" s="6"/>
      <c r="F172" s="6"/>
      <c r="I172" s="6"/>
      <c r="J172" s="6"/>
      <c r="K172" s="8"/>
      <c r="L172" s="6"/>
      <c r="M172" s="6"/>
      <c r="N172" s="6"/>
      <c r="O172" s="6"/>
      <c r="P172" s="8"/>
      <c r="Q172" s="6"/>
      <c r="R172" s="6"/>
      <c r="S172" s="6"/>
      <c r="T172" s="6"/>
      <c r="U172" s="6"/>
      <c r="W172" s="20"/>
      <c r="X172" s="27"/>
    </row>
    <row r="173" spans="1:24">
      <c r="W173" s="20"/>
      <c r="X173" s="27"/>
    </row>
    <row r="174" spans="1:24">
      <c r="W174" s="20"/>
      <c r="X174" s="27"/>
    </row>
    <row r="175" spans="1:24">
      <c r="W175" s="20"/>
      <c r="X175" s="27"/>
    </row>
    <row r="176" spans="1:24">
      <c r="W176" s="20"/>
      <c r="X176" s="27"/>
    </row>
    <row r="177" spans="23:24">
      <c r="W177" s="20"/>
      <c r="X177" s="27"/>
    </row>
    <row r="178" spans="23:24">
      <c r="W178" s="20"/>
      <c r="X178" s="27"/>
    </row>
    <row r="179" spans="23:24">
      <c r="W179" s="20"/>
      <c r="X179" s="27"/>
    </row>
    <row r="180" spans="23:24">
      <c r="W180" s="20"/>
      <c r="X180" s="27"/>
    </row>
    <row r="181" spans="23:24">
      <c r="W181" s="20"/>
      <c r="X181" s="27"/>
    </row>
    <row r="182" spans="23:24">
      <c r="W182" s="20"/>
      <c r="X182" s="27"/>
    </row>
    <row r="183" spans="23:24">
      <c r="W183" s="20"/>
      <c r="X183" s="27"/>
    </row>
    <row r="184" spans="23:24">
      <c r="W184" s="20"/>
      <c r="X184" s="27"/>
    </row>
    <row r="185" spans="23:24">
      <c r="W185" s="20"/>
      <c r="X185" s="27"/>
    </row>
    <row r="186" spans="23:24">
      <c r="W186" s="20"/>
      <c r="X186" s="27"/>
    </row>
    <row r="187" spans="23:24">
      <c r="W187" s="20"/>
      <c r="X187" s="27"/>
    </row>
    <row r="188" spans="23:24">
      <c r="W188" s="20"/>
      <c r="X188" s="27"/>
    </row>
    <row r="189" spans="23:24">
      <c r="W189" s="20"/>
      <c r="X189" s="27"/>
    </row>
    <row r="190" spans="23:24">
      <c r="W190" s="20"/>
      <c r="X190" s="27"/>
    </row>
    <row r="191" spans="23:24">
      <c r="W191" s="22"/>
      <c r="X191" s="28"/>
    </row>
    <row r="192" spans="23:24">
      <c r="W192" s="20"/>
      <c r="X192" s="27"/>
    </row>
    <row r="193" spans="23:24">
      <c r="W193" s="20"/>
      <c r="X193" s="27"/>
    </row>
    <row r="194" spans="23:24">
      <c r="W194" s="20"/>
      <c r="X194" s="27"/>
    </row>
    <row r="195" spans="23:24">
      <c r="W195" s="20"/>
      <c r="X195" s="27"/>
    </row>
    <row r="196" spans="23:24">
      <c r="W196" s="20"/>
      <c r="X196" s="27"/>
    </row>
    <row r="197" spans="23:24">
      <c r="W197" s="20"/>
      <c r="X197" s="27"/>
    </row>
    <row r="198" spans="23:24">
      <c r="W198" s="20"/>
      <c r="X198" s="27"/>
    </row>
    <row r="199" spans="23:24">
      <c r="W199" s="20"/>
      <c r="X199" s="27"/>
    </row>
    <row r="200" spans="23:24">
      <c r="W200" s="20"/>
      <c r="X200" s="27"/>
    </row>
    <row r="201" spans="23:24">
      <c r="W201" s="20"/>
      <c r="X201" s="27"/>
    </row>
    <row r="202" spans="23:24">
      <c r="W202" s="20"/>
      <c r="X202" s="27"/>
    </row>
    <row r="203" spans="23:24">
      <c r="W203" s="20"/>
      <c r="X203" s="27"/>
    </row>
    <row r="204" spans="23:24">
      <c r="W204" s="20"/>
      <c r="X204" s="27"/>
    </row>
    <row r="205" spans="23:24">
      <c r="W205" s="20"/>
      <c r="X205" s="27"/>
    </row>
    <row r="206" spans="23:24">
      <c r="W206" s="20"/>
      <c r="X206" s="27"/>
    </row>
    <row r="207" spans="23:24">
      <c r="W207" s="20"/>
      <c r="X207" s="27"/>
    </row>
    <row r="208" spans="23:24">
      <c r="W208" s="20"/>
      <c r="X208" s="27"/>
    </row>
    <row r="209" spans="23:24">
      <c r="W209" s="20"/>
      <c r="X209" s="27"/>
    </row>
    <row r="210" spans="23:24">
      <c r="W210" s="20"/>
      <c r="X210" s="27"/>
    </row>
    <row r="211" spans="23:24">
      <c r="W211" s="20"/>
      <c r="X211" s="27"/>
    </row>
    <row r="212" spans="23:24">
      <c r="W212" s="20"/>
      <c r="X212" s="27"/>
    </row>
    <row r="213" spans="23:24">
      <c r="W213" s="20"/>
      <c r="X213" s="27"/>
    </row>
    <row r="214" spans="23:24">
      <c r="W214" s="20"/>
      <c r="X214" s="27"/>
    </row>
    <row r="215" spans="23:24">
      <c r="W215" s="20"/>
      <c r="X215" s="27"/>
    </row>
    <row r="216" spans="23:24">
      <c r="W216" s="20"/>
      <c r="X216" s="27"/>
    </row>
    <row r="217" spans="23:24">
      <c r="W217" s="20"/>
      <c r="X217" s="27"/>
    </row>
    <row r="218" spans="23:24">
      <c r="W218" s="20"/>
      <c r="X218" s="27"/>
    </row>
    <row r="219" spans="23:24">
      <c r="W219" s="20"/>
      <c r="X219" s="27"/>
    </row>
    <row r="220" spans="23:24">
      <c r="W220" s="20"/>
      <c r="X220" s="27"/>
    </row>
    <row r="221" spans="23:24">
      <c r="W221" s="20"/>
      <c r="X221" s="27"/>
    </row>
    <row r="222" spans="23:24">
      <c r="W222" s="20"/>
      <c r="X222" s="27"/>
    </row>
    <row r="223" spans="23:24">
      <c r="W223" s="20"/>
      <c r="X223" s="27"/>
    </row>
    <row r="224" spans="23:24">
      <c r="W224" s="20"/>
      <c r="X224" s="27"/>
    </row>
    <row r="225" spans="23:24">
      <c r="W225" s="20"/>
      <c r="X225" s="27"/>
    </row>
    <row r="226" spans="23:24">
      <c r="W226" s="20"/>
      <c r="X226" s="27"/>
    </row>
    <row r="227" spans="23:24">
      <c r="W227" s="20"/>
      <c r="X227" s="27"/>
    </row>
    <row r="228" spans="23:24">
      <c r="W228" s="20"/>
      <c r="X228" s="27"/>
    </row>
    <row r="229" spans="23:24">
      <c r="W229" s="20"/>
      <c r="X229" s="27"/>
    </row>
    <row r="230" spans="23:24">
      <c r="W230" s="20"/>
      <c r="X230" s="27"/>
    </row>
    <row r="231" spans="23:24">
      <c r="W231" s="20"/>
      <c r="X231" s="27"/>
    </row>
    <row r="232" spans="23:24">
      <c r="W232" s="20"/>
      <c r="X232" s="27"/>
    </row>
    <row r="233" spans="23:24">
      <c r="W233" s="20"/>
      <c r="X233" s="27"/>
    </row>
    <row r="234" spans="23:24">
      <c r="W234" s="20"/>
      <c r="X234" s="27"/>
    </row>
    <row r="235" spans="23:24">
      <c r="W235" s="20"/>
      <c r="X235" s="27"/>
    </row>
    <row r="236" spans="23:24">
      <c r="W236" s="20"/>
      <c r="X236" s="27"/>
    </row>
    <row r="237" spans="23:24">
      <c r="W237" s="20"/>
      <c r="X237" s="27"/>
    </row>
    <row r="238" spans="23:24">
      <c r="W238" s="20"/>
      <c r="X238" s="27"/>
    </row>
    <row r="239" spans="23:24">
      <c r="W239" s="20"/>
      <c r="X239" s="27"/>
    </row>
    <row r="240" spans="23:24">
      <c r="W240" s="20"/>
      <c r="X240" s="27"/>
    </row>
    <row r="241" spans="23:24">
      <c r="W241" s="20"/>
      <c r="X241" s="27"/>
    </row>
    <row r="242" spans="23:24">
      <c r="W242" s="20"/>
      <c r="X242" s="27"/>
    </row>
    <row r="243" spans="23:24">
      <c r="W243" s="20"/>
      <c r="X243" s="27"/>
    </row>
    <row r="244" spans="23:24">
      <c r="W244" s="20"/>
      <c r="X244" s="27"/>
    </row>
    <row r="245" spans="23:24">
      <c r="W245" s="20"/>
      <c r="X245" s="27"/>
    </row>
    <row r="246" spans="23:24">
      <c r="W246" s="20"/>
      <c r="X246" s="27"/>
    </row>
    <row r="247" spans="23:24">
      <c r="W247" s="20"/>
      <c r="X247" s="27"/>
    </row>
    <row r="248" spans="23:24">
      <c r="W248" s="20"/>
      <c r="X248" s="27"/>
    </row>
    <row r="249" spans="23:24">
      <c r="W249" s="20"/>
      <c r="X249" s="27"/>
    </row>
    <row r="250" spans="23:24">
      <c r="W250" s="20"/>
      <c r="X250" s="27"/>
    </row>
    <row r="251" spans="23:24">
      <c r="W251" s="20"/>
      <c r="X251" s="27"/>
    </row>
    <row r="252" spans="23:24">
      <c r="W252" s="20"/>
      <c r="X252" s="27"/>
    </row>
    <row r="253" spans="23:24">
      <c r="W253" s="20"/>
      <c r="X253" s="27"/>
    </row>
    <row r="254" spans="23:24">
      <c r="W254" s="20"/>
      <c r="X254" s="27"/>
    </row>
    <row r="255" spans="23:24">
      <c r="W255" s="20"/>
      <c r="X255" s="27"/>
    </row>
    <row r="256" spans="23:24">
      <c r="W256" s="20"/>
      <c r="X256" s="27"/>
    </row>
    <row r="257" spans="23:24">
      <c r="W257" s="20"/>
      <c r="X257" s="27"/>
    </row>
    <row r="258" spans="23:24">
      <c r="W258" s="20"/>
      <c r="X258" s="27"/>
    </row>
    <row r="259" spans="23:24">
      <c r="W259" s="20"/>
      <c r="X259" s="27"/>
    </row>
    <row r="260" spans="23:24">
      <c r="W260" s="20"/>
      <c r="X260" s="27"/>
    </row>
    <row r="261" spans="23:24">
      <c r="W261" s="20"/>
      <c r="X261" s="27"/>
    </row>
    <row r="262" spans="23:24">
      <c r="W262" s="20"/>
      <c r="X262" s="27"/>
    </row>
    <row r="263" spans="23:24">
      <c r="W263" s="20"/>
      <c r="X263" s="27"/>
    </row>
    <row r="264" spans="23:24">
      <c r="W264" s="20"/>
      <c r="X264" s="27"/>
    </row>
    <row r="265" spans="23:24">
      <c r="W265" s="20"/>
      <c r="X265" s="27"/>
    </row>
    <row r="266" spans="23:24">
      <c r="W266" s="20"/>
      <c r="X266" s="27"/>
    </row>
    <row r="267" spans="23:24">
      <c r="W267" s="20"/>
      <c r="X267" s="27"/>
    </row>
    <row r="268" spans="23:24">
      <c r="W268" s="20"/>
      <c r="X268" s="27"/>
    </row>
    <row r="269" spans="23:24">
      <c r="W269" s="20"/>
      <c r="X269" s="27"/>
    </row>
    <row r="270" spans="23:24">
      <c r="W270" s="20"/>
      <c r="X270" s="27"/>
    </row>
    <row r="271" spans="23:24">
      <c r="W271" s="20"/>
      <c r="X271" s="27"/>
    </row>
    <row r="272" spans="23:24">
      <c r="W272" s="20"/>
      <c r="X272" s="27"/>
    </row>
    <row r="273" spans="23:24">
      <c r="W273" s="20"/>
      <c r="X273" s="27"/>
    </row>
    <row r="274" spans="23:24">
      <c r="W274" s="20"/>
      <c r="X274" s="27"/>
    </row>
    <row r="275" spans="23:24">
      <c r="W275" s="20"/>
      <c r="X275" s="27"/>
    </row>
    <row r="276" spans="23:24">
      <c r="W276" s="20"/>
      <c r="X276" s="27"/>
    </row>
    <row r="277" spans="23:24">
      <c r="W277" s="20"/>
      <c r="X277" s="27"/>
    </row>
    <row r="278" spans="23:24">
      <c r="W278" s="20"/>
      <c r="X278" s="27"/>
    </row>
    <row r="279" spans="23:24">
      <c r="W279" s="20"/>
      <c r="X279" s="27"/>
    </row>
    <row r="280" spans="23:24">
      <c r="W280" s="20"/>
      <c r="X280" s="27"/>
    </row>
    <row r="281" spans="23:24">
      <c r="W281" s="20"/>
      <c r="X281" s="27"/>
    </row>
    <row r="282" spans="23:24">
      <c r="W282" s="20"/>
      <c r="X282" s="27"/>
    </row>
    <row r="283" spans="23:24">
      <c r="W283" s="20"/>
      <c r="X283" s="27"/>
    </row>
    <row r="284" spans="23:24">
      <c r="W284" s="20"/>
      <c r="X284" s="27"/>
    </row>
    <row r="285" spans="23:24">
      <c r="W285" s="20"/>
      <c r="X285" s="27"/>
    </row>
    <row r="286" spans="23:24">
      <c r="W286" s="20"/>
      <c r="X286" s="27"/>
    </row>
    <row r="287" spans="23:24">
      <c r="W287" s="20"/>
      <c r="X287" s="27"/>
    </row>
    <row r="288" spans="23:24">
      <c r="W288" s="20"/>
      <c r="X288" s="27"/>
    </row>
    <row r="289" spans="23:24">
      <c r="W289" s="20"/>
      <c r="X289" s="27"/>
    </row>
    <row r="290" spans="23:24">
      <c r="W290" s="20"/>
      <c r="X290" s="27"/>
    </row>
    <row r="291" spans="23:24">
      <c r="W291" s="20"/>
      <c r="X291" s="27"/>
    </row>
    <row r="292" spans="23:24">
      <c r="W292" s="20"/>
      <c r="X292" s="27"/>
    </row>
    <row r="293" spans="23:24">
      <c r="W293" s="20"/>
      <c r="X293" s="27"/>
    </row>
    <row r="294" spans="23:24">
      <c r="W294" s="20"/>
      <c r="X294" s="27"/>
    </row>
    <row r="295" spans="23:24">
      <c r="W295" s="20"/>
      <c r="X295" s="27"/>
    </row>
    <row r="296" spans="23:24">
      <c r="W296" s="20"/>
      <c r="X296" s="27"/>
    </row>
    <row r="297" spans="23:24">
      <c r="W297" s="20"/>
      <c r="X297" s="27"/>
    </row>
    <row r="298" spans="23:24">
      <c r="W298" s="20"/>
      <c r="X298" s="27"/>
    </row>
    <row r="299" spans="23:24">
      <c r="W299" s="20"/>
      <c r="X299" s="27"/>
    </row>
    <row r="300" spans="23:24">
      <c r="W300" s="20"/>
      <c r="X300" s="27"/>
    </row>
    <row r="301" spans="23:24">
      <c r="W301" s="20"/>
      <c r="X301" s="27"/>
    </row>
    <row r="302" spans="23:24">
      <c r="W302" s="20"/>
      <c r="X302" s="27"/>
    </row>
    <row r="303" spans="23:24">
      <c r="W303" s="20"/>
      <c r="X303" s="27"/>
    </row>
    <row r="304" spans="23:24">
      <c r="W304" s="20"/>
      <c r="X304" s="27"/>
    </row>
    <row r="305" spans="23:24">
      <c r="W305" s="20"/>
      <c r="X305" s="27"/>
    </row>
    <row r="306" spans="23:24">
      <c r="W306" s="20"/>
      <c r="X306" s="27"/>
    </row>
    <row r="307" spans="23:24">
      <c r="W307" s="20"/>
      <c r="X307" s="27"/>
    </row>
    <row r="308" spans="23:24">
      <c r="W308" s="20"/>
      <c r="X308" s="27"/>
    </row>
    <row r="309" spans="23:24">
      <c r="W309" s="20"/>
      <c r="X309" s="27"/>
    </row>
    <row r="310" spans="23:24">
      <c r="W310" s="20"/>
      <c r="X310" s="27"/>
    </row>
    <row r="311" spans="23:24">
      <c r="W311" s="20"/>
      <c r="X311" s="27"/>
    </row>
    <row r="312" spans="23:24">
      <c r="W312" s="20"/>
      <c r="X312" s="27"/>
    </row>
    <row r="313" spans="23:24">
      <c r="W313" s="20"/>
      <c r="X313" s="27"/>
    </row>
    <row r="314" spans="23:24">
      <c r="W314" s="20"/>
      <c r="X314" s="27"/>
    </row>
    <row r="315" spans="23:24">
      <c r="W315" s="20"/>
      <c r="X315" s="27"/>
    </row>
    <row r="316" spans="23:24">
      <c r="W316" s="20"/>
      <c r="X316" s="27"/>
    </row>
    <row r="317" spans="23:24">
      <c r="W317" s="20"/>
      <c r="X317" s="27"/>
    </row>
    <row r="318" spans="23:24">
      <c r="W318" s="20"/>
      <c r="X318" s="27"/>
    </row>
    <row r="319" spans="23:24">
      <c r="W319" s="20"/>
      <c r="X319" s="27"/>
    </row>
    <row r="320" spans="23:24">
      <c r="W320" s="20"/>
      <c r="X320" s="27"/>
    </row>
    <row r="321" spans="23:24">
      <c r="W321" s="20"/>
      <c r="X321" s="27"/>
    </row>
    <row r="322" spans="23:24">
      <c r="W322" s="20"/>
      <c r="X322" s="27"/>
    </row>
    <row r="323" spans="23:24">
      <c r="W323" s="20"/>
      <c r="X323" s="27"/>
    </row>
    <row r="324" spans="23:24">
      <c r="W324" s="20"/>
      <c r="X324" s="27"/>
    </row>
    <row r="325" spans="23:24">
      <c r="W325" s="20"/>
      <c r="X325" s="27"/>
    </row>
    <row r="326" spans="23:24">
      <c r="W326" s="20"/>
      <c r="X326" s="27"/>
    </row>
    <row r="327" spans="23:24">
      <c r="W327" s="20"/>
      <c r="X327" s="27"/>
    </row>
    <row r="328" spans="23:24">
      <c r="W328" s="20"/>
      <c r="X328" s="27"/>
    </row>
    <row r="329" spans="23:24">
      <c r="W329" s="20"/>
      <c r="X329" s="27"/>
    </row>
    <row r="330" spans="23:24">
      <c r="W330" s="20"/>
      <c r="X330" s="27"/>
    </row>
    <row r="331" spans="23:24">
      <c r="W331" s="20"/>
      <c r="X331" s="27"/>
    </row>
    <row r="332" spans="23:24">
      <c r="W332" s="20"/>
      <c r="X332" s="27"/>
    </row>
    <row r="333" spans="23:24">
      <c r="W333" s="20"/>
      <c r="X333" s="27"/>
    </row>
    <row r="334" spans="23:24">
      <c r="W334" s="20"/>
      <c r="X334" s="27"/>
    </row>
    <row r="335" spans="23:24">
      <c r="W335" s="20"/>
      <c r="X335" s="27"/>
    </row>
    <row r="336" spans="23:24">
      <c r="W336" s="20"/>
      <c r="X336" s="27"/>
    </row>
    <row r="337" spans="23:24">
      <c r="W337" s="20"/>
      <c r="X337" s="27"/>
    </row>
    <row r="338" spans="23:24">
      <c r="W338" s="20"/>
      <c r="X338" s="27"/>
    </row>
    <row r="339" spans="23:24">
      <c r="W339" s="20"/>
      <c r="X339" s="27"/>
    </row>
    <row r="340" spans="23:24">
      <c r="W340" s="20"/>
      <c r="X340" s="27"/>
    </row>
    <row r="341" spans="23:24">
      <c r="W341" s="20"/>
      <c r="X341" s="27"/>
    </row>
    <row r="342" spans="23:24">
      <c r="W342" s="20"/>
      <c r="X342" s="27"/>
    </row>
    <row r="343" spans="23:24">
      <c r="W343" s="20"/>
      <c r="X343" s="27"/>
    </row>
    <row r="344" spans="23:24">
      <c r="W344" s="20"/>
      <c r="X344" s="27"/>
    </row>
    <row r="345" spans="23:24">
      <c r="W345" s="20"/>
      <c r="X345" s="27"/>
    </row>
    <row r="346" spans="23:24">
      <c r="W346" s="20"/>
      <c r="X346" s="27"/>
    </row>
    <row r="347" spans="23:24">
      <c r="W347" s="20"/>
      <c r="X347" s="27"/>
    </row>
    <row r="348" spans="23:24">
      <c r="W348" s="20"/>
      <c r="X348" s="27"/>
    </row>
    <row r="349" spans="23:24">
      <c r="W349" s="20"/>
      <c r="X349" s="27"/>
    </row>
    <row r="350" spans="23:24">
      <c r="W350" s="20"/>
      <c r="X350" s="27"/>
    </row>
    <row r="351" spans="23:24">
      <c r="W351" s="20"/>
      <c r="X351" s="27"/>
    </row>
    <row r="352" spans="23:24">
      <c r="W352" s="20"/>
      <c r="X352" s="27"/>
    </row>
    <row r="353" spans="23:24">
      <c r="W353" s="20"/>
      <c r="X353" s="27"/>
    </row>
    <row r="354" spans="23:24">
      <c r="W354" s="20"/>
      <c r="X354" s="27"/>
    </row>
    <row r="355" spans="23:24">
      <c r="W355" s="20"/>
      <c r="X355" s="27"/>
    </row>
    <row r="356" spans="23:24">
      <c r="W356" s="20"/>
      <c r="X356" s="27"/>
    </row>
    <row r="357" spans="23:24">
      <c r="W357" s="20"/>
      <c r="X357" s="27"/>
    </row>
    <row r="358" spans="23:24">
      <c r="W358" s="20"/>
      <c r="X358" s="27"/>
    </row>
    <row r="359" spans="23:24">
      <c r="W359" s="20"/>
      <c r="X359" s="27"/>
    </row>
    <row r="360" spans="23:24">
      <c r="W360" s="20"/>
      <c r="X360" s="27"/>
    </row>
    <row r="361" spans="23:24">
      <c r="W361" s="20"/>
      <c r="X361" s="27"/>
    </row>
    <row r="362" spans="23:24">
      <c r="W362" s="20"/>
      <c r="X362" s="27"/>
    </row>
    <row r="363" spans="23:24">
      <c r="W363" s="20"/>
      <c r="X363" s="27"/>
    </row>
    <row r="364" spans="23:24">
      <c r="W364" s="20"/>
      <c r="X364" s="27"/>
    </row>
    <row r="365" spans="23:24">
      <c r="W365" s="20"/>
      <c r="X365" s="27"/>
    </row>
    <row r="366" spans="23:24">
      <c r="W366" s="20"/>
      <c r="X366" s="27"/>
    </row>
    <row r="367" spans="23:24">
      <c r="W367" s="20"/>
      <c r="X367" s="27"/>
    </row>
    <row r="368" spans="23:24">
      <c r="W368" s="20"/>
      <c r="X368" s="27"/>
    </row>
    <row r="369" spans="23:24">
      <c r="W369" s="20"/>
      <c r="X369" s="27"/>
    </row>
    <row r="370" spans="23:24">
      <c r="W370" s="20"/>
      <c r="X370" s="27"/>
    </row>
    <row r="371" spans="23:24">
      <c r="W371" s="20"/>
      <c r="X371" s="27"/>
    </row>
  </sheetData>
  <phoneticPr fontId="1"/>
  <conditionalFormatting sqref="C53:D53 A77:D279 C54:C64 C65:D66 C70:D76">
    <cfRule type="expression" dxfId="17" priority="1" stopIfTrue="1">
      <formula>NOT(ISBLANK($C53))</formula>
    </cfRule>
  </conditionalFormatting>
  <conditionalFormatting sqref="G65:H65 F58:H64 G53:H57 E66:H66 E72:H273 F67:H71">
    <cfRule type="expression" dxfId="16" priority="2" stopIfTrue="1">
      <formula>NOT(ISBLANK($G53))</formula>
    </cfRule>
  </conditionalFormatting>
  <conditionalFormatting sqref="D50">
    <cfRule type="expression" dxfId="15" priority="4" stopIfTrue="1">
      <formula>NOT(ISBLANK($C53))</formula>
    </cfRule>
  </conditionalFormatting>
  <conditionalFormatting sqref="D54 D60:D64">
    <cfRule type="expression" dxfId="14" priority="6" stopIfTrue="1">
      <formula>NOT(ISBLANK($C66))</formula>
    </cfRule>
  </conditionalFormatting>
  <conditionalFormatting sqref="F40">
    <cfRule type="expression" dxfId="13" priority="8" stopIfTrue="1">
      <formula>NOT(ISBLANK($C66))</formula>
    </cfRule>
  </conditionalFormatting>
  <conditionalFormatting sqref="B40:B42">
    <cfRule type="expression" dxfId="12" priority="10" stopIfTrue="1">
      <formula>NOT(ISBLANK($C54))</formula>
    </cfRule>
  </conditionalFormatting>
  <conditionalFormatting sqref="E61">
    <cfRule type="expression" dxfId="11" priority="12" stopIfTrue="1">
      <formula>NOT(ISBLANK($C53))</formula>
    </cfRule>
  </conditionalFormatting>
  <conditionalFormatting sqref="F54:F58">
    <cfRule type="expression" dxfId="10" priority="14" stopIfTrue="1">
      <formula>NOT(ISBLANK($C72))</formula>
    </cfRule>
  </conditionalFormatting>
  <conditionalFormatting sqref="B54:B58">
    <cfRule type="expression" dxfId="9" priority="19" stopIfTrue="1">
      <formula>NOT(ISBLANK($C61))</formula>
    </cfRule>
  </conditionalFormatting>
  <conditionalFormatting sqref="B43:B45 D55:D56">
    <cfRule type="expression" dxfId="8" priority="20" stopIfTrue="1">
      <formula>NOT(ISBLANK($C58))</formula>
    </cfRule>
  </conditionalFormatting>
  <conditionalFormatting sqref="B65">
    <cfRule type="expression" dxfId="7" priority="21" stopIfTrue="1">
      <formula>NOT(ISBLANK($C57))</formula>
    </cfRule>
  </conditionalFormatting>
  <conditionalFormatting sqref="F59">
    <cfRule type="expression" dxfId="6" priority="23" stopIfTrue="1">
      <formula>NOT(ISBLANK($G57))</formula>
    </cfRule>
  </conditionalFormatting>
  <conditionalFormatting sqref="D57:D59">
    <cfRule type="expression" dxfId="5" priority="30" stopIfTrue="1">
      <formula>NOT(ISBLANK(#REF!))</formula>
    </cfRule>
  </conditionalFormatting>
  <conditionalFormatting sqref="F65">
    <cfRule type="expression" dxfId="4" priority="33" stopIfTrue="1">
      <formula>NOT(ISBLANK(#REF!))</formula>
    </cfRule>
  </conditionalFormatting>
  <conditionalFormatting sqref="F43:F44">
    <cfRule type="expression" dxfId="3" priority="35" stopIfTrue="1">
      <formula>NOT(ISBLANK(#REF!))</formula>
    </cfRule>
  </conditionalFormatting>
  <conditionalFormatting sqref="E70:E71">
    <cfRule type="expression" dxfId="2" priority="40" stopIfTrue="1">
      <formula>NOT(ISBLANK($G69))</formula>
    </cfRule>
  </conditionalFormatting>
  <conditionalFormatting sqref="E70">
    <cfRule type="expression" dxfId="1" priority="46" stopIfTrue="1">
      <formula>NOT(ISBLANK($G67))</formula>
    </cfRule>
  </conditionalFormatting>
  <conditionalFormatting sqref="F41:F42">
    <cfRule type="expression" dxfId="0" priority="47" stopIfTrue="1">
      <formula>NOT(ISBLANK($C70))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入力注意事項</vt:lpstr>
      <vt:lpstr>競技者データ入力シート</vt:lpstr>
      <vt:lpstr>リレーチーム記録入力表</vt:lpstr>
      <vt:lpstr>大会申込一覧表(印刷して提出)</vt:lpstr>
      <vt:lpstr>NANS Data</vt:lpstr>
      <vt:lpstr>データ</vt:lpstr>
      <vt:lpstr>競技者データ入力シート!_r1AF</vt:lpstr>
      <vt:lpstr>競技者データ入力シート!_r1AM</vt:lpstr>
      <vt:lpstr>競技者データ入力シート!_r1DF</vt:lpstr>
      <vt:lpstr>_r1DM</vt:lpstr>
      <vt:lpstr>競技者データ入力シート!_r4AF</vt:lpstr>
      <vt:lpstr>競技者データ入力シート!_r4AM</vt:lpstr>
      <vt:lpstr>競技者データ入力シート!_r4DF</vt:lpstr>
      <vt:lpstr>競技者データ入力シート!_r4DM</vt:lpstr>
      <vt:lpstr>競技者データ入力シート!AF</vt:lpstr>
      <vt:lpstr>競技者データ入力シート!AM</vt:lpstr>
      <vt:lpstr>競技者データ入力シート!DF</vt:lpstr>
      <vt:lpstr>競技者データ入力シート!DM</vt:lpstr>
      <vt:lpstr>競技者データ入力シート!Print_Area</vt:lpstr>
      <vt:lpstr>'大会申込一覧表(印刷して提出)'!Print_Area</vt:lpstr>
      <vt:lpstr>入力注意事項!Print_Area</vt:lpstr>
      <vt:lpstr>競技者データ入力シート!Print_Titles</vt:lpstr>
      <vt:lpstr>'大会申込一覧表(印刷して提出)'!Print_Titles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JM7</cp:lastModifiedBy>
  <cp:lastPrinted>2021-10-29T01:44:14Z</cp:lastPrinted>
  <dcterms:created xsi:type="dcterms:W3CDTF">2020-07-31T13:59:35Z</dcterms:created>
  <dcterms:modified xsi:type="dcterms:W3CDTF">2021-10-29T01:50:07Z</dcterms:modified>
</cp:coreProperties>
</file>